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60" yWindow="0" windowWidth="15480" windowHeight="8100"/>
  </bookViews>
  <sheets>
    <sheet name="bevétel 1.m." sheetId="163" r:id="rId1"/>
    <sheet name="Bevétel Önkormányzat 1.1 " sheetId="164" r:id="rId2"/>
    <sheet name="Bevétel Önk.köt.fel. 1.1)a" sheetId="150" r:id="rId3"/>
    <sheet name="Kiadások 2." sheetId="71" r:id="rId4"/>
    <sheet name="önkormányzat kiadásai 2.1. " sheetId="157" r:id="rId5"/>
    <sheet name="önk.köt.fel.kiadásai 2.1.)a" sheetId="158" r:id="rId6"/>
    <sheet name="Felhalmozás 3." sheetId="165" r:id="rId7"/>
    <sheet name="Mérleg 4." sheetId="166" r:id="rId8"/>
    <sheet name="Előirányzat felh. 5." sheetId="77" r:id="rId9"/>
    <sheet name="mérleg 3 éves 6.m." sheetId="68" r:id="rId10"/>
    <sheet name="Tartalék 7." sheetId="81" r:id="rId11"/>
    <sheet name="Eu-s pály. 8." sheetId="167" r:id="rId12"/>
    <sheet name="Adósság.keletk.ügyl.9." sheetId="168" r:id="rId13"/>
    <sheet name="Saját bevételek 10." sheetId="170" r:id="rId14"/>
  </sheets>
  <externalReferences>
    <externalReference r:id="rId15"/>
  </externalReferences>
  <definedNames>
    <definedName name="_xlnm.Print_Area" localSheetId="0">'bevétel 1.m.'!$A$1:$E$46</definedName>
    <definedName name="_xlnm.Print_Area" localSheetId="2">'Bevétel Önk.köt.fel. 1.1)a'!$A$1:$J$30</definedName>
    <definedName name="_xlnm.Print_Area" localSheetId="1">'Bevétel Önkormányzat 1.1 '!$A$1:$J$30</definedName>
    <definedName name="_xlnm.Print_Area" localSheetId="3">'Kiadások 2.'!$A$1:$F$29</definedName>
    <definedName name="_xlnm.Print_Area" localSheetId="9">'mérleg 3 éves 6.m.'!$A$1:$I$35</definedName>
    <definedName name="_xlnm.Print_Area" localSheetId="7">'Mérleg 4.'!$A$1:$D$66</definedName>
    <definedName name="_xlnm.Print_Area" localSheetId="5">'önk.köt.fel.kiadásai 2.1.)a'!$A$1:$L$37</definedName>
    <definedName name="_xlnm.Print_Area" localSheetId="4">'önkormányzat kiadásai 2.1. '!$A$1:$L$40</definedName>
    <definedName name="_xlnm.Print_Area" localSheetId="10">'Tartalék 7.'!$A$1:$H$23</definedName>
  </definedNames>
  <calcPr calcId="145621"/>
</workbook>
</file>

<file path=xl/calcChain.xml><?xml version="1.0" encoding="utf-8"?>
<calcChain xmlns="http://schemas.openxmlformats.org/spreadsheetml/2006/main">
  <c r="K40" i="158" l="1"/>
  <c r="J40" i="158"/>
  <c r="I40" i="158"/>
  <c r="H40" i="158"/>
  <c r="G40" i="158"/>
  <c r="F40" i="158"/>
  <c r="E40" i="158"/>
  <c r="D40" i="158"/>
  <c r="C40" i="158"/>
  <c r="L40" i="158" s="1"/>
  <c r="B40" i="158"/>
  <c r="L39" i="158"/>
  <c r="L38" i="158"/>
  <c r="L37" i="158"/>
  <c r="L36" i="158"/>
  <c r="L35" i="158"/>
  <c r="L34" i="158"/>
  <c r="L33" i="158"/>
  <c r="L32" i="158"/>
  <c r="L31" i="158"/>
  <c r="L30" i="158"/>
  <c r="L29" i="158"/>
  <c r="L28" i="158"/>
  <c r="L27" i="158"/>
  <c r="L26" i="158"/>
  <c r="L25" i="158"/>
  <c r="L24" i="158"/>
  <c r="L23" i="158"/>
  <c r="L22" i="158"/>
  <c r="L21" i="158"/>
  <c r="L20" i="158"/>
  <c r="L19" i="158"/>
  <c r="L18" i="158"/>
  <c r="L17" i="158"/>
  <c r="L16" i="158"/>
  <c r="L15" i="158"/>
  <c r="L14" i="158"/>
  <c r="L13" i="158"/>
  <c r="L12" i="158"/>
  <c r="L11" i="158"/>
  <c r="L10" i="158"/>
  <c r="L9" i="158"/>
  <c r="L8" i="158"/>
  <c r="L7" i="158"/>
  <c r="L6" i="158"/>
  <c r="I30" i="150"/>
  <c r="H30" i="150"/>
  <c r="G30" i="150"/>
  <c r="F30" i="150"/>
  <c r="E30" i="150"/>
  <c r="D30" i="150"/>
  <c r="C30" i="150"/>
  <c r="B30" i="150"/>
  <c r="J29" i="150"/>
  <c r="J28" i="150"/>
  <c r="J27" i="150"/>
  <c r="J26" i="150"/>
  <c r="J25" i="150"/>
  <c r="J24" i="150"/>
  <c r="J23" i="150"/>
  <c r="J22" i="150"/>
  <c r="J21" i="150"/>
  <c r="J20" i="150"/>
  <c r="J19" i="150"/>
  <c r="J18" i="150"/>
  <c r="J17" i="150"/>
  <c r="J16" i="150"/>
  <c r="J15" i="150"/>
  <c r="J14" i="150"/>
  <c r="J13" i="150"/>
  <c r="J12" i="150"/>
  <c r="J11" i="150"/>
  <c r="J10" i="150"/>
  <c r="J9" i="150"/>
  <c r="J30" i="150" s="1"/>
  <c r="J8" i="150"/>
  <c r="F12" i="170"/>
  <c r="F13" i="170" s="1"/>
  <c r="F14" i="170" s="1"/>
  <c r="E12" i="170"/>
  <c r="E13" i="170" s="1"/>
  <c r="E14" i="170" s="1"/>
  <c r="D12" i="170"/>
  <c r="D13" i="170" s="1"/>
  <c r="D14" i="170" s="1"/>
  <c r="C12" i="170"/>
  <c r="C13" i="170" s="1"/>
  <c r="C14" i="170" s="1"/>
  <c r="G6" i="168"/>
  <c r="G16" i="168" s="1"/>
  <c r="G7" i="168"/>
  <c r="G8" i="168"/>
  <c r="G9" i="168"/>
  <c r="G10" i="168"/>
  <c r="G11" i="168"/>
  <c r="G12" i="168"/>
  <c r="G13" i="168"/>
  <c r="G14" i="168"/>
  <c r="G15" i="168"/>
  <c r="C16" i="168"/>
  <c r="D16" i="168"/>
  <c r="E16" i="168"/>
  <c r="F16" i="168"/>
  <c r="F21" i="168"/>
  <c r="F23" i="168" s="1"/>
  <c r="G21" i="168"/>
  <c r="G23" i="168" s="1"/>
  <c r="H21" i="168"/>
  <c r="H23" i="168" s="1"/>
  <c r="I21" i="168"/>
  <c r="J21" i="168"/>
  <c r="J23" i="168" s="1"/>
  <c r="K21" i="168"/>
  <c r="K23" i="168" s="1"/>
  <c r="L21" i="168"/>
  <c r="L23" i="168" s="1"/>
  <c r="M21" i="168"/>
  <c r="N21" i="168"/>
  <c r="N23" i="168" s="1"/>
  <c r="O21" i="168"/>
  <c r="O23" i="168" s="1"/>
  <c r="P21" i="168"/>
  <c r="P23" i="168" s="1"/>
  <c r="I23" i="168"/>
  <c r="M23" i="168"/>
  <c r="G10" i="167"/>
  <c r="I10" i="167" s="1"/>
  <c r="E10" i="167"/>
  <c r="G9" i="167"/>
  <c r="I9" i="167" s="1"/>
  <c r="I8" i="167"/>
  <c r="G8" i="167"/>
  <c r="E8" i="167"/>
  <c r="E11" i="167" s="1"/>
  <c r="G7" i="167"/>
  <c r="G11" i="167" s="1"/>
  <c r="D60" i="166"/>
  <c r="D55" i="166"/>
  <c r="D54" i="166"/>
  <c r="D53" i="166"/>
  <c r="D52" i="166"/>
  <c r="D51" i="166"/>
  <c r="D50" i="166"/>
  <c r="D49" i="166"/>
  <c r="D48" i="166"/>
  <c r="D47" i="166" s="1"/>
  <c r="D64" i="166" s="1"/>
  <c r="D65" i="166" s="1"/>
  <c r="F66" i="166" s="1"/>
  <c r="D37" i="166"/>
  <c r="D33" i="166"/>
  <c r="D23" i="166"/>
  <c r="D20" i="166"/>
  <c r="D16" i="166"/>
  <c r="D6" i="166"/>
  <c r="D5" i="166" s="1"/>
  <c r="D36" i="166" s="1"/>
  <c r="D66" i="166" s="1"/>
  <c r="D52" i="165"/>
  <c r="D14" i="165"/>
  <c r="I30" i="164"/>
  <c r="H30" i="164"/>
  <c r="G30" i="164"/>
  <c r="F30" i="164"/>
  <c r="E30" i="164"/>
  <c r="D30" i="164"/>
  <c r="C30" i="164"/>
  <c r="B30" i="164"/>
  <c r="J29" i="164"/>
  <c r="J28" i="164"/>
  <c r="J27" i="164"/>
  <c r="J26" i="164"/>
  <c r="J25" i="164"/>
  <c r="J24" i="164"/>
  <c r="J23" i="164"/>
  <c r="J22" i="164"/>
  <c r="J21" i="164"/>
  <c r="J20" i="164"/>
  <c r="J19" i="164"/>
  <c r="J18" i="164"/>
  <c r="J17" i="164"/>
  <c r="J16" i="164"/>
  <c r="J15" i="164"/>
  <c r="J14" i="164"/>
  <c r="J13" i="164"/>
  <c r="J12" i="164"/>
  <c r="J11" i="164"/>
  <c r="J10" i="164"/>
  <c r="J30" i="164" s="1"/>
  <c r="J9" i="164"/>
  <c r="J8" i="164"/>
  <c r="E46" i="163"/>
  <c r="E45" i="163"/>
  <c r="E44" i="163"/>
  <c r="E43" i="163"/>
  <c r="E42" i="163"/>
  <c r="E41" i="163"/>
  <c r="D41" i="163"/>
  <c r="C41" i="163"/>
  <c r="B41" i="163"/>
  <c r="B37" i="163" s="1"/>
  <c r="B36" i="163" s="1"/>
  <c r="E40" i="163"/>
  <c r="E39" i="163"/>
  <c r="D38" i="163"/>
  <c r="C38" i="163"/>
  <c r="E38" i="163" s="1"/>
  <c r="B38" i="163"/>
  <c r="D37" i="163"/>
  <c r="C37" i="163"/>
  <c r="D36" i="163"/>
  <c r="E33" i="163"/>
  <c r="E32" i="163"/>
  <c r="E31" i="163"/>
  <c r="D31" i="163"/>
  <c r="C31" i="163"/>
  <c r="B31" i="163"/>
  <c r="E30" i="163"/>
  <c r="D29" i="163"/>
  <c r="E29" i="163" s="1"/>
  <c r="C29" i="163"/>
  <c r="E28" i="163"/>
  <c r="E27" i="163"/>
  <c r="E26" i="163"/>
  <c r="E25" i="163"/>
  <c r="E24" i="163"/>
  <c r="D23" i="163"/>
  <c r="E23" i="163" s="1"/>
  <c r="C23" i="163"/>
  <c r="B23" i="163"/>
  <c r="B20" i="163" s="1"/>
  <c r="E22" i="163"/>
  <c r="D20" i="163"/>
  <c r="C20" i="163"/>
  <c r="C34" i="163" s="1"/>
  <c r="E19" i="163"/>
  <c r="E18" i="163"/>
  <c r="E17" i="163"/>
  <c r="D17" i="163"/>
  <c r="C17" i="163"/>
  <c r="B17" i="163"/>
  <c r="E16" i="163"/>
  <c r="E15" i="163"/>
  <c r="E14" i="163"/>
  <c r="E13" i="163"/>
  <c r="E12" i="163"/>
  <c r="E11" i="163"/>
  <c r="E10" i="163"/>
  <c r="E9" i="163"/>
  <c r="E8" i="163"/>
  <c r="D8" i="163"/>
  <c r="C8" i="163"/>
  <c r="B8" i="163"/>
  <c r="E7" i="163"/>
  <c r="D7" i="163"/>
  <c r="C7" i="163"/>
  <c r="B7" i="163"/>
  <c r="I7" i="167" l="1"/>
  <c r="I11" i="167" s="1"/>
  <c r="E20" i="163"/>
  <c r="E37" i="163"/>
  <c r="E36" i="163" s="1"/>
  <c r="B34" i="163"/>
  <c r="C36" i="163"/>
  <c r="D34" i="163"/>
  <c r="E34" i="163" s="1"/>
  <c r="H16" i="68"/>
  <c r="H30" i="68" l="1"/>
  <c r="H32" i="68" s="1"/>
  <c r="H13" i="68"/>
  <c r="E14" i="71"/>
  <c r="E13" i="71"/>
  <c r="K40" i="157" l="1"/>
  <c r="J40" i="157"/>
  <c r="I40" i="157"/>
  <c r="H40" i="157"/>
  <c r="G40" i="157"/>
  <c r="F40" i="157"/>
  <c r="E40" i="157"/>
  <c r="D40" i="157"/>
  <c r="C40" i="157"/>
  <c r="B40" i="157"/>
  <c r="L39" i="157"/>
  <c r="L38" i="157"/>
  <c r="L37" i="157"/>
  <c r="L36" i="157"/>
  <c r="L35" i="157"/>
  <c r="L34" i="157"/>
  <c r="L33" i="157"/>
  <c r="L32" i="157"/>
  <c r="L31" i="157"/>
  <c r="L30" i="157"/>
  <c r="L29" i="157"/>
  <c r="L28" i="157"/>
  <c r="L27" i="157"/>
  <c r="L26" i="157"/>
  <c r="L25" i="157"/>
  <c r="L24" i="157"/>
  <c r="L23" i="157"/>
  <c r="L22" i="157"/>
  <c r="L21" i="157"/>
  <c r="L20" i="157"/>
  <c r="L19" i="157"/>
  <c r="L18" i="157"/>
  <c r="L17" i="157"/>
  <c r="L16" i="157"/>
  <c r="L15" i="157"/>
  <c r="L14" i="157"/>
  <c r="L13" i="157"/>
  <c r="L12" i="157"/>
  <c r="L11" i="157"/>
  <c r="L10" i="157"/>
  <c r="L9" i="157"/>
  <c r="L8" i="157"/>
  <c r="L7" i="157"/>
  <c r="L6" i="157"/>
  <c r="L40" i="157" l="1"/>
  <c r="H18" i="81"/>
  <c r="H23" i="81" s="1"/>
  <c r="G30" i="68" l="1"/>
  <c r="B18" i="71" l="1"/>
  <c r="D16" i="68" l="1"/>
  <c r="O27" i="77"/>
  <c r="J14" i="77" l="1"/>
  <c r="C12" i="77"/>
  <c r="E11" i="77"/>
  <c r="I28" i="77"/>
  <c r="G27" i="68" l="1"/>
  <c r="B24" i="71" l="1"/>
  <c r="D30" i="68"/>
  <c r="F30" i="68"/>
  <c r="F16" i="68"/>
  <c r="G16" i="68"/>
  <c r="G32" i="68" s="1"/>
  <c r="B33" i="77"/>
  <c r="C15" i="71"/>
  <c r="C18" i="71" s="1"/>
  <c r="D15" i="71"/>
  <c r="D18" i="71" s="1"/>
  <c r="E16" i="71"/>
  <c r="D33" i="77"/>
  <c r="C33" i="77"/>
  <c r="O32" i="77"/>
  <c r="O31" i="77"/>
  <c r="O30" i="77"/>
  <c r="O29" i="77"/>
  <c r="O28" i="77"/>
  <c r="O26" i="77"/>
  <c r="O25" i="77"/>
  <c r="O24" i="77"/>
  <c r="M17" i="77"/>
  <c r="L17" i="77"/>
  <c r="K17" i="77"/>
  <c r="J17" i="77"/>
  <c r="I17" i="77"/>
  <c r="H17" i="77"/>
  <c r="G17" i="77"/>
  <c r="F17" i="77"/>
  <c r="E17" i="77"/>
  <c r="D17" i="77"/>
  <c r="C17" i="77"/>
  <c r="B17" i="77"/>
  <c r="O16" i="77"/>
  <c r="O17" i="77" s="1"/>
  <c r="O15" i="77"/>
  <c r="O14" i="77"/>
  <c r="O13" i="77"/>
  <c r="O12" i="77"/>
  <c r="O11" i="77"/>
  <c r="O10" i="77"/>
  <c r="O8" i="77"/>
  <c r="C30" i="68"/>
  <c r="B30" i="68"/>
  <c r="C16" i="68"/>
  <c r="B16" i="68"/>
  <c r="E26" i="71"/>
  <c r="D24" i="71"/>
  <c r="C24" i="71"/>
  <c r="E23" i="71"/>
  <c r="E22" i="71"/>
  <c r="E21" i="71"/>
  <c r="E20" i="71"/>
  <c r="E17" i="71"/>
  <c r="E12" i="71"/>
  <c r="E11" i="71"/>
  <c r="E10" i="71"/>
  <c r="E9" i="71"/>
  <c r="H14" i="81"/>
  <c r="N17" i="77"/>
  <c r="O9" i="77"/>
  <c r="F33" i="77"/>
  <c r="G33" i="77"/>
  <c r="H33" i="77"/>
  <c r="I33" i="77"/>
  <c r="J33" i="77"/>
  <c r="K33" i="77"/>
  <c r="L33" i="77"/>
  <c r="M33" i="77"/>
  <c r="B28" i="71" l="1"/>
  <c r="C32" i="68"/>
  <c r="B32" i="68"/>
  <c r="D28" i="71"/>
  <c r="D32" i="68"/>
  <c r="F32" i="68"/>
  <c r="E24" i="71"/>
  <c r="C28" i="71"/>
  <c r="E15" i="71"/>
  <c r="E18" i="71" s="1"/>
  <c r="E28" i="71" l="1"/>
  <c r="O23" i="77"/>
  <c r="E33" i="77"/>
  <c r="E31" i="68" l="1"/>
  <c r="E17" i="68"/>
  <c r="O22" i="77"/>
  <c r="O33" i="77" s="1"/>
  <c r="N33" i="77"/>
</calcChain>
</file>

<file path=xl/sharedStrings.xml><?xml version="1.0" encoding="utf-8"?>
<sst xmlns="http://schemas.openxmlformats.org/spreadsheetml/2006/main" count="735" uniqueCount="393">
  <si>
    <t>Megnevezés</t>
  </si>
  <si>
    <t>Működési bevételek</t>
  </si>
  <si>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</si>
  <si>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</si>
  <si>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</si>
  <si>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</si>
  <si>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</si>
  <si>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</si>
  <si>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</si>
  <si>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</si>
  <si>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</si>
  <si>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</si>
  <si>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adatok ezer forintban</t>
  </si>
  <si>
    <t>8.</t>
  </si>
  <si>
    <t>Összesen:</t>
  </si>
  <si>
    <t>21.</t>
  </si>
  <si>
    <t>13.</t>
  </si>
  <si>
    <t>Müködési kiadás összesen:</t>
  </si>
  <si>
    <t>Müködési bevétel összesen:</t>
  </si>
  <si>
    <t>Felhalmozási kiadások</t>
  </si>
  <si>
    <t>Felhalmozási bevételek</t>
  </si>
  <si>
    <t>Felhalmozási kiadás összesen:</t>
  </si>
  <si>
    <t>Felhalmozási bevétel összesen:</t>
  </si>
  <si>
    <t>M i n d ö s s z e s e n  :</t>
  </si>
  <si>
    <t>Összesen</t>
  </si>
  <si>
    <t>12.</t>
  </si>
  <si>
    <t>Működési kiadások összesen</t>
  </si>
  <si>
    <t xml:space="preserve">Kiadások összesen: </t>
  </si>
  <si>
    <t>Felújítási cél megnevezése</t>
  </si>
  <si>
    <t xml:space="preserve">ezer forintban </t>
  </si>
  <si>
    <t>Feladat megnevezése</t>
  </si>
  <si>
    <t>Előirányzat</t>
  </si>
  <si>
    <t>jan.</t>
  </si>
  <si>
    <t>febr.</t>
  </si>
  <si>
    <t>márc.</t>
  </si>
  <si>
    <t>ápr.</t>
  </si>
  <si>
    <t>máj.</t>
  </si>
  <si>
    <t>jun.</t>
  </si>
  <si>
    <t>júl.</t>
  </si>
  <si>
    <t>aug.</t>
  </si>
  <si>
    <t>szept.</t>
  </si>
  <si>
    <t>okt.</t>
  </si>
  <si>
    <t>nov.</t>
  </si>
  <si>
    <t>dec.</t>
  </si>
  <si>
    <t>BEVÉTELEK</t>
  </si>
  <si>
    <t>BEVÉTEL ÖSSZESEN</t>
  </si>
  <si>
    <t>KIADÁSOK</t>
  </si>
  <si>
    <t>KIADÁS ÖSSZESEN</t>
  </si>
  <si>
    <t>B E V É T E L E K</t>
  </si>
  <si>
    <t>Sor-
szám</t>
  </si>
  <si>
    <t>Bevételi jogcím</t>
  </si>
  <si>
    <t>K I A D Á S O K</t>
  </si>
  <si>
    <t>Sor-szám</t>
  </si>
  <si>
    <t>Kiadási jogcímek</t>
  </si>
  <si>
    <t>14.</t>
  </si>
  <si>
    <t>16.</t>
  </si>
  <si>
    <t>17.</t>
  </si>
  <si>
    <t>15.</t>
  </si>
  <si>
    <t>18.</t>
  </si>
  <si>
    <t>19.</t>
  </si>
  <si>
    <t>20.</t>
  </si>
  <si>
    <t>22.</t>
  </si>
  <si>
    <t>23.</t>
  </si>
  <si>
    <t>24.</t>
  </si>
  <si>
    <t>Egyek Nagyközség Önkormányzat Felhalmozási kiadásai feladatonként</t>
  </si>
  <si>
    <t>KIMUTATÁS</t>
  </si>
  <si>
    <t>évre tervezett tartalékokról</t>
  </si>
  <si>
    <t>Tartalék összesen:</t>
  </si>
  <si>
    <t>25.</t>
  </si>
  <si>
    <t>26.</t>
  </si>
  <si>
    <t>27.</t>
  </si>
  <si>
    <t>Ezer forintban !</t>
  </si>
  <si>
    <t>Évek</t>
  </si>
  <si>
    <t>Összesen
(7=3+4+5+6)</t>
  </si>
  <si>
    <t>ÖSSZES KÖTELEZETTSÉG</t>
  </si>
  <si>
    <t>Fejlesztési cél leírása</t>
  </si>
  <si>
    <t xml:space="preserve">Ssz. </t>
  </si>
  <si>
    <t>Egyek Nagyközség Önkormányzat adósságot keletkeztető ügyletekből és kezességvállalásokból fennálló kötelezettségei</t>
  </si>
  <si>
    <t>Adósságot keletkeztető ügyletek várható együttes összege:</t>
  </si>
  <si>
    <t>Hitel megnevezése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</si>
  <si>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</si>
  <si>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</si>
  <si>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</si>
  <si>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</si>
  <si>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</si>
  <si>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</si>
  <si>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B355. Egyéb áruhasználati és szolgáltatási adók (talajterhelési díj)</t>
  </si>
  <si>
    <t>B36. Egyéb közhatalmi bevételek (bírság, pótlék, mezőőri díj)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</si>
  <si>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</si>
  <si>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</si>
  <si>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</si>
  <si>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</si>
  <si>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B114. Települési önkormányzatok kulturális feladatainak támogatása</t>
  </si>
  <si>
    <t>B116 Helyi önkormányzatok kiegészítő támogatása</t>
  </si>
  <si>
    <t>B115 Működési célú központosított előirányzatok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</si>
  <si>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</si>
  <si>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</si>
  <si>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</si>
  <si>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</si>
  <si>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</si>
  <si>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</si>
  <si>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</si>
  <si>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</si>
  <si>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</si>
  <si>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</si>
  <si>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</si>
  <si>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</si>
  <si>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</si>
  <si>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</si>
  <si>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</si>
  <si>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</si>
  <si>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</si>
  <si>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106010 Lakóingatlan szociális célú bérbeadás, üzemeltetés</t>
  </si>
  <si>
    <t>013350 Az önkormányzati vagyonnal való gazdálk-sal kapcs. Feladatok</t>
  </si>
  <si>
    <t>066020 Város és községgazdálkodás</t>
  </si>
  <si>
    <t>018010 Önkormányzatok elszámolásai a közp-i ktg.vetéssel</t>
  </si>
  <si>
    <t>900020 Önkormányzati funkciókra nem sorolható bevételek államháztartásoknak</t>
  </si>
  <si>
    <t>900060 Forgatási és befektetési célú finanszírozási műveletek</t>
  </si>
  <si>
    <t>107055 Falugondoki, tanyagondnoki feladatok ellátása</t>
  </si>
  <si>
    <t>041233 Hosszabb időtartamú közfgolalkoztatás</t>
  </si>
  <si>
    <t>041237 Közfogallkoztatási mintaprogram</t>
  </si>
  <si>
    <t>086090 Mindenféle máshová nem sorolh.szabadidős szolg-k</t>
  </si>
  <si>
    <t>013320 Köztemető fenntartás és működtetés</t>
  </si>
  <si>
    <t>Költségvetési bevétel rovatrend</t>
  </si>
  <si>
    <t>Költségvetési kiadás rovatrand</t>
  </si>
  <si>
    <t>K1. Személyi juttatások</t>
  </si>
  <si>
    <t>K2. Munkaadókat terhelő járulékok és szociális hozzájárulási adók</t>
  </si>
  <si>
    <t>K3. Dologi kiadások</t>
  </si>
  <si>
    <t>K4. Ellátottak pénzbeli juttatásai</t>
  </si>
  <si>
    <t>K6. Beruházások</t>
  </si>
  <si>
    <t>K7. Felújítások</t>
  </si>
  <si>
    <t>K8. Egyéb felhalmozási célú kiadások</t>
  </si>
  <si>
    <t>Felhalmozási kiadások összesen:</t>
  </si>
  <si>
    <t>K5. Egyéb működési célú kiadások (tartalékok nélkül)</t>
  </si>
  <si>
    <t>K9. Finanszírozási kiadások (működési)</t>
  </si>
  <si>
    <t>K9. Finanszírozási kiadások (felhalmozási)</t>
  </si>
  <si>
    <t xml:space="preserve">K2. Munkaadókat terhelő járulékok és szociális hozzájárulási adó </t>
  </si>
  <si>
    <t xml:space="preserve">K4. Ellátottak pénzbeli juttatásai </t>
  </si>
  <si>
    <t>K9. Finanszírozási kiadások</t>
  </si>
  <si>
    <t>051040 Nem veszélyes hulladék kezelése ártalmatlanítása</t>
  </si>
  <si>
    <t>083030 Egyéb kiadói tevékenyésg</t>
  </si>
  <si>
    <t>064010 Közvilágítás</t>
  </si>
  <si>
    <t>032020 Tűz és katasztrófavédelmi tevékenységek</t>
  </si>
  <si>
    <t>072111 Háziorvosi alapellátás</t>
  </si>
  <si>
    <t>072112 Háziorvosi ügyeleti ellátás</t>
  </si>
  <si>
    <t>072210 Járóbetegek gyógyító szakellátása</t>
  </si>
  <si>
    <t>074040 Fertőző megbetegedéseket megel.jár.ü.ell.</t>
  </si>
  <si>
    <t>107060 Egyéb szociális pénzbeni ellátások, tám-k</t>
  </si>
  <si>
    <t>011130 Önk.-k és önk-i hav-k jogalkotói és ált.ig.tev.</t>
  </si>
  <si>
    <t>K2. Munkaadókat terhelő járulékok és szociális hozzájárulási adó</t>
  </si>
  <si>
    <t>K5. Egyéb működési célú kiadások (tartalék nélkül)</t>
  </si>
  <si>
    <t>K512. Tartalék</t>
  </si>
  <si>
    <t>K5. Egyéb működési célú kiadások</t>
  </si>
  <si>
    <t>ebből: tartalék (működési)</t>
  </si>
  <si>
    <t>B3. Közhatalmi bevételek</t>
  </si>
  <si>
    <t>B8. Finanszírozási bevételek (működési)</t>
  </si>
  <si>
    <t>B8. Finanszírozási bevételek (felhalmozási)</t>
  </si>
  <si>
    <t>B21. Felhalmozási célú önkormányzati támogatások (központosított előirányzatok,  vis maior)</t>
  </si>
  <si>
    <t>K11. Foglalkoztatottak személyi juttatásai</t>
  </si>
  <si>
    <t>K12. Külső személyi juttatások</t>
  </si>
  <si>
    <t>Kormányzati funkció</t>
  </si>
  <si>
    <t>044320</t>
  </si>
  <si>
    <t>066020</t>
  </si>
  <si>
    <t>011130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</si>
  <si>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</si>
  <si>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</si>
  <si>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</si>
  <si>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B115. Működési célú központosított előirányzatok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</si>
  <si>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</si>
  <si>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</si>
  <si>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</si>
  <si>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</si>
  <si>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</si>
  <si>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</si>
  <si>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</si>
  <si>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</si>
  <si>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</si>
  <si>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</si>
  <si>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</si>
  <si>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</si>
  <si>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</si>
  <si>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 xml:space="preserve"> KIADÁSOK ÖSSZESEN: </t>
  </si>
  <si>
    <t xml:space="preserve">K5. Egyéb működési célú kiadások </t>
  </si>
  <si>
    <t>B116. Helyi önkormányzatok kiegészítő támogatása</t>
  </si>
  <si>
    <t>B16. Egyéb működési célú támogatások bevételei államháztartáson belülről</t>
  </si>
  <si>
    <t>B8111. Hosszú lejáratú hitelek, kölcsön felvétele</t>
  </si>
  <si>
    <t>B8113. Rövid lejáratú hitelek, kölcsönök felvétele</t>
  </si>
  <si>
    <t>B8192. Rövid lejáratú kölcsönök bevételei</t>
  </si>
  <si>
    <t>044320 Építőipar támogatása</t>
  </si>
  <si>
    <t>084031 Civil szervezetek működési támogatása</t>
  </si>
  <si>
    <t>107060 Egyéb szociális pénzbeni és term-i ellátás</t>
  </si>
  <si>
    <t>045160 Közutak, hidak, alagutak fenntartása</t>
  </si>
  <si>
    <t>104060 A gyermekek, fiatalok és családok életmin.jav.</t>
  </si>
  <si>
    <t>K915. Finanszírozási kiadások</t>
  </si>
  <si>
    <t>K9. Finanszírozási kiadások felhalmozási</t>
  </si>
  <si>
    <t>041237</t>
  </si>
  <si>
    <t>013350</t>
  </si>
  <si>
    <t>28.</t>
  </si>
  <si>
    <t>29.</t>
  </si>
  <si>
    <t>30.</t>
  </si>
  <si>
    <t>31.</t>
  </si>
  <si>
    <t>32.</t>
  </si>
  <si>
    <t>33.</t>
  </si>
  <si>
    <t>34.</t>
  </si>
  <si>
    <t>35.</t>
  </si>
  <si>
    <t>B.8192. Rövid lejáratú kölcsönök bevételei</t>
  </si>
  <si>
    <t>2018. évi előirányzat</t>
  </si>
  <si>
    <t>Alacsony vételárú ingatlanok megvásárlása fejlesztési célú hitel</t>
  </si>
  <si>
    <t>Műfüves labdarugópálya pályázati tervdokumentáció elkészítésének finanszírozása feljesztési célú hitel</t>
  </si>
  <si>
    <t>Zúzott kő vásárlás fejlesztési célú hitel</t>
  </si>
  <si>
    <t>2017.</t>
  </si>
  <si>
    <t>2018.</t>
  </si>
  <si>
    <t>Betonelem előregyártó csarnok pályázathoz kapcsolódó építési, kivitelezési terv elkészítése, valamint a pályázathoz kapcsolódó árazott költségvetés, építési engedélyezési tervdokumentáció elkészítésének finanszírozása fejlesztési célú hitel</t>
  </si>
  <si>
    <t>Fejlesztés várható kiadása 2018. év</t>
  </si>
  <si>
    <t>Fejlesztés várható kiadása 2019. év</t>
  </si>
  <si>
    <t>Fejlesztés várható kiadása 2020. év</t>
  </si>
  <si>
    <t>Fejlesztés várható kiadása 2021. év</t>
  </si>
  <si>
    <t>Fejlesztés várható kiadása 2022. év</t>
  </si>
  <si>
    <t>Fejlesztés várható kiadása 2023. év</t>
  </si>
  <si>
    <t>Fejlesztés várható kiadása 2024. év</t>
  </si>
  <si>
    <t>Fejlesztés várható kiadása 2025. év</t>
  </si>
  <si>
    <t>Egyéb központi támogatás</t>
  </si>
  <si>
    <t>Pótlékok, bírságok egyéb közhatalmi bevételek</t>
  </si>
  <si>
    <t>B113. Települési önkormányzatok szociális feladatainak támogatása</t>
  </si>
  <si>
    <t>B814. Államháztartáson belüli megelőlegezések</t>
  </si>
  <si>
    <t>2019.</t>
  </si>
  <si>
    <t>Fejlesztés várható kiadása 2026. év</t>
  </si>
  <si>
    <t>" Egyek bel és külterületi csapadékelvezető rendszer rekonstrukciója" fejlesztési célú hitel</t>
  </si>
  <si>
    <t>Egyek horgászturizmushoz kapcsolódó pihenőpark és sétaút kialakítása önerő fedezete fejlesztési célú hitel</t>
  </si>
  <si>
    <t>Gyepmesteri telep építése Egyeken önerő finanszírozása fejlesztési célú hitel</t>
  </si>
  <si>
    <t>Önkormányzati tulajdonú ingatlan fűtéskorszerűsítése és Egészség Centrummá történő átalakítása fejlesztési célú hitel</t>
  </si>
  <si>
    <t>B.14. Működési célú visszatérítendő támogatások, kölcsönök visszatérülése államháztartáson belülről</t>
  </si>
  <si>
    <t>082091 Kűzművelődési, közösség és társadalmi részvétel fej.</t>
  </si>
  <si>
    <t>042180 Állat- egészségügyi ellátás</t>
  </si>
  <si>
    <t>011130 Önk-k és önkormányzati hivatalok jogalkotási és ált. ig. tevékenysége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</si>
  <si>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</si>
  <si>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</si>
  <si>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>Széchenyi program keretében vásárolt lakások felújítása</t>
  </si>
  <si>
    <t>Polgármesteri Hivatal informatikai eszközök beszerzése</t>
  </si>
  <si>
    <t>Polgármesteri Hivatal egyéb tárgyi eszköz beszerzés</t>
  </si>
  <si>
    <t>042180</t>
  </si>
  <si>
    <t>B74. Fehalmozási célú visszatérítendő támogatások, kölcsönök visszatérülése államháztartáson kívülről</t>
  </si>
  <si>
    <t>B75. Egyéb felhalmozási célú átvett pénzeszközök</t>
  </si>
  <si>
    <t>052020 Szennyvíz gyűjtése, tisztítása és elhelyezése</t>
  </si>
  <si>
    <t>018010 Önkormányzatok elszámolásai a központi költségvetéssel</t>
  </si>
  <si>
    <t>074051 Nem fertőző megbetegedések megelőzés</t>
  </si>
  <si>
    <t>082091 Közművelődési, közössségi és társ-i fejl.</t>
  </si>
  <si>
    <t>084031 Civil szervezetek támogatása</t>
  </si>
  <si>
    <t>042180 Állat-egészségügy ellátás</t>
  </si>
  <si>
    <t>B14. Működési célú visszatérítendő támogatások, kölcsönök visszatérülése államháztartáson belülről</t>
  </si>
  <si>
    <t>Működésképtelen önkormányzatok egyéb támogatása</t>
  </si>
  <si>
    <t>5000 fő feletti lakosságszámú települési önk.adósság konsz.során kapott felhalmozási támogatás</t>
  </si>
  <si>
    <t>052020 Szennyvíz gyűjtése, tisztítása, elhelyezése</t>
  </si>
  <si>
    <t>K5. Egyéb működési célú kiadások (működési tartalékka együtt)</t>
  </si>
  <si>
    <t>ebből: K513 Tartalék (működési)</t>
  </si>
  <si>
    <t>K513. Tartalékok (felhalmozási)</t>
  </si>
  <si>
    <t>Ebből: K914 Államháztartáson belüli megelőlegezések visszafizetése</t>
  </si>
  <si>
    <t>K915. Központi irányítószervi támogatás folyósítása</t>
  </si>
  <si>
    <t xml:space="preserve">            maradvány igénybevétel</t>
  </si>
  <si>
    <t>ebből: maradvány igénybevétel</t>
  </si>
  <si>
    <t>B1. Működési támogatások államháztartáson belülről</t>
  </si>
  <si>
    <t>086030 Nemzetközi kulturális együttműködés</t>
  </si>
  <si>
    <t>Államháztartáson belüli megelőlegezés</t>
  </si>
  <si>
    <t>2020.</t>
  </si>
  <si>
    <t>Fejlesztés várható kiadása 2027. év</t>
  </si>
  <si>
    <t>Egyek Nagyközség Önkormányzat és költségvetési szervei bevételei forrásonként, főbb jogcím-csoportonkénti részletezettségben</t>
  </si>
  <si>
    <t xml:space="preserve">adatok forintban </t>
  </si>
  <si>
    <t>B31. Jövedelemadók</t>
  </si>
  <si>
    <t>051040 Nem veszélyes hulladék kezelése, ártalmatlanítása</t>
  </si>
  <si>
    <t>Fejlesztési célú tartalék összesen:</t>
  </si>
  <si>
    <t>Általános tartalék összesen:</t>
  </si>
  <si>
    <t>adatok forintban</t>
  </si>
  <si>
    <t>018030 Támogatási célú finanszírozási műveletek</t>
  </si>
  <si>
    <t>104037 Intézményen kívüli gyermekétkeztetés</t>
  </si>
  <si>
    <t xml:space="preserve">K513. Tartalék </t>
  </si>
  <si>
    <t>K5. Felhalmozási célú tartalék</t>
  </si>
  <si>
    <t>36.</t>
  </si>
  <si>
    <t>Adójellegű bevételek</t>
  </si>
  <si>
    <t xml:space="preserve"> Forintban !</t>
  </si>
  <si>
    <t>Műfüves labdarugópálya kialakítása Egyeken</t>
  </si>
  <si>
    <t>Viziközmű vagyon fejlesztés</t>
  </si>
  <si>
    <t>Közfoglalkoztatási mintaprogram: egyéb tárgyi eszköz beszerzés</t>
  </si>
  <si>
    <t>Temető fejlesztés</t>
  </si>
  <si>
    <t>082040</t>
  </si>
  <si>
    <t xml:space="preserve">2018. Előirányzat 
Önkormányzat </t>
  </si>
  <si>
    <t>2018. Előirányzat 
Tárkányi Béla Könyvt. És Műv.H.</t>
  </si>
  <si>
    <t>2018. Előirányzat 
Összesen:</t>
  </si>
  <si>
    <t>Egyek Nagyközség Önkormányzat és költségvetési szervei 2018. évi  kiadásai kiemelt előirányzatonként</t>
  </si>
  <si>
    <t>2018. Előirányzat Tárkányi Béla Könyvtár és Művelődési Ház</t>
  </si>
  <si>
    <t>Az Önkormányzat 2018. évi Pénzügyi mérlege</t>
  </si>
  <si>
    <t>2018. évi előirányzat (Ft)</t>
  </si>
  <si>
    <t>2017. évi várható teljesítés</t>
  </si>
  <si>
    <t>B31. Magánszemélyek jövedelemadói</t>
  </si>
  <si>
    <t>K513. Tartalékok</t>
  </si>
  <si>
    <t>K513. Tartalékok (működési)</t>
  </si>
  <si>
    <t>ebből: felhalmozási célú hitelfelvétel</t>
  </si>
  <si>
    <t>2018. terv</t>
  </si>
  <si>
    <t>Egyek Nagyközség Önkormányzatának 2018. évi tervezett kiadásai  feladatonként</t>
  </si>
  <si>
    <t xml:space="preserve">2018. Évi előirányzat </t>
  </si>
  <si>
    <t xml:space="preserve"> ebből K914. Államháztartáson belüli megelőlegezések</t>
  </si>
  <si>
    <t>Egyek Nagyközség Önkormányzat 2018. évi előirányzat-felhasználási ütemterve</t>
  </si>
  <si>
    <t>a 2018.</t>
  </si>
  <si>
    <t>Egyek Nagyközség Önkormányzat 2018. évi adósságot keletkeztető fejlesztési céljai</t>
  </si>
  <si>
    <t>Fejlesztés várható kiadása 2028. év</t>
  </si>
  <si>
    <t>Fejlesztési célú általános tartalék</t>
  </si>
  <si>
    <t>Működési célú általános tartalék</t>
  </si>
  <si>
    <t>LEADER HACS Konzorciumi pályázat (önerő)</t>
  </si>
  <si>
    <t>Tisza-parti kikötő építés pályázat (önerő)</t>
  </si>
  <si>
    <t>Egyek Nagyközség bel- és külterületének csapadékvíz-elvezető rendszer rekonstrukciója I. ütem</t>
  </si>
  <si>
    <t>Bölcsődei ellátás infrastrukturális fejlesztése Egyeken</t>
  </si>
  <si>
    <t>B.15.Működési célú visszatérítendő támogatások, kölcsönök igénybevétele államháztartáson belülről</t>
  </si>
  <si>
    <t>074051 Nem fertőző megbetegedések megelőzése</t>
  </si>
  <si>
    <t>Egyek Nagyközség Önkormányzatának 2018. évre tervezett bevételei kötelező feladatonként</t>
  </si>
  <si>
    <t>Egyek Nagyközség Önkormányzatának 2018. évi bevételei</t>
  </si>
  <si>
    <t>Egyek Nagyközség Önkormányzatának 2018. évi tervezett kiadásai  kötelezőfeladatonként</t>
  </si>
  <si>
    <t xml:space="preserve">2018. Előirányzat 
Egyeki Polgármesteri Hivatal </t>
  </si>
  <si>
    <t xml:space="preserve">2018. Előirányzat Egyeki Polgármesteri Hivatal </t>
  </si>
  <si>
    <t xml:space="preserve">2018. Előirányzat  Egyek Nagyközség Önkormányzata </t>
  </si>
  <si>
    <t>2016. évi tényleges teljesítés</t>
  </si>
  <si>
    <t>Működési kiadások</t>
  </si>
  <si>
    <t xml:space="preserve">                                              Egyek Nagyközség Önkormányzata működési és felhalmozási célú bevételeinek és kiadásainak 2016. évi tényleges, 2017. évi várható és 2018. évi eredeti előirányzata mérleg rendszerben</t>
  </si>
  <si>
    <t>Önkormányzati ingatlanok felújítása a 2018. évi közmunkaprogram keretein belül</t>
  </si>
  <si>
    <t>082091</t>
  </si>
  <si>
    <t>Alkotóház tető felújítás</t>
  </si>
  <si>
    <t>Egyek Nagyközség Önkormányzat Felújítási kiadásai célonként</t>
  </si>
  <si>
    <t>Polgármesteri Hivatal immateriális javak beszerzése (szerver program)</t>
  </si>
  <si>
    <t>Gyepmesteri telep: kisértékű tárgyi eszköz beszerzés</t>
  </si>
  <si>
    <t>Önkormányzat: informatikai eszköz beszerzés (ASP pályázat)</t>
  </si>
  <si>
    <t xml:space="preserve">Önkormányzat: informatikai eszköz beszerzés </t>
  </si>
  <si>
    <t>Önkormányzat: egyéb kisértékű tárgyi eszköz beszerzés</t>
  </si>
  <si>
    <t>Egyek település szennyvízelvezetési- és tisztítási projektje</t>
  </si>
  <si>
    <t>052020</t>
  </si>
  <si>
    <t>Iparterület fejlesztése</t>
  </si>
  <si>
    <t xml:space="preserve">Terv készítés: Tisza parti kikötő </t>
  </si>
  <si>
    <t>Terv készítés (belterületi önkormányzati utcák építéséhez)</t>
  </si>
  <si>
    <t>Zúzott kő beszerzés</t>
  </si>
  <si>
    <t>Könyvtár: informatikai eszköz beszerzés</t>
  </si>
  <si>
    <t>Önkormányzati tulajdonú ingatlanon történt fejlesztés (Egyek, Petőfi u. 11.)</t>
  </si>
  <si>
    <t>Közúti jelzőtáblák beszerzése</t>
  </si>
  <si>
    <t>Külterületi ingatlan vásárlás (temető bővítés)</t>
  </si>
  <si>
    <t>Belterületi telek vásárlás (Egyek, Damjanich u.)</t>
  </si>
  <si>
    <t>Belterületi ingatlan vásárlás (Egyek, Tisza u. 4.)</t>
  </si>
  <si>
    <t>Dózsa Gy. u. építés</t>
  </si>
  <si>
    <t>Temetkezési szolgáltatás ellátásához szükséges egyéb tárgyieszközök beszerzése</t>
  </si>
  <si>
    <t>Kegytárgybolt kialkítása</t>
  </si>
  <si>
    <t>Egyek, Hunyadi u. járda felújítás</t>
  </si>
  <si>
    <t>37.</t>
  </si>
  <si>
    <t>2018. Évi Költségvetési kiadások összesen</t>
  </si>
  <si>
    <t>2018. évi Költségvetési bevételek összesen</t>
  </si>
  <si>
    <t>Működési kiadások és bevételek egyenlege:</t>
  </si>
  <si>
    <t>Felhalmozási kiadások és bevételek egyenlege:</t>
  </si>
  <si>
    <t>Bölcsődei ellátás infrastrukturális fejlesztése Egyeken című projket (önerő)</t>
  </si>
  <si>
    <t>072111 Házirovosi alapellátás</t>
  </si>
  <si>
    <t>086010 Határon túli magyarok egyéb támogatásai</t>
  </si>
  <si>
    <t>2017. évi tényleges teljesítés</t>
  </si>
  <si>
    <t>Külterületi út építés (Ipari park)</t>
  </si>
  <si>
    <t>056010 Komplex környezetvédelmi programok támogatása</t>
  </si>
  <si>
    <t>104051 Gyermekvédelmi pénzbeli és természetbeni támogatások</t>
  </si>
  <si>
    <t>2018. évi módosított előirányzat</t>
  </si>
  <si>
    <t>Dózsa Gy. U. útalap felújítás</t>
  </si>
  <si>
    <t>Fő tér felújítás</t>
  </si>
  <si>
    <t>Iparterület fejlesztése: talajvédelmi terv</t>
  </si>
  <si>
    <t>Borostyán Idősek otthona: bejárati ajtó beépítés</t>
  </si>
  <si>
    <t>Borostyán Idősek otthona: mosógép vásárlás</t>
  </si>
  <si>
    <t>056010</t>
  </si>
  <si>
    <t>Autómentes nap pály.: kisértékű tárgyi eszköz beszerzés</t>
  </si>
  <si>
    <t>Egyek-Telekháza játszótéri eszköz beszerzés</t>
  </si>
  <si>
    <t>2018. évben az Európai Unió költségvetéséből származó támogatással megvalósuló projektek</t>
  </si>
  <si>
    <t>adatok Ft-ban</t>
  </si>
  <si>
    <t xml:space="preserve">Bevételi </t>
  </si>
  <si>
    <t>Kiadás</t>
  </si>
  <si>
    <t>Önerő*</t>
  </si>
  <si>
    <t>Egyek település szennyvízelvezetési - és tisztítási projektje</t>
  </si>
  <si>
    <t>Iparterület fjelsztése</t>
  </si>
  <si>
    <t xml:space="preserve">* Megjegyzés: Az önerő oszlopban található előirányzat fedezetét az önkormányzat Magyarország központi költségvetéséből származó támogatásból kívánja biztosítani, az Egyek település szennyvízelvezetési- és tisztítási projektje tekintetében. </t>
  </si>
  <si>
    <t xml:space="preserve">* Megjegyzés: Az önerő oszlopban található előirányzat fedezetét az önkormányzat fejlesztési célú hitel felvételével kívánja biztosítani, a Bölcsődei ellátás infrastrukturális fejlesztése Egyeken című projektje tekintetében. </t>
  </si>
  <si>
    <t>2018. évi várható adósságot keletkeztető ügyletek együttes összege:</t>
  </si>
  <si>
    <t>90.</t>
  </si>
  <si>
    <t>2018. évi várható felhalmozási hitelfizetési kötelezettség összege:</t>
  </si>
  <si>
    <t>Egyek Nagyközség Önkormányzat saját bevételeinek részletezése az adósságot keletkeztető ügyletből származó tárgyévi fizetési kötelezettség megállapításához</t>
  </si>
  <si>
    <t>Bevételi jogcímek</t>
  </si>
  <si>
    <t>2019. évi előirányzat</t>
  </si>
  <si>
    <t>2020. évi előirányzat</t>
  </si>
  <si>
    <t>2021. évi előirányzat</t>
  </si>
  <si>
    <t>Helyi adók</t>
  </si>
  <si>
    <t>Osztalékok, koncessziós díjak, hozam</t>
  </si>
  <si>
    <t>Díjak, pótlékok bírságok</t>
  </si>
  <si>
    <t>Tárgyi eszközök, immateriális javak, vagyoni értékű jog értékesítése, 
vagyonhasznosításból származó bevétel</t>
  </si>
  <si>
    <t>Részvények, részesedések értékesítése</t>
  </si>
  <si>
    <t>Vállalatértékesítésből, privatizációból származó bevételek</t>
  </si>
  <si>
    <t>Kezességvállalással kapcsolatos megtérülés</t>
  </si>
  <si>
    <t>SAJÁT BEVÉTELEK ÖSSZESEN*</t>
  </si>
  <si>
    <t>Adósságot keletkeztető ügyletből származó tárgyévi összes fizetési kötelezettség (tőke+kamat)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</si>
</sst>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</numFmts>
  <fonts count="82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sz val="10"/>
      <name val="Arial CE"/>
      <charset val="238"/>
    </font>
    <font>
      <b/>
      <u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12"/>
      <name val="Arial"/>
      <family val="2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u/>
      <sz val="8"/>
      <name val="Arial"/>
      <family val="2"/>
    </font>
    <font>
      <i/>
      <sz val="10"/>
      <name val="Arial"/>
      <family val="2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sz val="10"/>
      <name val="Times New Roman"/>
      <family val="1"/>
    </font>
    <font>
      <b/>
      <sz val="16"/>
      <name val="Arial"/>
      <family val="2"/>
      <charset val="238"/>
    </font>
    <font>
      <b/>
      <u/>
      <sz val="16"/>
      <name val="Arial"/>
      <family val="2"/>
      <charset val="238"/>
    </font>
    <font>
      <i/>
      <sz val="10"/>
      <name val="Arial CE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sz val="10"/>
      <name val="Arial CE"/>
      <family val="2"/>
      <charset val="238"/>
    </font>
    <font>
      <b/>
      <sz val="14"/>
      <name val="Times New Roman"/>
      <family val="1"/>
      <charset val="238"/>
    </font>
    <font>
      <i/>
      <sz val="10"/>
      <color indexed="8"/>
      <name val="Arial"/>
      <family val="2"/>
    </font>
    <font>
      <sz val="10"/>
      <name val="Times New Roman CE"/>
      <charset val="238"/>
    </font>
    <font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0"/>
      <name val="Times New Roman CE"/>
      <charset val="238"/>
    </font>
    <font>
      <b/>
      <i/>
      <sz val="8"/>
      <name val="Times New Roman CE"/>
      <family val="1"/>
      <charset val="238"/>
    </font>
    <font>
      <b/>
      <sz val="8"/>
      <name val="Times New Roman CE"/>
      <charset val="238"/>
    </font>
    <font>
      <sz val="12"/>
      <name val="Arial"/>
      <family val="2"/>
      <charset val="238"/>
    </font>
    <font>
      <b/>
      <sz val="9"/>
      <name val="Arial CE"/>
      <charset val="238"/>
    </font>
    <font>
      <b/>
      <i/>
      <sz val="11"/>
      <name val="Arial"/>
      <family val="2"/>
    </font>
    <font>
      <i/>
      <sz val="11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i/>
      <sz val="8"/>
      <color indexed="8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10"/>
      <color indexed="8"/>
      <name val="Arial"/>
      <family val="2"/>
      <charset val="238"/>
    </font>
    <font>
      <b/>
      <sz val="16"/>
      <name val="Times New Roman CE"/>
      <family val="1"/>
      <charset val="238"/>
    </font>
    <font>
      <b/>
      <i/>
      <sz val="14"/>
      <name val="Times New Roman"/>
      <family val="1"/>
      <charset val="238"/>
    </font>
    <font>
      <b/>
      <sz val="12"/>
      <name val="Times New Roman CE"/>
      <charset val="238"/>
    </font>
    <font>
      <sz val="12"/>
      <name val="Times New Roman"/>
      <family val="1"/>
      <charset val="238"/>
    </font>
    <font>
      <sz val="12"/>
      <name val="Times New Roman CE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  <font>
      <sz val="8"/>
      <color indexed="8"/>
      <name val="Arial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i/>
      <sz val="12"/>
      <name val="Arial CE"/>
      <family val="2"/>
      <charset val="238"/>
    </font>
    <font>
      <sz val="8"/>
      <name val="Times New Roman CE"/>
      <charset val="238"/>
    </font>
    <font>
      <sz val="8"/>
      <name val="Times New Roman CE"/>
      <family val="1"/>
      <charset val="238"/>
    </font>
    <font>
      <i/>
      <sz val="11"/>
      <name val="Times New Roman CE"/>
      <charset val="238"/>
    </font>
    <font>
      <b/>
      <sz val="11"/>
      <name val="Times New Roman CE"/>
      <charset val="238"/>
    </font>
    <font>
      <sz val="11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44" fillId="0" borderId="0"/>
    <xf numFmtId="0" fontId="27" fillId="0" borderId="0"/>
    <xf numFmtId="0" fontId="41" fillId="0" borderId="0"/>
    <xf numFmtId="43" fontId="1" fillId="0" borderId="0" applyFont="0" applyFill="0" applyBorder="0" applyAlignment="0" applyProtection="0"/>
  </cellStyleXfs>
  <cellXfs count="665">
    <xf numFmtId="0" fontId="0" fillId="0" borderId="0" xfId="0"/>
    <xf numFmtId="0" fontId="0" fillId="0" borderId="0" xfId="0" applyBorder="1"/>
    <xf numFmtId="3" fontId="0" fillId="0" borderId="0" xfId="0" applyNumberFormat="1"/>
    <xf numFmtId="0" fontId="4" fillId="0" borderId="0" xfId="0" applyFont="1"/>
    <xf numFmtId="3" fontId="4" fillId="0" borderId="0" xfId="0" applyNumberFormat="1" applyFont="1"/>
    <xf numFmtId="0" fontId="5" fillId="0" borderId="0" xfId="0" applyFont="1"/>
    <xf numFmtId="0" fontId="5" fillId="0" borderId="2" xfId="0" applyFont="1" applyBorder="1"/>
    <xf numFmtId="0" fontId="5" fillId="0" borderId="3" xfId="0" applyFont="1" applyBorder="1"/>
    <xf numFmtId="0" fontId="13" fillId="0" borderId="8" xfId="0" applyFont="1" applyBorder="1"/>
    <xf numFmtId="0" fontId="11" fillId="0" borderId="0" xfId="0" applyFont="1"/>
    <xf numFmtId="0" fontId="7" fillId="0" borderId="0" xfId="0" applyFont="1" applyAlignment="1"/>
    <xf numFmtId="0" fontId="13" fillId="0" borderId="0" xfId="0" applyFont="1" applyBorder="1"/>
    <xf numFmtId="0" fontId="11" fillId="0" borderId="1" xfId="0" applyFont="1" applyBorder="1"/>
    <xf numFmtId="0" fontId="7" fillId="0" borderId="0" xfId="0" applyFont="1" applyAlignment="1">
      <alignment horizontal="center" wrapText="1"/>
    </xf>
    <xf numFmtId="0" fontId="7" fillId="0" borderId="8" xfId="0" applyFont="1" applyBorder="1" applyAlignment="1"/>
    <xf numFmtId="0" fontId="16" fillId="0" borderId="0" xfId="0" applyFont="1" applyAlignment="1"/>
    <xf numFmtId="3" fontId="17" fillId="2" borderId="8" xfId="0" applyNumberFormat="1" applyFont="1" applyFill="1" applyBorder="1" applyAlignment="1">
      <alignment horizontal="center"/>
    </xf>
    <xf numFmtId="0" fontId="13" fillId="0" borderId="0" xfId="0" applyFont="1" applyBorder="1" applyAlignment="1">
      <alignment horizontal="center" wrapText="1"/>
    </xf>
    <xf numFmtId="3" fontId="17" fillId="2" borderId="0" xfId="0" applyNumberFormat="1" applyFont="1" applyFill="1" applyBorder="1" applyAlignment="1">
      <alignment horizontal="center"/>
    </xf>
    <xf numFmtId="0" fontId="17" fillId="0" borderId="0" xfId="0" applyFont="1" applyBorder="1"/>
    <xf numFmtId="0" fontId="21" fillId="0" borderId="0" xfId="0" applyFont="1" applyAlignment="1">
      <alignment horizontal="center"/>
    </xf>
    <xf numFmtId="0" fontId="18" fillId="0" borderId="0" xfId="0" applyFont="1"/>
    <xf numFmtId="0" fontId="17" fillId="0" borderId="12" xfId="0" applyFont="1" applyBorder="1" applyAlignment="1">
      <alignment horizontal="left"/>
    </xf>
    <xf numFmtId="0" fontId="17" fillId="0" borderId="12" xfId="0" applyFont="1" applyBorder="1" applyAlignment="1">
      <alignment horizontal="center"/>
    </xf>
    <xf numFmtId="0" fontId="17" fillId="0" borderId="12" xfId="0" applyFont="1" applyBorder="1"/>
    <xf numFmtId="3" fontId="18" fillId="0" borderId="12" xfId="0" applyNumberFormat="1" applyFont="1" applyBorder="1"/>
    <xf numFmtId="0" fontId="17" fillId="0" borderId="0" xfId="0" applyFont="1"/>
    <xf numFmtId="3" fontId="18" fillId="0" borderId="0" xfId="0" applyNumberFormat="1" applyFont="1"/>
    <xf numFmtId="164" fontId="26" fillId="0" borderId="0" xfId="4" applyNumberFormat="1" applyFont="1" applyFill="1" applyBorder="1" applyAlignment="1" applyProtection="1">
      <alignment horizontal="centerContinuous" vertical="center"/>
    </xf>
    <xf numFmtId="0" fontId="30" fillId="0" borderId="12" xfId="0" applyFont="1" applyBorder="1"/>
    <xf numFmtId="3" fontId="19" fillId="0" borderId="12" xfId="0" applyNumberFormat="1" applyFont="1" applyBorder="1"/>
    <xf numFmtId="0" fontId="13" fillId="0" borderId="13" xfId="4" applyFont="1" applyFill="1" applyBorder="1" applyAlignment="1" applyProtection="1">
      <alignment horizontal="center" vertical="center" wrapText="1"/>
    </xf>
    <xf numFmtId="0" fontId="13" fillId="0" borderId="14" xfId="4" applyFont="1" applyFill="1" applyBorder="1" applyAlignment="1" applyProtection="1">
      <alignment horizontal="center" vertical="center" wrapText="1"/>
    </xf>
    <xf numFmtId="0" fontId="13" fillId="0" borderId="15" xfId="4" applyFont="1" applyFill="1" applyBorder="1" applyAlignment="1" applyProtection="1">
      <alignment horizontal="center" vertical="center" wrapText="1"/>
    </xf>
    <xf numFmtId="0" fontId="13" fillId="0" borderId="16" xfId="4" applyFont="1" applyFill="1" applyBorder="1" applyAlignment="1" applyProtection="1">
      <alignment horizontal="left" vertical="center" wrapText="1" indent="1"/>
    </xf>
    <xf numFmtId="0" fontId="11" fillId="0" borderId="12" xfId="4" applyFont="1" applyFill="1" applyBorder="1" applyAlignment="1" applyProtection="1">
      <alignment horizontal="left" vertical="center" wrapText="1" indent="1"/>
    </xf>
    <xf numFmtId="0" fontId="11" fillId="0" borderId="17" xfId="4" applyFont="1" applyFill="1" applyBorder="1" applyAlignment="1" applyProtection="1">
      <alignment horizontal="left" vertical="center" wrapText="1" indent="1"/>
    </xf>
    <xf numFmtId="0" fontId="11" fillId="0" borderId="12" xfId="4" applyFont="1" applyFill="1" applyBorder="1" applyAlignment="1" applyProtection="1">
      <alignment horizontal="left" vertical="center" wrapText="1" indent="2"/>
    </xf>
    <xf numFmtId="0" fontId="11" fillId="0" borderId="18" xfId="4" applyFont="1" applyFill="1" applyBorder="1" applyAlignment="1" applyProtection="1">
      <alignment horizontal="left" vertical="center" wrapText="1" indent="1"/>
    </xf>
    <xf numFmtId="0" fontId="13" fillId="0" borderId="9" xfId="4" applyFont="1" applyFill="1" applyBorder="1" applyAlignment="1" applyProtection="1">
      <alignment horizontal="left" vertical="center" wrapText="1" indent="1"/>
    </xf>
    <xf numFmtId="164" fontId="13" fillId="0" borderId="7" xfId="4" applyNumberFormat="1" applyFont="1" applyFill="1" applyBorder="1" applyAlignment="1" applyProtection="1">
      <alignment horizontal="centerContinuous" vertical="center"/>
    </xf>
    <xf numFmtId="0" fontId="13" fillId="0" borderId="19" xfId="4" applyFont="1" applyFill="1" applyBorder="1" applyAlignment="1" applyProtection="1">
      <alignment vertical="center" wrapText="1"/>
    </xf>
    <xf numFmtId="0" fontId="11" fillId="0" borderId="20" xfId="4" applyFont="1" applyFill="1" applyBorder="1" applyAlignment="1" applyProtection="1">
      <alignment horizontal="left" vertical="center" wrapText="1" indent="1"/>
    </xf>
    <xf numFmtId="0" fontId="13" fillId="0" borderId="14" xfId="4" applyFont="1" applyFill="1" applyBorder="1" applyAlignment="1" applyProtection="1">
      <alignment vertical="center" wrapText="1"/>
    </xf>
    <xf numFmtId="0" fontId="32" fillId="0" borderId="0" xfId="0" applyFont="1"/>
    <xf numFmtId="0" fontId="11" fillId="0" borderId="23" xfId="0" applyFont="1" applyBorder="1"/>
    <xf numFmtId="0" fontId="11" fillId="0" borderId="24" xfId="0" applyFont="1" applyBorder="1"/>
    <xf numFmtId="0" fontId="7" fillId="0" borderId="0" xfId="0" applyFont="1" applyBorder="1" applyAlignment="1">
      <alignment horizontal="center"/>
    </xf>
    <xf numFmtId="0" fontId="13" fillId="0" borderId="0" xfId="0" applyFont="1" applyBorder="1" applyAlignment="1"/>
    <xf numFmtId="3" fontId="13" fillId="0" borderId="0" xfId="0" applyNumberFormat="1" applyFont="1" applyBorder="1" applyAlignment="1"/>
    <xf numFmtId="165" fontId="12" fillId="2" borderId="8" xfId="1" applyNumberFormat="1" applyFont="1" applyFill="1" applyBorder="1"/>
    <xf numFmtId="0" fontId="17" fillId="0" borderId="12" xfId="0" applyFont="1" applyFill="1" applyBorder="1"/>
    <xf numFmtId="3" fontId="18" fillId="0" borderId="12" xfId="0" applyNumberFormat="1" applyFont="1" applyFill="1" applyBorder="1"/>
    <xf numFmtId="0" fontId="0" fillId="0" borderId="0" xfId="0" applyFill="1"/>
    <xf numFmtId="0" fontId="3" fillId="0" borderId="0" xfId="0" applyFont="1"/>
    <xf numFmtId="0" fontId="22" fillId="0" borderId="0" xfId="0" applyFont="1" applyAlignment="1">
      <alignment horizontal="center"/>
    </xf>
    <xf numFmtId="3" fontId="10" fillId="0" borderId="0" xfId="0" applyNumberFormat="1" applyFont="1"/>
    <xf numFmtId="3" fontId="23" fillId="0" borderId="0" xfId="0" applyNumberFormat="1" applyFont="1"/>
    <xf numFmtId="3" fontId="12" fillId="0" borderId="0" xfId="0" applyNumberFormat="1" applyFont="1"/>
    <xf numFmtId="3" fontId="37" fillId="0" borderId="0" xfId="0" applyNumberFormat="1" applyFont="1"/>
    <xf numFmtId="165" fontId="13" fillId="0" borderId="15" xfId="1" applyNumberFormat="1" applyFont="1" applyFill="1" applyBorder="1" applyAlignment="1" applyProtection="1">
      <alignment vertical="center" wrapText="1"/>
    </xf>
    <xf numFmtId="165" fontId="13" fillId="0" borderId="27" xfId="1" applyNumberFormat="1" applyFont="1" applyFill="1" applyBorder="1" applyAlignment="1" applyProtection="1">
      <alignment vertical="center" wrapText="1"/>
    </xf>
    <xf numFmtId="165" fontId="11" fillId="0" borderId="28" xfId="1" applyNumberFormat="1" applyFont="1" applyFill="1" applyBorder="1" applyAlignment="1" applyProtection="1">
      <alignment vertical="center" wrapText="1"/>
    </xf>
    <xf numFmtId="165" fontId="11" fillId="2" borderId="8" xfId="1" applyNumberFormat="1" applyFont="1" applyFill="1" applyBorder="1"/>
    <xf numFmtId="0" fontId="38" fillId="0" borderId="0" xfId="0" applyFont="1"/>
    <xf numFmtId="0" fontId="40" fillId="0" borderId="0" xfId="0" applyFont="1"/>
    <xf numFmtId="0" fontId="13" fillId="0" borderId="26" xfId="4" applyFont="1" applyFill="1" applyBorder="1" applyAlignment="1" applyProtection="1">
      <alignment horizontal="left" vertical="center" wrapText="1" indent="1"/>
    </xf>
    <xf numFmtId="165" fontId="13" fillId="0" borderId="8" xfId="1" applyNumberFormat="1" applyFont="1" applyFill="1" applyBorder="1" applyAlignment="1" applyProtection="1">
      <alignment vertical="center" wrapText="1"/>
    </xf>
    <xf numFmtId="0" fontId="13" fillId="0" borderId="0" xfId="4" applyFont="1" applyFill="1" applyBorder="1" applyAlignment="1" applyProtection="1">
      <alignment horizontal="center" vertical="center" wrapText="1"/>
    </xf>
    <xf numFmtId="0" fontId="11" fillId="0" borderId="0" xfId="4" applyFont="1" applyFill="1" applyBorder="1" applyAlignment="1" applyProtection="1">
      <alignment horizontal="left" vertical="center"/>
    </xf>
    <xf numFmtId="49" fontId="11" fillId="0" borderId="0" xfId="4" applyNumberFormat="1" applyFont="1" applyFill="1" applyBorder="1" applyAlignment="1" applyProtection="1">
      <alignment horizontal="left" vertical="center"/>
    </xf>
    <xf numFmtId="3" fontId="18" fillId="2" borderId="0" xfId="0" applyNumberFormat="1" applyFont="1" applyFill="1" applyBorder="1" applyAlignment="1"/>
    <xf numFmtId="3" fontId="19" fillId="2" borderId="0" xfId="0" applyNumberFormat="1" applyFont="1" applyFill="1" applyBorder="1" applyAlignment="1"/>
    <xf numFmtId="0" fontId="17" fillId="2" borderId="0" xfId="0" applyFont="1" applyFill="1" applyBorder="1" applyAlignment="1"/>
    <xf numFmtId="0" fontId="17" fillId="0" borderId="12" xfId="0" applyFont="1" applyBorder="1" applyAlignment="1">
      <alignment wrapText="1"/>
    </xf>
    <xf numFmtId="165" fontId="4" fillId="0" borderId="0" xfId="1" applyNumberFormat="1" applyFont="1"/>
    <xf numFmtId="165" fontId="12" fillId="0" borderId="8" xfId="1" applyNumberFormat="1" applyFont="1" applyFill="1" applyBorder="1"/>
    <xf numFmtId="165" fontId="0" fillId="0" borderId="0" xfId="0" applyNumberFormat="1"/>
    <xf numFmtId="165" fontId="11" fillId="0" borderId="0" xfId="1" applyNumberFormat="1" applyFont="1"/>
    <xf numFmtId="0" fontId="11" fillId="0" borderId="22" xfId="4" applyFont="1" applyFill="1" applyBorder="1" applyAlignment="1" applyProtection="1">
      <alignment horizontal="left" vertical="center" wrapText="1" indent="2"/>
    </xf>
    <xf numFmtId="0" fontId="6" fillId="0" borderId="8" xfId="0" applyFont="1" applyBorder="1"/>
    <xf numFmtId="0" fontId="0" fillId="2" borderId="0" xfId="0" applyFill="1"/>
    <xf numFmtId="0" fontId="1" fillId="0" borderId="0" xfId="0" applyFont="1"/>
    <xf numFmtId="165" fontId="6" fillId="2" borderId="8" xfId="1" applyNumberFormat="1" applyFont="1" applyFill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7" fillId="0" borderId="9" xfId="0" applyFont="1" applyBorder="1" applyAlignment="1"/>
    <xf numFmtId="0" fontId="13" fillId="0" borderId="8" xfId="0" applyFont="1" applyBorder="1" applyAlignment="1">
      <alignment horizontal="center"/>
    </xf>
    <xf numFmtId="165" fontId="32" fillId="0" borderId="0" xfId="1" applyNumberFormat="1" applyFont="1"/>
    <xf numFmtId="0" fontId="8" fillId="2" borderId="0" xfId="0" applyFont="1" applyFill="1" applyBorder="1" applyAlignment="1">
      <alignment horizontal="center" wrapText="1"/>
    </xf>
    <xf numFmtId="0" fontId="25" fillId="2" borderId="0" xfId="0" applyFont="1" applyFill="1" applyBorder="1" applyAlignment="1">
      <alignment horizontal="center" wrapText="1"/>
    </xf>
    <xf numFmtId="3" fontId="25" fillId="2" borderId="8" xfId="0" applyNumberFormat="1" applyFont="1" applyFill="1" applyBorder="1"/>
    <xf numFmtId="3" fontId="0" fillId="2" borderId="0" xfId="0" applyNumberFormat="1" applyFill="1"/>
    <xf numFmtId="0" fontId="34" fillId="2" borderId="0" xfId="0" applyFont="1" applyFill="1"/>
    <xf numFmtId="3" fontId="34" fillId="2" borderId="0" xfId="0" applyNumberFormat="1" applyFont="1" applyFill="1"/>
    <xf numFmtId="3" fontId="4" fillId="2" borderId="0" xfId="0" applyNumberFormat="1" applyFont="1" applyFill="1"/>
    <xf numFmtId="0" fontId="4" fillId="2" borderId="0" xfId="0" applyFont="1" applyFill="1"/>
    <xf numFmtId="0" fontId="43" fillId="0" borderId="13" xfId="4" applyFont="1" applyFill="1" applyBorder="1" applyAlignment="1" applyProtection="1">
      <alignment horizontal="left" vertical="center" wrapText="1" indent="1"/>
    </xf>
    <xf numFmtId="165" fontId="12" fillId="2" borderId="23" xfId="1" applyNumberFormat="1" applyFont="1" applyFill="1" applyBorder="1"/>
    <xf numFmtId="165" fontId="39" fillId="2" borderId="23" xfId="1" applyNumberFormat="1" applyFont="1" applyFill="1" applyBorder="1"/>
    <xf numFmtId="0" fontId="13" fillId="0" borderId="3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3" fontId="12" fillId="0" borderId="0" xfId="0" applyNumberFormat="1" applyFont="1" applyAlignment="1">
      <alignment horizontal="center"/>
    </xf>
    <xf numFmtId="0" fontId="45" fillId="0" borderId="0" xfId="4" applyFont="1" applyFill="1"/>
    <xf numFmtId="164" fontId="29" fillId="0" borderId="0" xfId="4" applyNumberFormat="1" applyFont="1" applyFill="1" applyBorder="1" applyAlignment="1" applyProtection="1">
      <alignment horizontal="centerContinuous" vertical="center"/>
    </xf>
    <xf numFmtId="0" fontId="46" fillId="0" borderId="0" xfId="3" applyFont="1" applyFill="1" applyBorder="1" applyAlignment="1" applyProtection="1"/>
    <xf numFmtId="0" fontId="48" fillId="0" borderId="20" xfId="4" applyFont="1" applyFill="1" applyBorder="1" applyAlignment="1">
      <alignment horizontal="center" vertical="center" wrapText="1"/>
    </xf>
    <xf numFmtId="0" fontId="28" fillId="0" borderId="22" xfId="4" applyFont="1" applyFill="1" applyBorder="1" applyAlignment="1">
      <alignment horizontal="center" vertical="center"/>
    </xf>
    <xf numFmtId="0" fontId="49" fillId="0" borderId="0" xfId="3" applyFont="1" applyFill="1" applyBorder="1" applyAlignment="1" applyProtection="1">
      <alignment horizontal="right"/>
    </xf>
    <xf numFmtId="0" fontId="11" fillId="0" borderId="23" xfId="0" applyFont="1" applyBorder="1" applyAlignment="1">
      <alignment wrapText="1"/>
    </xf>
    <xf numFmtId="3" fontId="13" fillId="0" borderId="8" xfId="0" applyNumberFormat="1" applyFont="1" applyBorder="1" applyAlignment="1">
      <alignment horizontal="center"/>
    </xf>
    <xf numFmtId="165" fontId="11" fillId="0" borderId="35" xfId="1" applyNumberFormat="1" applyFont="1" applyBorder="1" applyAlignment="1">
      <alignment horizontal="center"/>
    </xf>
    <xf numFmtId="165" fontId="11" fillId="0" borderId="36" xfId="1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5" fontId="11" fillId="0" borderId="0" xfId="1" applyNumberFormat="1" applyFont="1" applyBorder="1" applyAlignment="1">
      <alignment horizontal="center"/>
    </xf>
    <xf numFmtId="3" fontId="13" fillId="0" borderId="0" xfId="0" applyNumberFormat="1" applyFont="1" applyBorder="1" applyAlignment="1">
      <alignment horizontal="center"/>
    </xf>
    <xf numFmtId="165" fontId="13" fillId="0" borderId="8" xfId="1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65" fontId="11" fillId="0" borderId="1" xfId="1" applyNumberFormat="1" applyFont="1" applyBorder="1" applyAlignment="1">
      <alignment horizontal="center"/>
    </xf>
    <xf numFmtId="3" fontId="4" fillId="0" borderId="0" xfId="0" applyNumberFormat="1" applyFont="1" applyFill="1" applyBorder="1"/>
    <xf numFmtId="165" fontId="1" fillId="0" borderId="0" xfId="1" applyNumberFormat="1" applyFont="1"/>
    <xf numFmtId="0" fontId="6" fillId="2" borderId="7" xfId="0" applyFont="1" applyFill="1" applyBorder="1" applyAlignment="1">
      <alignment horizontal="center"/>
    </xf>
    <xf numFmtId="165" fontId="52" fillId="0" borderId="0" xfId="1" applyNumberFormat="1" applyFont="1"/>
    <xf numFmtId="0" fontId="52" fillId="0" borderId="0" xfId="0" applyFont="1"/>
    <xf numFmtId="3" fontId="17" fillId="2" borderId="8" xfId="0" applyNumberFormat="1" applyFont="1" applyFill="1" applyBorder="1" applyAlignment="1">
      <alignment horizontal="center" vertical="center"/>
    </xf>
    <xf numFmtId="0" fontId="3" fillId="2" borderId="0" xfId="0" applyFont="1" applyFill="1"/>
    <xf numFmtId="165" fontId="14" fillId="0" borderId="8" xfId="1" applyNumberFormat="1" applyFont="1" applyFill="1" applyBorder="1" applyAlignment="1" applyProtection="1">
      <alignment vertical="center" wrapText="1"/>
    </xf>
    <xf numFmtId="0" fontId="11" fillId="0" borderId="9" xfId="4" applyFont="1" applyFill="1" applyBorder="1" applyAlignment="1" applyProtection="1">
      <alignment horizontal="left" vertical="center" wrapText="1"/>
    </xf>
    <xf numFmtId="165" fontId="2" fillId="0" borderId="8" xfId="1" applyNumberFormat="1" applyFont="1" applyFill="1" applyBorder="1" applyAlignment="1">
      <alignment horizontal="center"/>
    </xf>
    <xf numFmtId="0" fontId="11" fillId="0" borderId="24" xfId="0" applyFont="1" applyBorder="1" applyAlignment="1">
      <alignment wrapText="1"/>
    </xf>
    <xf numFmtId="164" fontId="29" fillId="0" borderId="0" xfId="4" applyNumberFormat="1" applyFont="1" applyFill="1" applyBorder="1" applyAlignment="1" applyProtection="1">
      <alignment horizontal="center" vertical="center"/>
    </xf>
    <xf numFmtId="0" fontId="13" fillId="0" borderId="19" xfId="4" applyFont="1" applyFill="1" applyBorder="1" applyAlignment="1" applyProtection="1">
      <alignment horizontal="left" vertical="center" wrapText="1" indent="1"/>
    </xf>
    <xf numFmtId="3" fontId="12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3" fillId="0" borderId="0" xfId="0" applyNumberFormat="1" applyFont="1" applyAlignment="1">
      <alignment vertical="center"/>
    </xf>
    <xf numFmtId="0" fontId="16" fillId="0" borderId="7" xfId="0" applyFont="1" applyBorder="1" applyAlignment="1">
      <alignment horizontal="right"/>
    </xf>
    <xf numFmtId="0" fontId="7" fillId="0" borderId="0" xfId="0" applyFont="1" applyAlignment="1">
      <alignment wrapText="1"/>
    </xf>
    <xf numFmtId="164" fontId="11" fillId="0" borderId="44" xfId="4" applyNumberFormat="1" applyFont="1" applyFill="1" applyBorder="1" applyAlignment="1" applyProtection="1">
      <alignment horizontal="center" vertical="center" wrapText="1"/>
      <protection locked="0"/>
    </xf>
    <xf numFmtId="165" fontId="11" fillId="0" borderId="36" xfId="1" applyNumberFormat="1" applyFont="1" applyFill="1" applyBorder="1" applyAlignment="1">
      <alignment horizontal="center"/>
    </xf>
    <xf numFmtId="165" fontId="11" fillId="0" borderId="35" xfId="1" applyNumberFormat="1" applyFont="1" applyFill="1" applyBorder="1" applyAlignment="1">
      <alignment horizontal="center"/>
    </xf>
    <xf numFmtId="3" fontId="55" fillId="2" borderId="8" xfId="0" applyNumberFormat="1" applyFont="1" applyFill="1" applyBorder="1"/>
    <xf numFmtId="165" fontId="56" fillId="0" borderId="0" xfId="1" applyNumberFormat="1" applyFont="1"/>
    <xf numFmtId="0" fontId="56" fillId="0" borderId="0" xfId="0" applyFont="1"/>
    <xf numFmtId="165" fontId="57" fillId="0" borderId="0" xfId="1" applyNumberFormat="1" applyFont="1"/>
    <xf numFmtId="0" fontId="57" fillId="0" borderId="0" xfId="0" applyFont="1"/>
    <xf numFmtId="165" fontId="38" fillId="0" borderId="0" xfId="1" applyNumberFormat="1" applyFont="1"/>
    <xf numFmtId="0" fontId="0" fillId="0" borderId="0" xfId="0" applyAlignment="1">
      <alignment horizontal="right"/>
    </xf>
    <xf numFmtId="3" fontId="25" fillId="2" borderId="17" xfId="0" applyNumberFormat="1" applyFont="1" applyFill="1" applyBorder="1"/>
    <xf numFmtId="165" fontId="11" fillId="0" borderId="8" xfId="1" applyNumberFormat="1" applyFont="1" applyBorder="1" applyAlignment="1">
      <alignment horizontal="center"/>
    </xf>
    <xf numFmtId="49" fontId="18" fillId="0" borderId="8" xfId="0" applyNumberFormat="1" applyFont="1" applyFill="1" applyBorder="1"/>
    <xf numFmtId="0" fontId="58" fillId="0" borderId="10" xfId="0" applyFont="1" applyBorder="1"/>
    <xf numFmtId="0" fontId="58" fillId="0" borderId="10" xfId="0" applyFont="1" applyBorder="1" applyAlignment="1">
      <alignment horizontal="left"/>
    </xf>
    <xf numFmtId="0" fontId="58" fillId="0" borderId="10" xfId="0" applyFont="1" applyBorder="1" applyAlignment="1">
      <alignment wrapText="1"/>
    </xf>
    <xf numFmtId="0" fontId="58" fillId="0" borderId="11" xfId="0" applyFont="1" applyBorder="1"/>
    <xf numFmtId="0" fontId="0" fillId="0" borderId="0" xfId="0" applyFont="1"/>
    <xf numFmtId="165" fontId="11" fillId="0" borderId="8" xfId="1" applyNumberFormat="1" applyFont="1" applyBorder="1"/>
    <xf numFmtId="165" fontId="9" fillId="0" borderId="0" xfId="1" applyNumberFormat="1" applyFont="1"/>
    <xf numFmtId="165" fontId="11" fillId="0" borderId="8" xfId="1" applyNumberFormat="1" applyFont="1" applyBorder="1" applyAlignment="1">
      <alignment wrapText="1"/>
    </xf>
    <xf numFmtId="165" fontId="6" fillId="0" borderId="8" xfId="1" applyNumberFormat="1" applyFont="1" applyBorder="1" applyAlignment="1">
      <alignment horizontal="center"/>
    </xf>
    <xf numFmtId="43" fontId="6" fillId="0" borderId="8" xfId="1" applyFont="1" applyBorder="1" applyAlignment="1">
      <alignment horizontal="center"/>
    </xf>
    <xf numFmtId="165" fontId="5" fillId="0" borderId="43" xfId="1" applyNumberFormat="1" applyFont="1" applyBorder="1"/>
    <xf numFmtId="165" fontId="4" fillId="0" borderId="12" xfId="1" applyNumberFormat="1" applyFont="1" applyBorder="1"/>
    <xf numFmtId="165" fontId="4" fillId="0" borderId="18" xfId="1" applyNumberFormat="1" applyFont="1" applyBorder="1"/>
    <xf numFmtId="165" fontId="4" fillId="0" borderId="31" xfId="1" applyNumberFormat="1" applyFont="1" applyBorder="1"/>
    <xf numFmtId="0" fontId="4" fillId="0" borderId="22" xfId="0" applyFont="1" applyBorder="1"/>
    <xf numFmtId="165" fontId="4" fillId="0" borderId="29" xfId="1" applyNumberFormat="1" applyFont="1" applyBorder="1"/>
    <xf numFmtId="165" fontId="4" fillId="0" borderId="28" xfId="1" applyNumberFormat="1" applyFont="1" applyBorder="1"/>
    <xf numFmtId="165" fontId="4" fillId="0" borderId="46" xfId="1" applyNumberFormat="1" applyFont="1" applyBorder="1"/>
    <xf numFmtId="3" fontId="4" fillId="0" borderId="21" xfId="0" applyNumberFormat="1" applyFont="1" applyBorder="1" applyAlignment="1">
      <alignment wrapText="1"/>
    </xf>
    <xf numFmtId="3" fontId="4" fillId="0" borderId="22" xfId="0" applyNumberFormat="1" applyFont="1" applyBorder="1"/>
    <xf numFmtId="3" fontId="4" fillId="0" borderId="22" xfId="0" applyNumberFormat="1" applyFont="1" applyBorder="1" applyAlignment="1">
      <alignment wrapText="1"/>
    </xf>
    <xf numFmtId="3" fontId="4" fillId="0" borderId="47" xfId="0" applyNumberFormat="1" applyFont="1" applyBorder="1" applyAlignment="1">
      <alignment wrapText="1"/>
    </xf>
    <xf numFmtId="165" fontId="4" fillId="2" borderId="18" xfId="1" applyNumberFormat="1" applyFont="1" applyFill="1" applyBorder="1" applyAlignment="1"/>
    <xf numFmtId="165" fontId="4" fillId="2" borderId="12" xfId="1" applyNumberFormat="1" applyFont="1" applyFill="1" applyBorder="1" applyAlignment="1"/>
    <xf numFmtId="165" fontId="4" fillId="2" borderId="31" xfId="1" applyNumberFormat="1" applyFont="1" applyFill="1" applyBorder="1" applyAlignment="1"/>
    <xf numFmtId="3" fontId="25" fillId="0" borderId="12" xfId="0" applyNumberFormat="1" applyFont="1" applyFill="1" applyBorder="1"/>
    <xf numFmtId="3" fontId="24" fillId="0" borderId="8" xfId="0" applyNumberFormat="1" applyFont="1" applyFill="1" applyBorder="1" applyAlignment="1">
      <alignment wrapText="1"/>
    </xf>
    <xf numFmtId="3" fontId="59" fillId="0" borderId="2" xfId="0" applyNumberFormat="1" applyFont="1" applyFill="1" applyBorder="1" applyAlignment="1">
      <alignment wrapText="1"/>
    </xf>
    <xf numFmtId="3" fontId="25" fillId="0" borderId="14" xfId="0" applyNumberFormat="1" applyFont="1" applyFill="1" applyBorder="1"/>
    <xf numFmtId="3" fontId="59" fillId="0" borderId="17" xfId="0" applyNumberFormat="1" applyFont="1" applyFill="1" applyBorder="1"/>
    <xf numFmtId="3" fontId="59" fillId="2" borderId="17" xfId="0" applyNumberFormat="1" applyFont="1" applyFill="1" applyBorder="1"/>
    <xf numFmtId="3" fontId="59" fillId="0" borderId="12" xfId="0" applyNumberFormat="1" applyFont="1" applyFill="1" applyBorder="1"/>
    <xf numFmtId="3" fontId="59" fillId="2" borderId="12" xfId="0" applyNumberFormat="1" applyFont="1" applyFill="1" applyBorder="1"/>
    <xf numFmtId="3" fontId="60" fillId="0" borderId="20" xfId="0" applyNumberFormat="1" applyFont="1" applyFill="1" applyBorder="1"/>
    <xf numFmtId="3" fontId="60" fillId="2" borderId="20" xfId="0" applyNumberFormat="1" applyFont="1" applyFill="1" applyBorder="1"/>
    <xf numFmtId="3" fontId="25" fillId="0" borderId="20" xfId="0" applyNumberFormat="1" applyFont="1" applyFill="1" applyBorder="1"/>
    <xf numFmtId="3" fontId="59" fillId="0" borderId="20" xfId="0" applyNumberFormat="1" applyFont="1" applyFill="1" applyBorder="1"/>
    <xf numFmtId="3" fontId="59" fillId="2" borderId="20" xfId="0" applyNumberFormat="1" applyFont="1" applyFill="1" applyBorder="1"/>
    <xf numFmtId="3" fontId="59" fillId="0" borderId="12" xfId="0" applyNumberFormat="1" applyFont="1" applyFill="1" applyBorder="1" applyAlignment="1">
      <alignment wrapText="1"/>
    </xf>
    <xf numFmtId="3" fontId="61" fillId="0" borderId="12" xfId="0" applyNumberFormat="1" applyFont="1" applyFill="1" applyBorder="1"/>
    <xf numFmtId="3" fontId="61" fillId="2" borderId="20" xfId="0" applyNumberFormat="1" applyFont="1" applyFill="1" applyBorder="1"/>
    <xf numFmtId="3" fontId="25" fillId="2" borderId="4" xfId="0" applyNumberFormat="1" applyFont="1" applyFill="1" applyBorder="1"/>
    <xf numFmtId="3" fontId="25" fillId="2" borderId="30" xfId="0" applyNumberFormat="1" applyFont="1" applyFill="1" applyBorder="1" applyAlignment="1">
      <alignment wrapText="1"/>
    </xf>
    <xf numFmtId="3" fontId="24" fillId="2" borderId="30" xfId="0" applyNumberFormat="1" applyFont="1" applyFill="1" applyBorder="1" applyAlignment="1">
      <alignment wrapText="1"/>
    </xf>
    <xf numFmtId="3" fontId="61" fillId="2" borderId="18" xfId="0" applyNumberFormat="1" applyFont="1" applyFill="1" applyBorder="1"/>
    <xf numFmtId="3" fontId="62" fillId="2" borderId="12" xfId="0" applyNumberFormat="1" applyFont="1" applyFill="1" applyBorder="1"/>
    <xf numFmtId="3" fontId="62" fillId="2" borderId="31" xfId="0" applyNumberFormat="1" applyFont="1" applyFill="1" applyBorder="1"/>
    <xf numFmtId="3" fontId="62" fillId="2" borderId="12" xfId="0" applyNumberFormat="1" applyFont="1" applyFill="1" applyBorder="1" applyAlignment="1">
      <alignment horizontal="right"/>
    </xf>
    <xf numFmtId="3" fontId="59" fillId="2" borderId="8" xfId="0" applyNumberFormat="1" applyFont="1" applyFill="1" applyBorder="1" applyAlignment="1">
      <alignment wrapText="1"/>
    </xf>
    <xf numFmtId="3" fontId="62" fillId="2" borderId="14" xfId="0" applyNumberFormat="1" applyFont="1" applyFill="1" applyBorder="1"/>
    <xf numFmtId="3" fontId="60" fillId="2" borderId="15" xfId="0" applyNumberFormat="1" applyFont="1" applyFill="1" applyBorder="1"/>
    <xf numFmtId="3" fontId="59" fillId="2" borderId="45" xfId="0" applyNumberFormat="1" applyFont="1" applyFill="1" applyBorder="1"/>
    <xf numFmtId="3" fontId="59" fillId="2" borderId="28" xfId="0" applyNumberFormat="1" applyFont="1" applyFill="1" applyBorder="1"/>
    <xf numFmtId="3" fontId="60" fillId="2" borderId="48" xfId="0" applyNumberFormat="1" applyFont="1" applyFill="1" applyBorder="1"/>
    <xf numFmtId="0" fontId="11" fillId="0" borderId="13" xfId="4" applyFont="1" applyFill="1" applyBorder="1" applyAlignment="1" applyProtection="1">
      <alignment horizontal="left" vertical="center" wrapText="1" indent="1"/>
    </xf>
    <xf numFmtId="0" fontId="11" fillId="0" borderId="26" xfId="4" applyFont="1" applyFill="1" applyBorder="1" applyAlignment="1" applyProtection="1">
      <alignment horizontal="left" vertical="center" wrapText="1" indent="1"/>
    </xf>
    <xf numFmtId="165" fontId="11" fillId="0" borderId="8" xfId="1" applyNumberFormat="1" applyFont="1" applyFill="1" applyBorder="1" applyAlignment="1" applyProtection="1">
      <alignment vertical="center" wrapText="1"/>
    </xf>
    <xf numFmtId="0" fontId="31" fillId="0" borderId="18" xfId="4" applyFont="1" applyFill="1" applyBorder="1" applyAlignment="1" applyProtection="1">
      <alignment horizontal="left" vertical="center" wrapText="1" indent="1"/>
    </xf>
    <xf numFmtId="0" fontId="31" fillId="0" borderId="12" xfId="4" applyFont="1" applyFill="1" applyBorder="1" applyAlignment="1" applyProtection="1">
      <alignment horizontal="left" vertical="center" wrapText="1" indent="1"/>
    </xf>
    <xf numFmtId="0" fontId="13" fillId="0" borderId="21" xfId="4" applyFont="1" applyFill="1" applyBorder="1" applyAlignment="1" applyProtection="1">
      <alignment horizontal="left" vertical="center" wrapText="1" indent="1"/>
    </xf>
    <xf numFmtId="0" fontId="13" fillId="0" borderId="22" xfId="4" applyFont="1" applyFill="1" applyBorder="1" applyAlignment="1" applyProtection="1">
      <alignment horizontal="left" vertical="center" wrapText="1" indent="1"/>
    </xf>
    <xf numFmtId="0" fontId="13" fillId="0" borderId="50" xfId="4" applyFont="1" applyFill="1" applyBorder="1" applyAlignment="1" applyProtection="1">
      <alignment horizontal="left" vertical="center" wrapText="1" indent="1"/>
    </xf>
    <xf numFmtId="165" fontId="3" fillId="0" borderId="8" xfId="1" applyNumberFormat="1" applyFont="1" applyBorder="1" applyAlignment="1"/>
    <xf numFmtId="0" fontId="13" fillId="0" borderId="14" xfId="4" applyFont="1" applyFill="1" applyBorder="1" applyAlignment="1" applyProtection="1">
      <alignment horizontal="left" vertical="center" wrapText="1"/>
    </xf>
    <xf numFmtId="0" fontId="13" fillId="0" borderId="13" xfId="4" applyFont="1" applyFill="1" applyBorder="1" applyAlignment="1" applyProtection="1">
      <alignment horizontal="left" vertical="center" wrapText="1"/>
    </xf>
    <xf numFmtId="0" fontId="13" fillId="0" borderId="13" xfId="4" applyFont="1" applyFill="1" applyBorder="1" applyAlignment="1" applyProtection="1">
      <alignment horizontal="left"/>
    </xf>
    <xf numFmtId="0" fontId="13" fillId="0" borderId="51" xfId="4" applyFont="1" applyFill="1" applyBorder="1" applyAlignment="1" applyProtection="1">
      <alignment horizontal="left" vertical="center" wrapText="1"/>
    </xf>
    <xf numFmtId="0" fontId="11" fillId="0" borderId="22" xfId="4" applyFont="1" applyFill="1" applyBorder="1" applyAlignment="1" applyProtection="1">
      <alignment horizontal="left" indent="1"/>
    </xf>
    <xf numFmtId="0" fontId="11" fillId="0" borderId="47" xfId="4" applyFont="1" applyFill="1" applyBorder="1" applyAlignment="1" applyProtection="1">
      <alignment horizontal="left" indent="1"/>
    </xf>
    <xf numFmtId="164" fontId="11" fillId="0" borderId="33" xfId="4" applyNumberFormat="1" applyFont="1" applyFill="1" applyBorder="1" applyAlignment="1" applyProtection="1">
      <alignment horizontal="center" vertical="center" wrapText="1"/>
      <protection locked="0"/>
    </xf>
    <xf numFmtId="164" fontId="11" fillId="0" borderId="41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15" xfId="4" applyNumberFormat="1" applyFont="1" applyFill="1" applyBorder="1" applyAlignment="1" applyProtection="1">
      <alignment horizontal="center" vertical="center" wrapText="1"/>
      <protection locked="0"/>
    </xf>
    <xf numFmtId="164" fontId="11" fillId="0" borderId="38" xfId="4" applyNumberFormat="1" applyFont="1" applyFill="1" applyBorder="1" applyAlignment="1" applyProtection="1">
      <alignment horizontal="center" vertical="center" wrapText="1"/>
      <protection locked="0"/>
    </xf>
    <xf numFmtId="164" fontId="11" fillId="0" borderId="39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42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15" xfId="4" applyNumberFormat="1" applyFont="1" applyFill="1" applyBorder="1" applyAlignment="1" applyProtection="1">
      <alignment horizontal="center" vertical="center" wrapText="1"/>
    </xf>
    <xf numFmtId="3" fontId="60" fillId="2" borderId="49" xfId="0" applyNumberFormat="1" applyFont="1" applyFill="1" applyBorder="1"/>
    <xf numFmtId="3" fontId="61" fillId="2" borderId="52" xfId="0" applyNumberFormat="1" applyFont="1" applyFill="1" applyBorder="1"/>
    <xf numFmtId="3" fontId="60" fillId="2" borderId="13" xfId="0" applyNumberFormat="1" applyFont="1" applyFill="1" applyBorder="1" applyAlignment="1">
      <alignment wrapText="1"/>
    </xf>
    <xf numFmtId="0" fontId="33" fillId="0" borderId="0" xfId="0" applyFont="1"/>
    <xf numFmtId="0" fontId="63" fillId="0" borderId="10" xfId="0" applyFont="1" applyBorder="1"/>
    <xf numFmtId="0" fontId="63" fillId="0" borderId="10" xfId="0" applyFont="1" applyBorder="1" applyAlignment="1">
      <alignment wrapText="1"/>
    </xf>
    <xf numFmtId="0" fontId="63" fillId="0" borderId="11" xfId="0" applyFont="1" applyBorder="1"/>
    <xf numFmtId="0" fontId="6" fillId="2" borderId="8" xfId="0" applyFont="1" applyFill="1" applyBorder="1"/>
    <xf numFmtId="165" fontId="12" fillId="2" borderId="10" xfId="1" applyNumberFormat="1" applyFont="1" applyFill="1" applyBorder="1"/>
    <xf numFmtId="165" fontId="39" fillId="2" borderId="10" xfId="1" applyNumberFormat="1" applyFont="1" applyFill="1" applyBorder="1"/>
    <xf numFmtId="165" fontId="6" fillId="2" borderId="53" xfId="1" applyNumberFormat="1" applyFont="1" applyFill="1" applyBorder="1" applyAlignment="1">
      <alignment horizontal="center" vertical="center"/>
    </xf>
    <xf numFmtId="43" fontId="6" fillId="0" borderId="0" xfId="1" applyFont="1" applyBorder="1" applyAlignment="1">
      <alignment horizontal="center"/>
    </xf>
    <xf numFmtId="165" fontId="4" fillId="0" borderId="56" xfId="1" applyNumberFormat="1" applyFont="1" applyBorder="1"/>
    <xf numFmtId="165" fontId="4" fillId="0" borderId="35" xfId="1" applyNumberFormat="1" applyFont="1" applyBorder="1"/>
    <xf numFmtId="165" fontId="4" fillId="0" borderId="55" xfId="1" applyNumberFormat="1" applyFont="1" applyBorder="1"/>
    <xf numFmtId="0" fontId="4" fillId="0" borderId="53" xfId="0" applyFont="1" applyBorder="1"/>
    <xf numFmtId="0" fontId="4" fillId="0" borderId="23" xfId="0" applyFont="1" applyBorder="1" applyAlignment="1">
      <alignment wrapText="1"/>
    </xf>
    <xf numFmtId="0" fontId="4" fillId="0" borderId="23" xfId="0" applyFont="1" applyBorder="1"/>
    <xf numFmtId="0" fontId="4" fillId="0" borderId="43" xfId="0" applyFont="1" applyBorder="1"/>
    <xf numFmtId="0" fontId="50" fillId="0" borderId="0" xfId="4" applyFont="1" applyFill="1" applyBorder="1" applyAlignment="1" applyProtection="1">
      <alignment horizontal="center" vertical="center" wrapText="1"/>
    </xf>
    <xf numFmtId="0" fontId="45" fillId="0" borderId="0" xfId="4" applyFont="1" applyFill="1" applyBorder="1"/>
    <xf numFmtId="165" fontId="31" fillId="0" borderId="53" xfId="1" applyNumberFormat="1" applyFont="1" applyFill="1" applyBorder="1" applyAlignment="1" applyProtection="1">
      <alignment vertical="center" wrapText="1"/>
    </xf>
    <xf numFmtId="165" fontId="11" fillId="0" borderId="37" xfId="1" applyNumberFormat="1" applyFont="1" applyFill="1" applyBorder="1" applyAlignment="1" applyProtection="1">
      <alignment vertical="center" wrapText="1"/>
      <protection locked="0"/>
    </xf>
    <xf numFmtId="165" fontId="11" fillId="0" borderId="23" xfId="1" applyNumberFormat="1" applyFont="1" applyFill="1" applyBorder="1" applyAlignment="1" applyProtection="1">
      <alignment vertical="center" wrapText="1"/>
      <protection locked="0"/>
    </xf>
    <xf numFmtId="165" fontId="31" fillId="0" borderId="23" xfId="1" applyNumberFormat="1" applyFont="1" applyFill="1" applyBorder="1" applyAlignment="1" applyProtection="1">
      <alignment vertical="center" wrapText="1"/>
      <protection locked="0"/>
    </xf>
    <xf numFmtId="165" fontId="11" fillId="0" borderId="43" xfId="1" applyNumberFormat="1" applyFont="1" applyFill="1" applyBorder="1" applyAlignment="1" applyProtection="1">
      <alignment vertical="center" wrapText="1"/>
      <protection locked="0"/>
    </xf>
    <xf numFmtId="165" fontId="31" fillId="0" borderId="8" xfId="1" applyNumberFormat="1" applyFont="1" applyFill="1" applyBorder="1" applyAlignment="1" applyProtection="1">
      <alignment vertical="center" wrapText="1"/>
    </xf>
    <xf numFmtId="165" fontId="13" fillId="0" borderId="53" xfId="1" applyNumberFormat="1" applyFont="1" applyFill="1" applyBorder="1" applyAlignment="1" applyProtection="1">
      <alignment vertical="center" wrapText="1"/>
      <protection locked="0"/>
    </xf>
    <xf numFmtId="165" fontId="13" fillId="0" borderId="23" xfId="1" applyNumberFormat="1" applyFont="1" applyFill="1" applyBorder="1" applyAlignment="1" applyProtection="1">
      <alignment vertical="center" wrapText="1"/>
      <protection locked="0"/>
    </xf>
    <xf numFmtId="165" fontId="11" fillId="0" borderId="8" xfId="1" applyNumberFormat="1" applyFont="1" applyFill="1" applyBorder="1" applyAlignment="1" applyProtection="1">
      <alignment vertical="center" wrapText="1"/>
      <protection locked="0"/>
    </xf>
    <xf numFmtId="0" fontId="11" fillId="0" borderId="57" xfId="4" applyFont="1" applyFill="1" applyBorder="1" applyAlignment="1" applyProtection="1">
      <alignment horizontal="left" vertical="center" wrapText="1" indent="2"/>
    </xf>
    <xf numFmtId="165" fontId="11" fillId="0" borderId="6" xfId="1" applyNumberFormat="1" applyFont="1" applyFill="1" applyBorder="1" applyAlignment="1" applyProtection="1">
      <alignment vertical="center" wrapText="1"/>
      <protection locked="0"/>
    </xf>
    <xf numFmtId="0" fontId="31" fillId="0" borderId="20" xfId="4" applyFont="1" applyFill="1" applyBorder="1" applyAlignment="1" applyProtection="1">
      <alignment horizontal="left" vertical="center" wrapText="1" indent="1"/>
    </xf>
    <xf numFmtId="165" fontId="31" fillId="0" borderId="24" xfId="1" applyNumberFormat="1" applyFont="1" applyFill="1" applyBorder="1" applyAlignment="1" applyProtection="1">
      <alignment vertical="center" wrapText="1"/>
      <protection locked="0"/>
    </xf>
    <xf numFmtId="0" fontId="11" fillId="0" borderId="17" xfId="4" applyFont="1" applyFill="1" applyBorder="1" applyAlignment="1" applyProtection="1">
      <alignment horizontal="left" vertical="center" wrapText="1" indent="2"/>
    </xf>
    <xf numFmtId="165" fontId="6" fillId="0" borderId="8" xfId="1" applyNumberFormat="1" applyFont="1" applyFill="1" applyBorder="1" applyAlignment="1" applyProtection="1">
      <alignment vertical="center" wrapText="1"/>
    </xf>
    <xf numFmtId="0" fontId="6" fillId="0" borderId="9" xfId="4" applyFont="1" applyFill="1" applyBorder="1" applyAlignment="1" applyProtection="1">
      <alignment horizontal="left" vertical="center" wrapText="1" indent="1"/>
    </xf>
    <xf numFmtId="3" fontId="60" fillId="2" borderId="9" xfId="0" applyNumberFormat="1" applyFont="1" applyFill="1" applyBorder="1" applyAlignment="1">
      <alignment wrapText="1"/>
    </xf>
    <xf numFmtId="0" fontId="31" fillId="0" borderId="58" xfId="4" applyFont="1" applyFill="1" applyBorder="1" applyAlignment="1" applyProtection="1">
      <alignment horizontal="left" vertical="center" wrapText="1" indent="2"/>
    </xf>
    <xf numFmtId="165" fontId="31" fillId="0" borderId="37" xfId="1" applyNumberFormat="1" applyFont="1" applyFill="1" applyBorder="1" applyAlignment="1" applyProtection="1">
      <alignment vertical="center" wrapText="1"/>
    </xf>
    <xf numFmtId="165" fontId="13" fillId="0" borderId="6" xfId="1" applyNumberFormat="1" applyFont="1" applyFill="1" applyBorder="1" applyAlignment="1" applyProtection="1">
      <alignment vertical="center" wrapText="1"/>
    </xf>
    <xf numFmtId="0" fontId="28" fillId="0" borderId="16" xfId="4" applyFont="1" applyFill="1" applyBorder="1" applyAlignment="1">
      <alignment horizontal="center" vertical="center"/>
    </xf>
    <xf numFmtId="0" fontId="28" fillId="0" borderId="19" xfId="4" applyFont="1" applyFill="1" applyBorder="1" applyAlignment="1">
      <alignment horizontal="center" vertical="center"/>
    </xf>
    <xf numFmtId="0" fontId="28" fillId="0" borderId="27" xfId="4" applyFont="1" applyFill="1" applyBorder="1" applyAlignment="1">
      <alignment horizontal="center" vertical="center"/>
    </xf>
    <xf numFmtId="0" fontId="28" fillId="0" borderId="21" xfId="4" applyFont="1" applyFill="1" applyBorder="1" applyAlignment="1">
      <alignment horizontal="center" vertical="center"/>
    </xf>
    <xf numFmtId="0" fontId="28" fillId="0" borderId="18" xfId="4" applyFont="1" applyFill="1" applyBorder="1" applyAlignment="1" applyProtection="1">
      <alignment wrapText="1"/>
      <protection locked="0"/>
    </xf>
    <xf numFmtId="164" fontId="4" fillId="2" borderId="12" xfId="5" applyNumberFormat="1" applyFont="1" applyFill="1" applyBorder="1" applyAlignment="1" applyProtection="1">
      <alignment vertical="center" wrapText="1"/>
      <protection locked="0"/>
    </xf>
    <xf numFmtId="164" fontId="4" fillId="2" borderId="12" xfId="5" applyNumberFormat="1" applyFont="1" applyFill="1" applyBorder="1" applyAlignment="1">
      <alignment vertical="center" wrapText="1"/>
    </xf>
    <xf numFmtId="0" fontId="28" fillId="0" borderId="47" xfId="4" applyFont="1" applyFill="1" applyBorder="1" applyAlignment="1">
      <alignment horizontal="center" vertical="center"/>
    </xf>
    <xf numFmtId="164" fontId="4" fillId="2" borderId="31" xfId="5" applyNumberFormat="1" applyFont="1" applyFill="1" applyBorder="1" applyAlignment="1">
      <alignment vertical="center" wrapText="1"/>
    </xf>
    <xf numFmtId="0" fontId="28" fillId="0" borderId="51" xfId="4" applyFont="1" applyFill="1" applyBorder="1" applyAlignment="1">
      <alignment horizontal="center" vertical="center"/>
    </xf>
    <xf numFmtId="0" fontId="48" fillId="0" borderId="52" xfId="4" applyFont="1" applyFill="1" applyBorder="1"/>
    <xf numFmtId="165" fontId="48" fillId="0" borderId="52" xfId="4" applyNumberFormat="1" applyFont="1" applyFill="1" applyBorder="1"/>
    <xf numFmtId="165" fontId="48" fillId="0" borderId="42" xfId="4" applyNumberFormat="1" applyFont="1" applyFill="1" applyBorder="1"/>
    <xf numFmtId="3" fontId="12" fillId="2" borderId="5" xfId="0" applyNumberFormat="1" applyFont="1" applyFill="1" applyBorder="1" applyAlignment="1">
      <alignment horizontal="center" vertical="center"/>
    </xf>
    <xf numFmtId="165" fontId="12" fillId="2" borderId="5" xfId="1" applyNumberFormat="1" applyFont="1" applyFill="1" applyBorder="1" applyAlignment="1">
      <alignment horizontal="center" vertical="center"/>
    </xf>
    <xf numFmtId="3" fontId="12" fillId="2" borderId="25" xfId="0" applyNumberFormat="1" applyFont="1" applyFill="1" applyBorder="1" applyAlignment="1">
      <alignment horizontal="center" vertical="center"/>
    </xf>
    <xf numFmtId="165" fontId="12" fillId="2" borderId="37" xfId="1" applyNumberFormat="1" applyFont="1" applyFill="1" applyBorder="1" applyAlignment="1">
      <alignment horizontal="center"/>
    </xf>
    <xf numFmtId="165" fontId="12" fillId="2" borderId="4" xfId="1" applyNumberFormat="1" applyFont="1" applyFill="1" applyBorder="1" applyAlignment="1">
      <alignment horizontal="center" vertical="center"/>
    </xf>
    <xf numFmtId="0" fontId="39" fillId="0" borderId="2" xfId="0" applyFont="1" applyBorder="1" applyAlignment="1">
      <alignment horizontal="left" vertical="center" wrapText="1"/>
    </xf>
    <xf numFmtId="165" fontId="11" fillId="2" borderId="28" xfId="1" applyNumberFormat="1" applyFont="1" applyFill="1" applyBorder="1" applyAlignment="1">
      <alignment horizontal="center"/>
    </xf>
    <xf numFmtId="165" fontId="11" fillId="2" borderId="48" xfId="1" applyNumberFormat="1" applyFont="1" applyFill="1" applyBorder="1" applyAlignment="1">
      <alignment horizontal="center"/>
    </xf>
    <xf numFmtId="0" fontId="12" fillId="0" borderId="53" xfId="0" applyFont="1" applyBorder="1" applyAlignment="1">
      <alignment horizontal="center"/>
    </xf>
    <xf numFmtId="0" fontId="12" fillId="0" borderId="23" xfId="0" applyFont="1" applyBorder="1"/>
    <xf numFmtId="0" fontId="12" fillId="0" borderId="0" xfId="0" applyFont="1"/>
    <xf numFmtId="0" fontId="12" fillId="2" borderId="0" xfId="0" applyFont="1" applyFill="1"/>
    <xf numFmtId="0" fontId="18" fillId="2" borderId="0" xfId="0" applyFont="1" applyFill="1" applyAlignment="1">
      <alignment horizontal="right"/>
    </xf>
    <xf numFmtId="0" fontId="6" fillId="0" borderId="25" xfId="0" applyFont="1" applyBorder="1"/>
    <xf numFmtId="0" fontId="6" fillId="0" borderId="4" xfId="0" applyFont="1" applyBorder="1" applyAlignment="1">
      <alignment wrapText="1"/>
    </xf>
    <xf numFmtId="0" fontId="6" fillId="0" borderId="60" xfId="0" applyFont="1" applyBorder="1"/>
    <xf numFmtId="0" fontId="6" fillId="2" borderId="4" xfId="0" applyFont="1" applyFill="1" applyBorder="1"/>
    <xf numFmtId="49" fontId="12" fillId="0" borderId="23" xfId="0" applyNumberFormat="1" applyFont="1" applyBorder="1" applyAlignment="1">
      <alignment horizontal="center"/>
    </xf>
    <xf numFmtId="0" fontId="12" fillId="0" borderId="10" xfId="0" applyFont="1" applyBorder="1"/>
    <xf numFmtId="0" fontId="12" fillId="0" borderId="0" xfId="0" applyFont="1" applyBorder="1"/>
    <xf numFmtId="0" fontId="6" fillId="0" borderId="4" xfId="0" applyFont="1" applyBorder="1"/>
    <xf numFmtId="49" fontId="12" fillId="0" borderId="23" xfId="0" applyNumberFormat="1" applyFont="1" applyFill="1" applyBorder="1" applyAlignment="1">
      <alignment horizontal="center"/>
    </xf>
    <xf numFmtId="0" fontId="12" fillId="0" borderId="43" xfId="0" applyFont="1" applyBorder="1"/>
    <xf numFmtId="0" fontId="15" fillId="0" borderId="12" xfId="4" applyFont="1" applyFill="1" applyBorder="1" applyAlignment="1" applyProtection="1">
      <alignment horizontal="left" vertical="center" wrapText="1" indent="1"/>
    </xf>
    <xf numFmtId="165" fontId="15" fillId="0" borderId="23" xfId="1" applyNumberFormat="1" applyFont="1" applyFill="1" applyBorder="1" applyAlignment="1" applyProtection="1">
      <alignment vertical="center" wrapText="1"/>
      <protection locked="0"/>
    </xf>
    <xf numFmtId="0" fontId="58" fillId="0" borderId="2" xfId="0" applyFont="1" applyBorder="1" applyAlignment="1">
      <alignment wrapText="1"/>
    </xf>
    <xf numFmtId="49" fontId="18" fillId="0" borderId="2" xfId="0" applyNumberFormat="1" applyFont="1" applyFill="1" applyBorder="1"/>
    <xf numFmtId="0" fontId="4" fillId="0" borderId="22" xfId="0" applyFont="1" applyBorder="1" applyAlignment="1">
      <alignment wrapText="1"/>
    </xf>
    <xf numFmtId="0" fontId="4" fillId="0" borderId="58" xfId="0" applyFont="1" applyBorder="1"/>
    <xf numFmtId="165" fontId="4" fillId="0" borderId="17" xfId="1" applyNumberFormat="1" applyFont="1" applyBorder="1"/>
    <xf numFmtId="3" fontId="5" fillId="0" borderId="51" xfId="0" applyNumberFormat="1" applyFont="1" applyBorder="1"/>
    <xf numFmtId="165" fontId="5" fillId="0" borderId="52" xfId="1" applyNumberFormat="1" applyFont="1" applyBorder="1"/>
    <xf numFmtId="165" fontId="5" fillId="0" borderId="42" xfId="1" applyNumberFormat="1" applyFont="1" applyBorder="1"/>
    <xf numFmtId="3" fontId="4" fillId="0" borderId="47" xfId="0" applyNumberFormat="1" applyFont="1" applyBorder="1"/>
    <xf numFmtId="0" fontId="5" fillId="0" borderId="51" xfId="0" applyFont="1" applyBorder="1"/>
    <xf numFmtId="0" fontId="4" fillId="0" borderId="47" xfId="0" applyFont="1" applyBorder="1" applyAlignment="1">
      <alignment wrapText="1"/>
    </xf>
    <xf numFmtId="165" fontId="4" fillId="0" borderId="45" xfId="1" applyNumberFormat="1" applyFont="1" applyBorder="1"/>
    <xf numFmtId="0" fontId="4" fillId="0" borderId="18" xfId="0" applyFont="1" applyBorder="1"/>
    <xf numFmtId="3" fontId="35" fillId="0" borderId="22" xfId="0" applyNumberFormat="1" applyFont="1" applyBorder="1" applyAlignment="1">
      <alignment wrapText="1"/>
    </xf>
    <xf numFmtId="0" fontId="4" fillId="0" borderId="21" xfId="0" applyFont="1" applyBorder="1" applyAlignment="1">
      <alignment wrapText="1"/>
    </xf>
    <xf numFmtId="165" fontId="5" fillId="0" borderId="5" xfId="1" applyNumberFormat="1" applyFont="1" applyBorder="1"/>
    <xf numFmtId="3" fontId="5" fillId="0" borderId="2" xfId="0" applyNumberFormat="1" applyFont="1" applyBorder="1"/>
    <xf numFmtId="0" fontId="12" fillId="0" borderId="11" xfId="0" applyFont="1" applyBorder="1"/>
    <xf numFmtId="165" fontId="4" fillId="0" borderId="33" xfId="1" applyNumberFormat="1" applyFont="1" applyFill="1" applyBorder="1"/>
    <xf numFmtId="165" fontId="4" fillId="0" borderId="38" xfId="1" applyNumberFormat="1" applyFont="1" applyFill="1" applyBorder="1"/>
    <xf numFmtId="165" fontId="67" fillId="0" borderId="0" xfId="1" applyNumberFormat="1" applyFont="1" applyFill="1" applyBorder="1"/>
    <xf numFmtId="0" fontId="68" fillId="0" borderId="9" xfId="4" applyFont="1" applyFill="1" applyBorder="1"/>
    <xf numFmtId="0" fontId="68" fillId="0" borderId="8" xfId="4" applyFont="1" applyFill="1" applyBorder="1"/>
    <xf numFmtId="0" fontId="68" fillId="0" borderId="40" xfId="4" applyFont="1" applyFill="1" applyBorder="1"/>
    <xf numFmtId="0" fontId="68" fillId="0" borderId="32" xfId="4" applyFont="1" applyFill="1" applyBorder="1"/>
    <xf numFmtId="165" fontId="70" fillId="0" borderId="40" xfId="1" applyNumberFormat="1" applyFont="1" applyFill="1" applyBorder="1" applyAlignment="1">
      <alignment horizontal="center" vertical="center"/>
    </xf>
    <xf numFmtId="165" fontId="70" fillId="0" borderId="8" xfId="1" applyNumberFormat="1" applyFont="1" applyFill="1" applyBorder="1" applyAlignment="1">
      <alignment horizontal="center" vertical="center"/>
    </xf>
    <xf numFmtId="165" fontId="22" fillId="0" borderId="40" xfId="1" applyNumberFormat="1" applyFont="1" applyFill="1" applyBorder="1" applyAlignment="1">
      <alignment horizontal="center" vertical="center"/>
    </xf>
    <xf numFmtId="165" fontId="22" fillId="0" borderId="8" xfId="1" applyNumberFormat="1" applyFont="1" applyFill="1" applyBorder="1" applyAlignment="1">
      <alignment horizontal="center" vertical="center"/>
    </xf>
    <xf numFmtId="165" fontId="67" fillId="0" borderId="6" xfId="1" applyNumberFormat="1" applyFont="1" applyFill="1" applyBorder="1"/>
    <xf numFmtId="3" fontId="32" fillId="0" borderId="0" xfId="0" applyNumberFormat="1" applyFont="1"/>
    <xf numFmtId="3" fontId="59" fillId="0" borderId="10" xfId="0" applyNumberFormat="1" applyFont="1" applyFill="1" applyBorder="1" applyAlignment="1">
      <alignment wrapText="1"/>
    </xf>
    <xf numFmtId="3" fontId="60" fillId="0" borderId="11" xfId="0" applyNumberFormat="1" applyFont="1" applyFill="1" applyBorder="1" applyAlignment="1">
      <alignment wrapText="1"/>
    </xf>
    <xf numFmtId="3" fontId="24" fillId="0" borderId="11" xfId="0" applyNumberFormat="1" applyFont="1" applyFill="1" applyBorder="1" applyAlignment="1">
      <alignment wrapText="1"/>
    </xf>
    <xf numFmtId="3" fontId="59" fillId="0" borderId="11" xfId="0" applyNumberFormat="1" applyFont="1" applyFill="1" applyBorder="1" applyAlignment="1">
      <alignment wrapText="1"/>
    </xf>
    <xf numFmtId="3" fontId="25" fillId="0" borderId="41" xfId="0" applyNumberFormat="1" applyFont="1" applyFill="1" applyBorder="1"/>
    <xf numFmtId="3" fontId="25" fillId="0" borderId="19" xfId="0" applyNumberFormat="1" applyFont="1" applyFill="1" applyBorder="1"/>
    <xf numFmtId="3" fontId="60" fillId="0" borderId="12" xfId="0" applyNumberFormat="1" applyFont="1" applyFill="1" applyBorder="1"/>
    <xf numFmtId="3" fontId="25" fillId="0" borderId="17" xfId="0" applyNumberFormat="1" applyFont="1" applyFill="1" applyBorder="1"/>
    <xf numFmtId="3" fontId="25" fillId="0" borderId="15" xfId="0" applyNumberFormat="1" applyFont="1" applyFill="1" applyBorder="1"/>
    <xf numFmtId="3" fontId="24" fillId="0" borderId="9" xfId="0" applyNumberFormat="1" applyFont="1" applyFill="1" applyBorder="1" applyAlignment="1">
      <alignment wrapText="1"/>
    </xf>
    <xf numFmtId="3" fontId="25" fillId="0" borderId="27" xfId="0" applyNumberFormat="1" applyFont="1" applyFill="1" applyBorder="1"/>
    <xf numFmtId="3" fontId="59" fillId="0" borderId="48" xfId="0" applyNumberFormat="1" applyFont="1" applyFill="1" applyBorder="1" applyAlignment="1">
      <alignment wrapText="1"/>
    </xf>
    <xf numFmtId="3" fontId="53" fillId="0" borderId="19" xfId="0" applyNumberFormat="1" applyFont="1" applyFill="1" applyBorder="1"/>
    <xf numFmtId="3" fontId="61" fillId="2" borderId="12" xfId="0" applyNumberFormat="1" applyFont="1" applyFill="1" applyBorder="1"/>
    <xf numFmtId="3" fontId="62" fillId="0" borderId="12" xfId="0" applyNumberFormat="1" applyFont="1" applyFill="1" applyBorder="1"/>
    <xf numFmtId="3" fontId="60" fillId="0" borderId="18" xfId="0" applyNumberFormat="1" applyFont="1" applyFill="1" applyBorder="1"/>
    <xf numFmtId="3" fontId="53" fillId="2" borderId="18" xfId="0" applyNumberFormat="1" applyFont="1" applyFill="1" applyBorder="1"/>
    <xf numFmtId="3" fontId="25" fillId="0" borderId="33" xfId="0" applyNumberFormat="1" applyFont="1" applyFill="1" applyBorder="1"/>
    <xf numFmtId="3" fontId="25" fillId="0" borderId="38" xfId="0" applyNumberFormat="1" applyFont="1" applyFill="1" applyBorder="1"/>
    <xf numFmtId="3" fontId="25" fillId="2" borderId="14" xfId="0" applyNumberFormat="1" applyFont="1" applyFill="1" applyBorder="1"/>
    <xf numFmtId="3" fontId="24" fillId="0" borderId="13" xfId="0" applyNumberFormat="1" applyFont="1" applyFill="1" applyBorder="1" applyAlignment="1">
      <alignment wrapText="1"/>
    </xf>
    <xf numFmtId="3" fontId="25" fillId="2" borderId="26" xfId="0" applyNumberFormat="1" applyFont="1" applyFill="1" applyBorder="1"/>
    <xf numFmtId="3" fontId="59" fillId="0" borderId="17" xfId="0" applyNumberFormat="1" applyFont="1" applyFill="1" applyBorder="1" applyAlignment="1">
      <alignment wrapText="1"/>
    </xf>
    <xf numFmtId="3" fontId="55" fillId="2" borderId="6" xfId="0" applyNumberFormat="1" applyFont="1" applyFill="1" applyBorder="1"/>
    <xf numFmtId="3" fontId="59" fillId="2" borderId="3" xfId="0" applyNumberFormat="1" applyFont="1" applyFill="1" applyBorder="1" applyAlignment="1">
      <alignment wrapText="1"/>
    </xf>
    <xf numFmtId="3" fontId="60" fillId="2" borderId="3" xfId="0" applyNumberFormat="1" applyFont="1" applyFill="1" applyBorder="1" applyAlignment="1">
      <alignment wrapText="1"/>
    </xf>
    <xf numFmtId="3" fontId="61" fillId="2" borderId="21" xfId="0" applyNumberFormat="1" applyFont="1" applyFill="1" applyBorder="1"/>
    <xf numFmtId="3" fontId="61" fillId="2" borderId="33" xfId="0" applyNumberFormat="1" applyFont="1" applyFill="1" applyBorder="1"/>
    <xf numFmtId="3" fontId="62" fillId="2" borderId="38" xfId="0" applyNumberFormat="1" applyFont="1" applyFill="1" applyBorder="1"/>
    <xf numFmtId="3" fontId="60" fillId="2" borderId="38" xfId="0" applyNumberFormat="1" applyFont="1" applyFill="1" applyBorder="1"/>
    <xf numFmtId="3" fontId="60" fillId="2" borderId="38" xfId="0" applyNumberFormat="1" applyFont="1" applyFill="1" applyBorder="1" applyAlignment="1">
      <alignment horizontal="right"/>
    </xf>
    <xf numFmtId="3" fontId="60" fillId="2" borderId="39" xfId="0" applyNumberFormat="1" applyFont="1" applyFill="1" applyBorder="1"/>
    <xf numFmtId="3" fontId="62" fillId="2" borderId="35" xfId="0" applyNumberFormat="1" applyFont="1" applyFill="1" applyBorder="1"/>
    <xf numFmtId="3" fontId="60" fillId="2" borderId="25" xfId="0" applyNumberFormat="1" applyFont="1" applyFill="1" applyBorder="1" applyAlignment="1">
      <alignment wrapText="1"/>
    </xf>
    <xf numFmtId="3" fontId="59" fillId="2" borderId="30" xfId="0" applyNumberFormat="1" applyFont="1" applyFill="1" applyBorder="1" applyAlignment="1">
      <alignment wrapText="1"/>
    </xf>
    <xf numFmtId="0" fontId="66" fillId="0" borderId="25" xfId="4" applyFont="1" applyFill="1" applyBorder="1" applyAlignment="1" applyProtection="1">
      <alignment horizontal="center" vertical="center" wrapText="1"/>
    </xf>
    <xf numFmtId="3" fontId="0" fillId="0" borderId="0" xfId="0" applyNumberFormat="1" applyAlignment="1">
      <alignment horizontal="left" vertical="center" wrapText="1"/>
    </xf>
    <xf numFmtId="3" fontId="24" fillId="0" borderId="25" xfId="0" applyNumberFormat="1" applyFont="1" applyFill="1" applyBorder="1" applyAlignment="1">
      <alignment wrapText="1"/>
    </xf>
    <xf numFmtId="3" fontId="24" fillId="0" borderId="30" xfId="0" applyNumberFormat="1" applyFont="1" applyFill="1" applyBorder="1" applyAlignment="1">
      <alignment wrapText="1"/>
    </xf>
    <xf numFmtId="3" fontId="60" fillId="0" borderId="53" xfId="0" applyNumberFormat="1" applyFont="1" applyFill="1" applyBorder="1" applyAlignment="1">
      <alignment wrapText="1"/>
    </xf>
    <xf numFmtId="3" fontId="60" fillId="0" borderId="23" xfId="0" applyNumberFormat="1" applyFont="1" applyFill="1" applyBorder="1" applyAlignment="1">
      <alignment wrapText="1"/>
    </xf>
    <xf numFmtId="3" fontId="59" fillId="0" borderId="23" xfId="0" applyNumberFormat="1" applyFont="1" applyFill="1" applyBorder="1" applyAlignment="1">
      <alignment wrapText="1"/>
    </xf>
    <xf numFmtId="0" fontId="54" fillId="0" borderId="43" xfId="0" applyFont="1" applyBorder="1" applyAlignment="1">
      <alignment wrapText="1"/>
    </xf>
    <xf numFmtId="165" fontId="12" fillId="2" borderId="24" xfId="1" applyNumberFormat="1" applyFont="1" applyFill="1" applyBorder="1"/>
    <xf numFmtId="165" fontId="12" fillId="2" borderId="11" xfId="1" applyNumberFormat="1" applyFont="1" applyFill="1" applyBorder="1"/>
    <xf numFmtId="165" fontId="0" fillId="0" borderId="0" xfId="1" applyNumberFormat="1" applyFont="1"/>
    <xf numFmtId="0" fontId="16" fillId="0" borderId="0" xfId="0" applyFont="1" applyAlignment="1">
      <alignment horizontal="right"/>
    </xf>
    <xf numFmtId="0" fontId="11" fillId="0" borderId="59" xfId="4" applyFont="1" applyFill="1" applyBorder="1" applyAlignment="1" applyProtection="1">
      <alignment vertical="center" wrapText="1"/>
    </xf>
    <xf numFmtId="164" fontId="4" fillId="2" borderId="52" xfId="5" applyNumberFormat="1" applyFont="1" applyFill="1" applyBorder="1" applyAlignment="1">
      <alignment vertical="center" wrapText="1"/>
    </xf>
    <xf numFmtId="0" fontId="12" fillId="0" borderId="40" xfId="4" applyFont="1" applyFill="1" applyBorder="1" applyAlignment="1" applyProtection="1">
      <alignment horizontal="left" vertical="center" wrapText="1" indent="1"/>
    </xf>
    <xf numFmtId="165" fontId="4" fillId="0" borderId="12" xfId="1" applyNumberFormat="1" applyFont="1" applyFill="1" applyBorder="1" applyAlignment="1"/>
    <xf numFmtId="165" fontId="4" fillId="0" borderId="31" xfId="1" applyNumberFormat="1" applyFont="1" applyFill="1" applyBorder="1" applyAlignment="1"/>
    <xf numFmtId="3" fontId="25" fillId="2" borderId="21" xfId="0" applyNumberFormat="1" applyFont="1" applyFill="1" applyBorder="1"/>
    <xf numFmtId="0" fontId="6" fillId="0" borderId="3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165" fontId="12" fillId="0" borderId="43" xfId="1" applyNumberFormat="1" applyFont="1" applyBorder="1"/>
    <xf numFmtId="0" fontId="12" fillId="0" borderId="3" xfId="0" applyFont="1" applyBorder="1"/>
    <xf numFmtId="165" fontId="12" fillId="0" borderId="43" xfId="1" applyNumberFormat="1" applyFont="1" applyBorder="1" applyAlignment="1">
      <alignment horizontal="center"/>
    </xf>
    <xf numFmtId="165" fontId="12" fillId="0" borderId="24" xfId="1" applyNumberFormat="1" applyFont="1" applyBorder="1"/>
    <xf numFmtId="0" fontId="12" fillId="0" borderId="24" xfId="0" applyFont="1" applyBorder="1"/>
    <xf numFmtId="165" fontId="12" fillId="0" borderId="23" xfId="1" applyNumberFormat="1" applyFont="1" applyBorder="1" applyAlignment="1">
      <alignment horizontal="center"/>
    </xf>
    <xf numFmtId="165" fontId="12" fillId="0" borderId="37" xfId="1" applyNumberFormat="1" applyFont="1" applyBorder="1" applyAlignment="1">
      <alignment horizontal="center"/>
    </xf>
    <xf numFmtId="165" fontId="12" fillId="0" borderId="23" xfId="1" applyNumberFormat="1" applyFont="1" applyBorder="1"/>
    <xf numFmtId="165" fontId="6" fillId="2" borderId="8" xfId="0" applyNumberFormat="1" applyFont="1" applyFill="1" applyBorder="1"/>
    <xf numFmtId="164" fontId="13" fillId="0" borderId="27" xfId="4" applyNumberFormat="1" applyFont="1" applyFill="1" applyBorder="1" applyAlignment="1" applyProtection="1">
      <alignment horizontal="center" vertical="center" wrapText="1"/>
      <protection locked="0"/>
    </xf>
    <xf numFmtId="165" fontId="13" fillId="0" borderId="8" xfId="1" applyNumberFormat="1" applyFont="1" applyFill="1" applyBorder="1" applyAlignment="1" applyProtection="1">
      <alignment horizontal="left" indent="1"/>
    </xf>
    <xf numFmtId="0" fontId="14" fillId="0" borderId="21" xfId="4" applyFont="1" applyFill="1" applyBorder="1" applyAlignment="1" applyProtection="1">
      <alignment horizontal="left"/>
    </xf>
    <xf numFmtId="165" fontId="14" fillId="0" borderId="33" xfId="1" applyNumberFormat="1" applyFont="1" applyFill="1" applyBorder="1" applyAlignment="1" applyProtection="1">
      <alignment horizontal="center"/>
    </xf>
    <xf numFmtId="0" fontId="3" fillId="0" borderId="0" xfId="0" applyFont="1" applyFill="1"/>
    <xf numFmtId="165" fontId="1" fillId="0" borderId="0" xfId="1" applyNumberFormat="1" applyFont="1" applyFill="1"/>
    <xf numFmtId="0" fontId="0" fillId="0" borderId="0" xfId="0" applyFont="1" applyFill="1"/>
    <xf numFmtId="165" fontId="0" fillId="0" borderId="0" xfId="1" applyNumberFormat="1" applyFont="1" applyFill="1"/>
    <xf numFmtId="165" fontId="4" fillId="0" borderId="17" xfId="1" applyNumberFormat="1" applyFont="1" applyBorder="1" applyAlignment="1">
      <alignment horizontal="center" vertical="center" wrapText="1"/>
    </xf>
    <xf numFmtId="165" fontId="4" fillId="0" borderId="45" xfId="1" applyNumberFormat="1" applyFont="1" applyBorder="1" applyAlignment="1">
      <alignment horizontal="center" vertical="center" wrapText="1"/>
    </xf>
    <xf numFmtId="165" fontId="5" fillId="0" borderId="18" xfId="1" applyNumberFormat="1" applyFont="1" applyBorder="1" applyAlignment="1">
      <alignment horizontal="center" vertical="center" wrapText="1"/>
    </xf>
    <xf numFmtId="165" fontId="5" fillId="0" borderId="29" xfId="1" applyNumberFormat="1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165" fontId="5" fillId="0" borderId="8" xfId="1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1" fillId="0" borderId="65" xfId="4" applyFont="1" applyFill="1" applyBorder="1" applyAlignment="1" applyProtection="1">
      <alignment horizontal="center" vertical="center"/>
    </xf>
    <xf numFmtId="0" fontId="66" fillId="0" borderId="4" xfId="4" applyFont="1" applyFill="1" applyBorder="1" applyAlignment="1" applyProtection="1">
      <alignment horizontal="center" vertical="center" wrapText="1"/>
    </xf>
    <xf numFmtId="0" fontId="66" fillId="0" borderId="60" xfId="4" applyFont="1" applyFill="1" applyBorder="1" applyAlignment="1" applyProtection="1">
      <alignment horizontal="center" vertical="center" wrapText="1"/>
    </xf>
    <xf numFmtId="165" fontId="69" fillId="0" borderId="61" xfId="4" applyNumberFormat="1" applyFont="1" applyFill="1" applyBorder="1"/>
    <xf numFmtId="0" fontId="12" fillId="0" borderId="23" xfId="0" applyFont="1" applyBorder="1" applyAlignment="1">
      <alignment wrapText="1"/>
    </xf>
    <xf numFmtId="165" fontId="0" fillId="2" borderId="0" xfId="0" applyNumberFormat="1" applyFill="1"/>
    <xf numFmtId="165" fontId="67" fillId="0" borderId="24" xfId="1" applyNumberFormat="1" applyFont="1" applyBorder="1"/>
    <xf numFmtId="0" fontId="67" fillId="0" borderId="63" xfId="4" applyFont="1" applyFill="1" applyBorder="1"/>
    <xf numFmtId="0" fontId="67" fillId="0" borderId="24" xfId="4" applyFont="1" applyFill="1" applyBorder="1"/>
    <xf numFmtId="0" fontId="68" fillId="0" borderId="24" xfId="4" applyFont="1" applyFill="1" applyBorder="1"/>
    <xf numFmtId="0" fontId="68" fillId="0" borderId="63" xfId="4" applyFont="1" applyFill="1" applyBorder="1"/>
    <xf numFmtId="3" fontId="38" fillId="0" borderId="0" xfId="0" applyNumberFormat="1" applyFont="1"/>
    <xf numFmtId="3" fontId="13" fillId="0" borderId="8" xfId="0" applyNumberFormat="1" applyFont="1" applyFill="1" applyBorder="1" applyAlignment="1">
      <alignment horizontal="center"/>
    </xf>
    <xf numFmtId="165" fontId="11" fillId="0" borderId="0" xfId="1" applyNumberFormat="1" applyFont="1" applyFill="1" applyBorder="1" applyAlignment="1">
      <alignment horizontal="center"/>
    </xf>
    <xf numFmtId="165" fontId="11" fillId="0" borderId="8" xfId="1" applyNumberFormat="1" applyFont="1" applyFill="1" applyBorder="1" applyAlignment="1">
      <alignment horizontal="center"/>
    </xf>
    <xf numFmtId="165" fontId="13" fillId="0" borderId="8" xfId="1" applyNumberFormat="1" applyFont="1" applyFill="1" applyBorder="1" applyAlignment="1">
      <alignment horizontal="center"/>
    </xf>
    <xf numFmtId="165" fontId="7" fillId="0" borderId="0" xfId="1" applyNumberFormat="1" applyFont="1" applyAlignment="1"/>
    <xf numFmtId="3" fontId="0" fillId="0" borderId="0" xfId="0" applyNumberFormat="1" applyFill="1"/>
    <xf numFmtId="165" fontId="3" fillId="0" borderId="0" xfId="0" applyNumberFormat="1" applyFont="1" applyFill="1"/>
    <xf numFmtId="0" fontId="65" fillId="0" borderId="25" xfId="0" applyFont="1" applyFill="1" applyBorder="1" applyAlignment="1"/>
    <xf numFmtId="0" fontId="65" fillId="0" borderId="1" xfId="0" applyFont="1" applyFill="1" applyBorder="1" applyAlignment="1"/>
    <xf numFmtId="0" fontId="65" fillId="0" borderId="60" xfId="0" applyFont="1" applyFill="1" applyBorder="1" applyAlignment="1"/>
    <xf numFmtId="0" fontId="65" fillId="0" borderId="30" xfId="0" applyFont="1" applyFill="1" applyBorder="1" applyAlignment="1"/>
    <xf numFmtId="0" fontId="65" fillId="0" borderId="7" xfId="0" applyFont="1" applyFill="1" applyBorder="1" applyAlignment="1"/>
    <xf numFmtId="0" fontId="65" fillId="0" borderId="61" xfId="0" applyFont="1" applyFill="1" applyBorder="1" applyAlignment="1"/>
    <xf numFmtId="0" fontId="65" fillId="0" borderId="65" xfId="0" applyFont="1" applyFill="1" applyBorder="1" applyAlignment="1"/>
    <xf numFmtId="0" fontId="65" fillId="0" borderId="66" xfId="0" applyFont="1" applyFill="1" applyBorder="1" applyAlignment="1"/>
    <xf numFmtId="0" fontId="65" fillId="0" borderId="67" xfId="0" applyFont="1" applyFill="1" applyBorder="1" applyAlignment="1"/>
    <xf numFmtId="165" fontId="5" fillId="0" borderId="6" xfId="1" applyNumberFormat="1" applyFont="1" applyBorder="1"/>
    <xf numFmtId="3" fontId="5" fillId="0" borderId="30" xfId="0" applyNumberFormat="1" applyFont="1" applyBorder="1"/>
    <xf numFmtId="165" fontId="65" fillId="0" borderId="8" xfId="0" applyNumberFormat="1" applyFont="1" applyFill="1" applyBorder="1" applyAlignment="1">
      <alignment horizontal="center"/>
    </xf>
    <xf numFmtId="165" fontId="39" fillId="2" borderId="24" xfId="1" applyNumberFormat="1" applyFont="1" applyFill="1" applyBorder="1"/>
    <xf numFmtId="165" fontId="39" fillId="2" borderId="11" xfId="1" applyNumberFormat="1" applyFont="1" applyFill="1" applyBorder="1"/>
    <xf numFmtId="165" fontId="71" fillId="0" borderId="0" xfId="1" applyNumberFormat="1" applyFont="1"/>
    <xf numFmtId="165" fontId="71" fillId="0" borderId="0" xfId="1" applyNumberFormat="1" applyFont="1" applyAlignment="1"/>
    <xf numFmtId="165" fontId="4" fillId="2" borderId="18" xfId="1" applyNumberFormat="1" applyFont="1" applyFill="1" applyBorder="1"/>
    <xf numFmtId="165" fontId="0" fillId="0" borderId="0" xfId="1" applyNumberFormat="1" applyFont="1" applyBorder="1"/>
    <xf numFmtId="0" fontId="4" fillId="0" borderId="0" xfId="0" applyFont="1" applyFill="1"/>
    <xf numFmtId="165" fontId="5" fillId="0" borderId="5" xfId="1" applyNumberFormat="1" applyFont="1" applyFill="1" applyBorder="1"/>
    <xf numFmtId="165" fontId="5" fillId="0" borderId="8" xfId="1" applyNumberFormat="1" applyFont="1" applyFill="1" applyBorder="1" applyAlignment="1">
      <alignment horizontal="center" vertical="center" wrapText="1"/>
    </xf>
    <xf numFmtId="165" fontId="5" fillId="0" borderId="42" xfId="1" applyNumberFormat="1" applyFont="1" applyFill="1" applyBorder="1"/>
    <xf numFmtId="165" fontId="5" fillId="0" borderId="43" xfId="1" applyNumberFormat="1" applyFont="1" applyFill="1" applyBorder="1"/>
    <xf numFmtId="165" fontId="4" fillId="0" borderId="0" xfId="1" applyNumberFormat="1" applyFont="1" applyFill="1"/>
    <xf numFmtId="3" fontId="4" fillId="0" borderId="0" xfId="0" applyNumberFormat="1" applyFont="1" applyFill="1"/>
    <xf numFmtId="165" fontId="28" fillId="0" borderId="18" xfId="6" applyNumberFormat="1" applyFont="1" applyFill="1" applyBorder="1" applyAlignment="1" applyProtection="1">
      <alignment horizontal="center" vertical="center"/>
      <protection locked="0"/>
    </xf>
    <xf numFmtId="165" fontId="28" fillId="0" borderId="33" xfId="6" applyNumberFormat="1" applyFont="1" applyFill="1" applyBorder="1" applyAlignment="1">
      <alignment horizontal="center" vertical="center"/>
    </xf>
    <xf numFmtId="165" fontId="28" fillId="0" borderId="12" xfId="6" applyNumberFormat="1" applyFont="1" applyFill="1" applyBorder="1" applyAlignment="1" applyProtection="1">
      <alignment horizontal="center" vertical="center"/>
      <protection locked="0"/>
    </xf>
    <xf numFmtId="165" fontId="28" fillId="0" borderId="38" xfId="6" applyNumberFormat="1" applyFont="1" applyFill="1" applyBorder="1" applyAlignment="1">
      <alignment horizontal="center" vertical="center"/>
    </xf>
    <xf numFmtId="165" fontId="28" fillId="0" borderId="31" xfId="6" applyNumberFormat="1" applyFont="1" applyFill="1" applyBorder="1" applyAlignment="1" applyProtection="1">
      <alignment horizontal="center" vertical="center"/>
      <protection locked="0"/>
    </xf>
    <xf numFmtId="165" fontId="28" fillId="0" borderId="39" xfId="6" applyNumberFormat="1" applyFont="1" applyFill="1" applyBorder="1" applyAlignment="1">
      <alignment horizontal="center" vertical="center"/>
    </xf>
    <xf numFmtId="165" fontId="28" fillId="0" borderId="52" xfId="6" applyNumberFormat="1" applyFont="1" applyFill="1" applyBorder="1" applyAlignment="1" applyProtection="1">
      <alignment horizontal="center" vertical="center"/>
      <protection locked="0"/>
    </xf>
    <xf numFmtId="165" fontId="28" fillId="0" borderId="42" xfId="6" applyNumberFormat="1" applyFont="1" applyFill="1" applyBorder="1" applyAlignment="1">
      <alignment horizontal="center" vertical="center"/>
    </xf>
    <xf numFmtId="49" fontId="12" fillId="0" borderId="53" xfId="0" applyNumberFormat="1" applyFont="1" applyFill="1" applyBorder="1" applyAlignment="1">
      <alignment horizontal="center"/>
    </xf>
    <xf numFmtId="0" fontId="12" fillId="0" borderId="53" xfId="0" applyFont="1" applyFill="1" applyBorder="1"/>
    <xf numFmtId="0" fontId="12" fillId="0" borderId="23" xfId="0" applyFont="1" applyFill="1" applyBorder="1"/>
    <xf numFmtId="0" fontId="72" fillId="0" borderId="10" xfId="0" applyFont="1" applyBorder="1" applyAlignment="1">
      <alignment wrapText="1"/>
    </xf>
    <xf numFmtId="0" fontId="6" fillId="0" borderId="60" xfId="0" applyFont="1" applyBorder="1" applyAlignment="1">
      <alignment wrapText="1"/>
    </xf>
    <xf numFmtId="165" fontId="4" fillId="0" borderId="39" xfId="1" applyNumberFormat="1" applyFont="1" applyFill="1" applyBorder="1"/>
    <xf numFmtId="165" fontId="4" fillId="0" borderId="38" xfId="1" applyNumberFormat="1" applyFont="1" applyFill="1" applyBorder="1" applyAlignment="1"/>
    <xf numFmtId="165" fontId="4" fillId="0" borderId="0" xfId="1" applyNumberFormat="1" applyFont="1" applyFill="1" applyBorder="1"/>
    <xf numFmtId="0" fontId="1" fillId="2" borderId="7" xfId="0" applyFont="1" applyFill="1" applyBorder="1" applyAlignment="1"/>
    <xf numFmtId="0" fontId="1" fillId="2" borderId="7" xfId="0" applyFont="1" applyFill="1" applyBorder="1" applyAlignment="1">
      <alignment horizontal="right"/>
    </xf>
    <xf numFmtId="165" fontId="1" fillId="0" borderId="0" xfId="1" applyNumberFormat="1" applyFont="1" applyAlignment="1">
      <alignment horizontal="right"/>
    </xf>
    <xf numFmtId="3" fontId="0" fillId="0" borderId="0" xfId="0" applyNumberFormat="1" applyAlignment="1">
      <alignment horizontal="right"/>
    </xf>
    <xf numFmtId="165" fontId="12" fillId="0" borderId="53" xfId="6" applyNumberFormat="1" applyFont="1" applyFill="1" applyBorder="1"/>
    <xf numFmtId="165" fontId="12" fillId="0" borderId="23" xfId="6" applyNumberFormat="1" applyFont="1" applyFill="1" applyBorder="1"/>
    <xf numFmtId="165" fontId="6" fillId="2" borderId="6" xfId="6" applyNumberFormat="1" applyFont="1" applyFill="1" applyBorder="1"/>
    <xf numFmtId="165" fontId="3" fillId="0" borderId="0" xfId="1" applyNumberFormat="1" applyFont="1"/>
    <xf numFmtId="0" fontId="74" fillId="0" borderId="0" xfId="0" applyFont="1" applyAlignment="1">
      <alignment horizontal="center"/>
    </xf>
    <xf numFmtId="0" fontId="75" fillId="0" borderId="0" xfId="0" applyFont="1"/>
    <xf numFmtId="0" fontId="50" fillId="0" borderId="21" xfId="4" applyFont="1" applyFill="1" applyBorder="1" applyAlignment="1" applyProtection="1">
      <alignment horizontal="center" vertical="center" wrapText="1"/>
    </xf>
    <xf numFmtId="0" fontId="50" fillId="0" borderId="18" xfId="4" applyFont="1" applyFill="1" applyBorder="1" applyAlignment="1" applyProtection="1">
      <alignment horizontal="center" vertical="center" wrapText="1"/>
    </xf>
    <xf numFmtId="0" fontId="50" fillId="0" borderId="33" xfId="4" applyFont="1" applyFill="1" applyBorder="1" applyAlignment="1" applyProtection="1">
      <alignment horizontal="center" vertical="center" wrapText="1"/>
    </xf>
    <xf numFmtId="0" fontId="50" fillId="0" borderId="8" xfId="4" applyFont="1" applyFill="1" applyBorder="1" applyAlignment="1">
      <alignment horizontal="center" vertical="center"/>
    </xf>
    <xf numFmtId="0" fontId="50" fillId="0" borderId="1" xfId="4" applyFont="1" applyFill="1" applyBorder="1" applyAlignment="1">
      <alignment horizontal="center" vertical="center"/>
    </xf>
    <xf numFmtId="0" fontId="77" fillId="0" borderId="13" xfId="4" applyFont="1" applyFill="1" applyBorder="1" applyAlignment="1" applyProtection="1">
      <alignment horizontal="center" vertical="center"/>
    </xf>
    <xf numFmtId="0" fontId="77" fillId="0" borderId="14" xfId="4" applyFont="1" applyFill="1" applyBorder="1" applyAlignment="1" applyProtection="1">
      <alignment horizontal="center" vertical="center"/>
    </xf>
    <xf numFmtId="0" fontId="77" fillId="0" borderId="27" xfId="4" applyFont="1" applyFill="1" applyBorder="1" applyAlignment="1" applyProtection="1">
      <alignment horizontal="center" vertical="center"/>
    </xf>
    <xf numFmtId="0" fontId="78" fillId="0" borderId="2" xfId="4" applyFont="1" applyFill="1" applyBorder="1" applyAlignment="1">
      <alignment horizontal="center"/>
    </xf>
    <xf numFmtId="0" fontId="78" fillId="0" borderId="4" xfId="4" applyFont="1" applyFill="1" applyBorder="1" applyAlignment="1">
      <alignment horizontal="center"/>
    </xf>
    <xf numFmtId="0" fontId="78" fillId="0" borderId="62" xfId="4" applyFont="1" applyFill="1" applyBorder="1" applyAlignment="1">
      <alignment horizontal="center"/>
    </xf>
    <xf numFmtId="0" fontId="77" fillId="0" borderId="21" xfId="4" applyFont="1" applyFill="1" applyBorder="1" applyAlignment="1" applyProtection="1">
      <alignment horizontal="center" vertical="center"/>
    </xf>
    <xf numFmtId="0" fontId="77" fillId="0" borderId="29" xfId="4" applyFont="1" applyFill="1" applyBorder="1" applyProtection="1"/>
    <xf numFmtId="165" fontId="77" fillId="0" borderId="21" xfId="1" applyNumberFormat="1" applyFont="1" applyFill="1" applyBorder="1" applyProtection="1">
      <protection locked="0"/>
    </xf>
    <xf numFmtId="165" fontId="77" fillId="0" borderId="18" xfId="1" applyNumberFormat="1" applyFont="1" applyFill="1" applyBorder="1" applyProtection="1">
      <protection locked="0"/>
    </xf>
    <xf numFmtId="165" fontId="77" fillId="0" borderId="33" xfId="1" applyNumberFormat="1" applyFont="1" applyFill="1" applyBorder="1" applyProtection="1">
      <protection locked="0"/>
    </xf>
    <xf numFmtId="0" fontId="77" fillId="0" borderId="22" xfId="4" applyFont="1" applyFill="1" applyBorder="1" applyAlignment="1" applyProtection="1">
      <alignment horizontal="center" vertical="center"/>
    </xf>
    <xf numFmtId="0" fontId="77" fillId="0" borderId="28" xfId="4" applyFont="1" applyFill="1" applyBorder="1" applyProtection="1"/>
    <xf numFmtId="165" fontId="77" fillId="0" borderId="22" xfId="1" applyNumberFormat="1" applyFont="1" applyFill="1" applyBorder="1" applyProtection="1">
      <protection locked="0"/>
    </xf>
    <xf numFmtId="165" fontId="78" fillId="0" borderId="12" xfId="1" applyNumberFormat="1" applyFont="1" applyFill="1" applyBorder="1"/>
    <xf numFmtId="165" fontId="78" fillId="0" borderId="38" xfId="1" applyNumberFormat="1" applyFont="1" applyFill="1" applyBorder="1"/>
    <xf numFmtId="165" fontId="77" fillId="0" borderId="12" xfId="1" applyNumberFormat="1" applyFont="1" applyFill="1" applyBorder="1" applyProtection="1">
      <protection locked="0"/>
    </xf>
    <xf numFmtId="165" fontId="77" fillId="0" borderId="38" xfId="1" applyNumberFormat="1" applyFont="1" applyFill="1" applyBorder="1" applyProtection="1">
      <protection locked="0"/>
    </xf>
    <xf numFmtId="0" fontId="79" fillId="0" borderId="0" xfId="4" applyFont="1" applyFill="1"/>
    <xf numFmtId="0" fontId="77" fillId="0" borderId="28" xfId="4" applyFont="1" applyFill="1" applyBorder="1" applyAlignment="1" applyProtection="1">
      <alignment wrapText="1"/>
    </xf>
    <xf numFmtId="0" fontId="77" fillId="0" borderId="34" xfId="4" applyFont="1" applyFill="1" applyBorder="1" applyAlignment="1" applyProtection="1">
      <alignment horizontal="center" vertical="center"/>
    </xf>
    <xf numFmtId="0" fontId="77" fillId="0" borderId="48" xfId="4" applyFont="1" applyFill="1" applyBorder="1" applyProtection="1"/>
    <xf numFmtId="165" fontId="77" fillId="0" borderId="47" xfId="1" applyNumberFormat="1" applyFont="1" applyFill="1" applyBorder="1" applyProtection="1">
      <protection locked="0"/>
    </xf>
    <xf numFmtId="165" fontId="78" fillId="0" borderId="31" xfId="1" applyNumberFormat="1" applyFont="1" applyFill="1" applyBorder="1"/>
    <xf numFmtId="165" fontId="78" fillId="0" borderId="39" xfId="1" applyNumberFormat="1" applyFont="1" applyFill="1" applyBorder="1"/>
    <xf numFmtId="165" fontId="80" fillId="0" borderId="42" xfId="1" applyNumberFormat="1" applyFont="1" applyFill="1" applyBorder="1" applyProtection="1"/>
    <xf numFmtId="0" fontId="81" fillId="0" borderId="0" xfId="4" applyFont="1" applyFill="1"/>
    <xf numFmtId="165" fontId="80" fillId="0" borderId="8" xfId="1" applyNumberFormat="1" applyFont="1" applyFill="1" applyBorder="1"/>
    <xf numFmtId="0" fontId="80" fillId="0" borderId="0" xfId="4" applyFont="1" applyFill="1"/>
    <xf numFmtId="9" fontId="80" fillId="0" borderId="8" xfId="1" applyNumberFormat="1" applyFont="1" applyFill="1" applyBorder="1" applyAlignment="1">
      <alignment horizontal="center"/>
    </xf>
    <xf numFmtId="49" fontId="12" fillId="0" borderId="12" xfId="0" applyNumberFormat="1" applyFont="1" applyBorder="1" applyAlignment="1">
      <alignment horizontal="center"/>
    </xf>
    <xf numFmtId="0" fontId="6" fillId="0" borderId="20" xfId="0" applyFont="1" applyBorder="1"/>
    <xf numFmtId="0" fontId="12" fillId="0" borderId="21" xfId="0" applyFont="1" applyBorder="1" applyAlignment="1">
      <alignment horizontal="center"/>
    </xf>
    <xf numFmtId="49" fontId="12" fillId="0" borderId="18" xfId="0" applyNumberFormat="1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0" borderId="47" xfId="0" applyFont="1" applyBorder="1" applyAlignment="1">
      <alignment horizontal="center"/>
    </xf>
    <xf numFmtId="49" fontId="12" fillId="0" borderId="31" xfId="0" applyNumberFormat="1" applyFont="1" applyBorder="1" applyAlignment="1">
      <alignment horizontal="center"/>
    </xf>
    <xf numFmtId="0" fontId="12" fillId="0" borderId="29" xfId="0" applyFont="1" applyBorder="1"/>
    <xf numFmtId="0" fontId="12" fillId="0" borderId="28" xfId="0" applyFont="1" applyBorder="1"/>
    <xf numFmtId="0" fontId="12" fillId="0" borderId="46" xfId="0" applyFont="1" applyBorder="1"/>
    <xf numFmtId="165" fontId="6" fillId="0" borderId="6" xfId="6" applyNumberFormat="1" applyFont="1" applyFill="1" applyBorder="1" applyAlignment="1">
      <alignment horizontal="right"/>
    </xf>
    <xf numFmtId="165" fontId="12" fillId="2" borderId="53" xfId="1" applyNumberFormat="1" applyFont="1" applyFill="1" applyBorder="1"/>
    <xf numFmtId="165" fontId="12" fillId="2" borderId="23" xfId="6" applyNumberFormat="1" applyFont="1" applyFill="1" applyBorder="1"/>
    <xf numFmtId="165" fontId="12" fillId="2" borderId="43" xfId="6" applyNumberFormat="1" applyFont="1" applyFill="1" applyBorder="1"/>
    <xf numFmtId="3" fontId="25" fillId="2" borderId="9" xfId="0" applyNumberFormat="1" applyFont="1" applyFill="1" applyBorder="1" applyAlignment="1">
      <alignment horizontal="left" wrapText="1"/>
    </xf>
    <xf numFmtId="3" fontId="25" fillId="2" borderId="7" xfId="0" applyNumberFormat="1" applyFont="1" applyFill="1" applyBorder="1" applyAlignment="1">
      <alignment horizontal="left" wrapText="1"/>
    </xf>
    <xf numFmtId="3" fontId="25" fillId="2" borderId="61" xfId="0" applyNumberFormat="1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0" fontId="17" fillId="2" borderId="4" xfId="0" applyFont="1" applyFill="1" applyBorder="1" applyAlignment="1">
      <alignment horizontal="center" vertical="center"/>
    </xf>
    <xf numFmtId="0" fontId="33" fillId="2" borderId="6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25" fillId="2" borderId="53" xfId="0" applyFont="1" applyFill="1" applyBorder="1" applyAlignment="1">
      <alignment horizontal="center" vertical="center" wrapText="1"/>
    </xf>
    <xf numFmtId="0" fontId="34" fillId="2" borderId="2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5" fontId="0" fillId="0" borderId="0" xfId="1" applyNumberFormat="1" applyFont="1" applyAlignment="1">
      <alignment horizontal="center"/>
    </xf>
    <xf numFmtId="0" fontId="17" fillId="0" borderId="60" xfId="0" applyFont="1" applyBorder="1" applyAlignment="1">
      <alignment horizontal="center" vertical="center" wrapText="1"/>
    </xf>
    <xf numFmtId="0" fontId="33" fillId="0" borderId="6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7" fillId="0" borderId="4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13" fillId="0" borderId="53" xfId="0" applyFont="1" applyBorder="1" applyAlignment="1">
      <alignment vertical="center" wrapText="1"/>
    </xf>
    <xf numFmtId="0" fontId="13" fillId="0" borderId="23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2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164" fontId="13" fillId="0" borderId="0" xfId="4" applyNumberFormat="1" applyFont="1" applyFill="1" applyBorder="1" applyAlignment="1" applyProtection="1">
      <alignment horizontal="center" vertical="center"/>
    </xf>
    <xf numFmtId="0" fontId="13" fillId="0" borderId="9" xfId="4" applyFont="1" applyFill="1" applyBorder="1" applyAlignment="1" applyProtection="1">
      <alignment horizontal="left" vertical="center" wrapText="1"/>
    </xf>
    <xf numFmtId="0" fontId="13" fillId="0" borderId="40" xfId="4" applyFont="1" applyFill="1" applyBorder="1" applyAlignment="1" applyProtection="1">
      <alignment horizontal="left" vertical="center" wrapText="1"/>
    </xf>
    <xf numFmtId="0" fontId="21" fillId="0" borderId="0" xfId="0" applyFont="1" applyAlignment="1">
      <alignment horizontal="center"/>
    </xf>
    <xf numFmtId="0" fontId="42" fillId="0" borderId="0" xfId="0" applyFont="1" applyAlignment="1">
      <alignment horizontal="center" wrapText="1"/>
    </xf>
    <xf numFmtId="0" fontId="4" fillId="2" borderId="7" xfId="0" applyFont="1" applyFill="1" applyBorder="1" applyAlignment="1">
      <alignment horizontal="right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5" fillId="0" borderId="25" xfId="0" applyFont="1" applyFill="1" applyBorder="1" applyAlignment="1">
      <alignment horizontal="center"/>
    </xf>
    <xf numFmtId="0" fontId="65" fillId="0" borderId="1" xfId="0" applyFont="1" applyFill="1" applyBorder="1" applyAlignment="1">
      <alignment horizontal="center"/>
    </xf>
    <xf numFmtId="0" fontId="65" fillId="0" borderId="60" xfId="0" applyFont="1" applyFill="1" applyBorder="1" applyAlignment="1">
      <alignment horizontal="center"/>
    </xf>
    <xf numFmtId="0" fontId="65" fillId="0" borderId="30" xfId="0" applyFont="1" applyFill="1" applyBorder="1" applyAlignment="1">
      <alignment horizontal="center"/>
    </xf>
    <xf numFmtId="0" fontId="65" fillId="0" borderId="7" xfId="0" applyFont="1" applyFill="1" applyBorder="1" applyAlignment="1">
      <alignment horizontal="center"/>
    </xf>
    <xf numFmtId="0" fontId="65" fillId="0" borderId="61" xfId="0" applyFont="1" applyFill="1" applyBorder="1" applyAlignment="1">
      <alignment horizontal="center"/>
    </xf>
    <xf numFmtId="165" fontId="65" fillId="0" borderId="4" xfId="0" applyNumberFormat="1" applyFont="1" applyFill="1" applyBorder="1" applyAlignment="1">
      <alignment horizontal="center"/>
    </xf>
    <xf numFmtId="0" fontId="65" fillId="0" borderId="6" xfId="0" applyFont="1" applyFill="1" applyBorder="1" applyAlignment="1">
      <alignment horizontal="center"/>
    </xf>
    <xf numFmtId="0" fontId="65" fillId="0" borderId="9" xfId="0" applyFont="1" applyFill="1" applyBorder="1" applyAlignment="1">
      <alignment horizontal="center"/>
    </xf>
    <xf numFmtId="0" fontId="65" fillId="0" borderId="40" xfId="0" applyFont="1" applyFill="1" applyBorder="1" applyAlignment="1">
      <alignment horizontal="center"/>
    </xf>
    <xf numFmtId="0" fontId="65" fillId="0" borderId="3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left"/>
    </xf>
    <xf numFmtId="3" fontId="0" fillId="0" borderId="0" xfId="0" applyNumberFormat="1" applyAlignment="1">
      <alignment horizontal="left" vertical="center" wrapText="1"/>
    </xf>
    <xf numFmtId="3" fontId="0" fillId="0" borderId="0" xfId="0" applyNumberFormat="1" applyAlignment="1">
      <alignment horizontal="left" wrapText="1"/>
    </xf>
    <xf numFmtId="0" fontId="36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75" fillId="0" borderId="9" xfId="0" applyFont="1" applyBorder="1" applyAlignment="1">
      <alignment horizontal="left" vertical="center" wrapText="1"/>
    </xf>
    <xf numFmtId="0" fontId="75" fillId="0" borderId="40" xfId="0" applyFont="1" applyBorder="1" applyAlignment="1">
      <alignment horizontal="left" vertical="center" wrapText="1"/>
    </xf>
    <xf numFmtId="0" fontId="75" fillId="0" borderId="32" xfId="0" applyFont="1" applyBorder="1" applyAlignment="1">
      <alignment horizontal="left" vertical="center" wrapText="1"/>
    </xf>
    <xf numFmtId="165" fontId="75" fillId="0" borderId="9" xfId="1" applyNumberFormat="1" applyFont="1" applyBorder="1" applyAlignment="1">
      <alignment horizontal="center"/>
    </xf>
    <xf numFmtId="165" fontId="75" fillId="0" borderId="32" xfId="1" applyNumberFormat="1" applyFont="1" applyBorder="1" applyAlignment="1">
      <alignment horizontal="center"/>
    </xf>
    <xf numFmtId="0" fontId="76" fillId="0" borderId="9" xfId="0" applyFont="1" applyBorder="1" applyAlignment="1">
      <alignment horizontal="center"/>
    </xf>
    <xf numFmtId="0" fontId="76" fillId="0" borderId="40" xfId="0" applyFont="1" applyBorder="1" applyAlignment="1">
      <alignment horizontal="center"/>
    </xf>
    <xf numFmtId="0" fontId="76" fillId="0" borderId="32" xfId="0" applyFont="1" applyBorder="1" applyAlignment="1">
      <alignment horizontal="center"/>
    </xf>
    <xf numFmtId="165" fontId="76" fillId="0" borderId="9" xfId="1" applyNumberFormat="1" applyFont="1" applyBorder="1" applyAlignment="1">
      <alignment horizontal="center"/>
    </xf>
    <xf numFmtId="165" fontId="76" fillId="0" borderId="32" xfId="1" applyNumberFormat="1" applyFont="1" applyBorder="1" applyAlignment="1">
      <alignment horizontal="center"/>
    </xf>
    <xf numFmtId="165" fontId="76" fillId="0" borderId="30" xfId="1" applyNumberFormat="1" applyFont="1" applyBorder="1" applyAlignment="1">
      <alignment horizontal="center"/>
    </xf>
    <xf numFmtId="165" fontId="76" fillId="0" borderId="61" xfId="1" applyNumberFormat="1" applyFont="1" applyBorder="1" applyAlignment="1">
      <alignment horizontal="center"/>
    </xf>
    <xf numFmtId="0" fontId="75" fillId="0" borderId="9" xfId="0" applyFont="1" applyBorder="1" applyAlignment="1">
      <alignment vertical="center" wrapText="1"/>
    </xf>
    <xf numFmtId="0" fontId="75" fillId="0" borderId="40" xfId="0" applyFont="1" applyBorder="1" applyAlignment="1">
      <alignment vertical="center" wrapText="1"/>
    </xf>
    <xf numFmtId="0" fontId="75" fillId="0" borderId="32" xfId="0" applyFont="1" applyBorder="1" applyAlignment="1">
      <alignment vertical="center" wrapText="1"/>
    </xf>
    <xf numFmtId="0" fontId="73" fillId="0" borderId="0" xfId="0" applyFont="1" applyAlignment="1">
      <alignment horizontal="center" vertical="center" wrapText="1"/>
    </xf>
    <xf numFmtId="0" fontId="75" fillId="0" borderId="7" xfId="0" applyFont="1" applyBorder="1" applyAlignment="1">
      <alignment horizontal="right"/>
    </xf>
    <xf numFmtId="0" fontId="74" fillId="0" borderId="25" xfId="0" applyFont="1" applyBorder="1" applyAlignment="1">
      <alignment horizontal="center"/>
    </xf>
    <xf numFmtId="0" fontId="74" fillId="0" borderId="1" xfId="0" applyFont="1" applyBorder="1" applyAlignment="1">
      <alignment horizontal="center"/>
    </xf>
    <xf numFmtId="0" fontId="74" fillId="0" borderId="60" xfId="0" applyFont="1" applyBorder="1" applyAlignment="1">
      <alignment horizontal="center"/>
    </xf>
    <xf numFmtId="0" fontId="74" fillId="0" borderId="30" xfId="0" applyFont="1" applyBorder="1" applyAlignment="1">
      <alignment horizontal="center"/>
    </xf>
    <xf numFmtId="0" fontId="74" fillId="0" borderId="7" xfId="0" applyFont="1" applyBorder="1" applyAlignment="1">
      <alignment horizontal="center"/>
    </xf>
    <xf numFmtId="0" fontId="74" fillId="0" borderId="61" xfId="0" applyFont="1" applyBorder="1" applyAlignment="1">
      <alignment horizontal="center"/>
    </xf>
    <xf numFmtId="0" fontId="74" fillId="0" borderId="9" xfId="0" applyFont="1" applyBorder="1" applyAlignment="1">
      <alignment horizontal="center"/>
    </xf>
    <xf numFmtId="0" fontId="74" fillId="0" borderId="40" xfId="0" applyFont="1" applyBorder="1" applyAlignment="1">
      <alignment horizontal="center"/>
    </xf>
    <xf numFmtId="0" fontId="74" fillId="0" borderId="32" xfId="0" applyFont="1" applyBorder="1" applyAlignment="1">
      <alignment horizontal="center"/>
    </xf>
    <xf numFmtId="0" fontId="74" fillId="0" borderId="68" xfId="0" applyFont="1" applyBorder="1" applyAlignment="1">
      <alignment horizontal="center"/>
    </xf>
    <xf numFmtId="0" fontId="74" fillId="0" borderId="49" xfId="0" applyFont="1" applyBorder="1" applyAlignment="1">
      <alignment horizontal="center"/>
    </xf>
    <xf numFmtId="0" fontId="74" fillId="0" borderId="13" xfId="0" applyFont="1" applyBorder="1" applyAlignment="1">
      <alignment horizontal="center"/>
    </xf>
    <xf numFmtId="0" fontId="74" fillId="0" borderId="15" xfId="0" applyFont="1" applyBorder="1" applyAlignment="1">
      <alignment horizontal="center"/>
    </xf>
    <xf numFmtId="0" fontId="74" fillId="0" borderId="57" xfId="0" applyFont="1" applyBorder="1" applyAlignment="1">
      <alignment horizontal="center"/>
    </xf>
    <xf numFmtId="0" fontId="74" fillId="0" borderId="69" xfId="0" applyFont="1" applyBorder="1" applyAlignment="1">
      <alignment horizontal="center"/>
    </xf>
    <xf numFmtId="164" fontId="29" fillId="0" borderId="0" xfId="4" applyNumberFormat="1" applyFont="1" applyFill="1" applyBorder="1" applyAlignment="1" applyProtection="1">
      <alignment horizontal="center" vertical="center" wrapText="1"/>
    </xf>
    <xf numFmtId="0" fontId="46" fillId="0" borderId="7" xfId="3" applyFont="1" applyFill="1" applyBorder="1" applyAlignment="1" applyProtection="1">
      <alignment horizontal="right"/>
    </xf>
    <xf numFmtId="0" fontId="47" fillId="0" borderId="7" xfId="3" applyFont="1" applyFill="1" applyBorder="1" applyAlignment="1" applyProtection="1">
      <alignment horizontal="right"/>
    </xf>
    <xf numFmtId="0" fontId="48" fillId="0" borderId="16" xfId="4" applyFont="1" applyFill="1" applyBorder="1" applyAlignment="1">
      <alignment horizontal="center" vertical="center" wrapText="1"/>
    </xf>
    <xf numFmtId="0" fontId="48" fillId="0" borderId="51" xfId="4" applyFont="1" applyFill="1" applyBorder="1" applyAlignment="1">
      <alignment horizontal="center" vertical="center" wrapText="1"/>
    </xf>
    <xf numFmtId="0" fontId="48" fillId="0" borderId="19" xfId="4" applyFont="1" applyFill="1" applyBorder="1" applyAlignment="1">
      <alignment horizontal="center" vertical="center" wrapText="1"/>
    </xf>
    <xf numFmtId="0" fontId="48" fillId="0" borderId="52" xfId="4" applyFont="1" applyFill="1" applyBorder="1" applyAlignment="1">
      <alignment horizontal="center" vertical="center" wrapText="1"/>
    </xf>
    <xf numFmtId="0" fontId="48" fillId="0" borderId="29" xfId="4" applyFont="1" applyFill="1" applyBorder="1" applyAlignment="1">
      <alignment horizontal="center" vertical="center" wrapText="1"/>
    </xf>
    <xf numFmtId="0" fontId="48" fillId="0" borderId="66" xfId="4" applyFont="1" applyFill="1" applyBorder="1" applyAlignment="1">
      <alignment horizontal="center" vertical="center" wrapText="1"/>
    </xf>
    <xf numFmtId="0" fontId="48" fillId="0" borderId="56" xfId="4" applyFont="1" applyFill="1" applyBorder="1" applyAlignment="1">
      <alignment horizontal="center" vertical="center" wrapText="1"/>
    </xf>
    <xf numFmtId="0" fontId="48" fillId="0" borderId="27" xfId="4" applyFont="1" applyFill="1" applyBorder="1" applyAlignment="1">
      <alignment horizontal="center" vertical="center" wrapText="1"/>
    </xf>
    <xf numFmtId="0" fontId="48" fillId="0" borderId="42" xfId="4" applyFont="1" applyFill="1" applyBorder="1" applyAlignment="1">
      <alignment horizontal="center" vertical="center" wrapText="1"/>
    </xf>
    <xf numFmtId="0" fontId="67" fillId="0" borderId="10" xfId="0" applyFont="1" applyBorder="1" applyAlignment="1">
      <alignment horizontal="left" wrapText="1"/>
    </xf>
    <xf numFmtId="0" fontId="67" fillId="0" borderId="64" xfId="0" applyFont="1" applyBorder="1" applyAlignment="1">
      <alignment horizontal="left" wrapText="1"/>
    </xf>
    <xf numFmtId="0" fontId="67" fillId="0" borderId="54" xfId="0" applyFont="1" applyBorder="1" applyAlignment="1">
      <alignment horizontal="left" wrapText="1"/>
    </xf>
    <xf numFmtId="0" fontId="69" fillId="0" borderId="7" xfId="4" applyFont="1" applyFill="1" applyBorder="1" applyAlignment="1">
      <alignment horizontal="center" wrapText="1"/>
    </xf>
    <xf numFmtId="0" fontId="69" fillId="0" borderId="61" xfId="4" applyFont="1" applyFill="1" applyBorder="1" applyAlignment="1">
      <alignment horizontal="center" wrapText="1"/>
    </xf>
    <xf numFmtId="0" fontId="67" fillId="0" borderId="40" xfId="4" applyFont="1" applyFill="1" applyBorder="1" applyAlignment="1">
      <alignment horizontal="center" wrapText="1"/>
    </xf>
    <xf numFmtId="0" fontId="67" fillId="0" borderId="32" xfId="4" applyFont="1" applyFill="1" applyBorder="1" applyAlignment="1">
      <alignment horizontal="center" wrapText="1"/>
    </xf>
    <xf numFmtId="0" fontId="70" fillId="0" borderId="40" xfId="4" applyFont="1" applyFill="1" applyBorder="1" applyAlignment="1">
      <alignment horizontal="center" wrapText="1"/>
    </xf>
    <xf numFmtId="0" fontId="70" fillId="0" borderId="32" xfId="4" applyFont="1" applyFill="1" applyBorder="1" applyAlignment="1">
      <alignment horizontal="center" wrapText="1"/>
    </xf>
    <xf numFmtId="164" fontId="64" fillId="0" borderId="0" xfId="4" applyNumberFormat="1" applyFont="1" applyFill="1" applyBorder="1" applyAlignment="1" applyProtection="1">
      <alignment horizontal="center" vertical="center" wrapText="1"/>
    </xf>
    <xf numFmtId="0" fontId="66" fillId="0" borderId="16" xfId="4" applyFont="1" applyFill="1" applyBorder="1" applyAlignment="1" applyProtection="1">
      <alignment horizontal="center" vertical="center" wrapText="1"/>
    </xf>
    <xf numFmtId="0" fontId="66" fillId="0" borderId="19" xfId="4" applyFont="1" applyFill="1" applyBorder="1" applyAlignment="1" applyProtection="1">
      <alignment horizontal="center" vertical="center" wrapText="1"/>
    </xf>
    <xf numFmtId="0" fontId="66" fillId="0" borderId="27" xfId="4" applyFont="1" applyFill="1" applyBorder="1" applyAlignment="1" applyProtection="1">
      <alignment horizontal="center" vertical="center" wrapText="1"/>
    </xf>
    <xf numFmtId="0" fontId="80" fillId="0" borderId="13" xfId="4" applyFont="1" applyFill="1" applyBorder="1" applyAlignment="1" applyProtection="1">
      <alignment horizontal="left"/>
    </xf>
    <xf numFmtId="0" fontId="80" fillId="0" borderId="14" xfId="4" applyFont="1" applyFill="1" applyBorder="1" applyAlignment="1" applyProtection="1">
      <alignment horizontal="left"/>
    </xf>
    <xf numFmtId="0" fontId="80" fillId="0" borderId="9" xfId="4" applyFont="1" applyFill="1" applyBorder="1" applyAlignment="1">
      <alignment horizontal="center" wrapText="1"/>
    </xf>
    <xf numFmtId="0" fontId="80" fillId="0" borderId="32" xfId="4" applyFont="1" applyFill="1" applyBorder="1" applyAlignment="1">
      <alignment horizontal="center" wrapText="1"/>
    </xf>
    <xf numFmtId="0" fontId="80" fillId="0" borderId="9" xfId="4" applyFont="1" applyFill="1" applyBorder="1" applyAlignment="1">
      <alignment horizontal="center"/>
    </xf>
    <xf numFmtId="0" fontId="80" fillId="0" borderId="40" xfId="4" applyFont="1" applyFill="1" applyBorder="1" applyAlignment="1">
      <alignment horizontal="center"/>
    </xf>
  </cellXfs>
  <cellStyles count="7">
    <cellStyle name="Ezres" xfId="1" builtinId="3"/>
    <cellStyle name="Ezres 2" xfId="2"/>
    <cellStyle name="Ezres 2 2" xfId="6"/>
    <cellStyle name="Normál" xfId="0" builtinId="0"/>
    <cellStyle name="Normál_Adósságotkeletkeztető1" xfId="3"/>
    <cellStyle name="Normál_KVRENMUNKA" xfId="4"/>
    <cellStyle name="Normál_rendelet mellékletei (1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470535</xdr:colOff>
      <xdr:row>8</xdr:row>
      <xdr:rowOff>139065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1559223" y="16233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.III.ne.&#233;ves%20ktg.rend.%20m&#243;d/2018%20.III.%20negyed&#233;ves%20K&#246;lts&#233;gvet&#233;si_rendelet_mell&#233;klete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étel 1.m. "/>
      <sheetName val="Bevétel Önkormányzat 1.1 "/>
      <sheetName val="Bevétel Önk.köt.fel. 1.1)a"/>
      <sheetName val="Bevétel Polg.Hivatal 1.2 "/>
      <sheetName val="Bev. Polg.Hiv. köt.fel. 1.2)a"/>
      <sheetName val="Bevétel Könyvtár-Műv.h. 1.3. "/>
      <sheetName val="Bev.Könyvt.Műv.h.köt.fel.1.3)a"/>
      <sheetName val="Kiadások 2."/>
      <sheetName val="önkormányzat kiadásai 2.1. "/>
      <sheetName val="önk.köt.fel.kiadásai 2.1.)a"/>
      <sheetName val="Polg.Hivatal kiadásai 2.2"/>
      <sheetName val="Polg.Hivatal kiadásai 2.2)a"/>
      <sheetName val="Könyvtár és Műv.H. kiadásai 2.3"/>
      <sheetName val="Könyvtár és Műv.H. k 2.3)a"/>
      <sheetName val="Működési kiadások 3."/>
      <sheetName val="Mérleg 5."/>
      <sheetName val="Felhalmozás 4.mell."/>
      <sheetName val="Előirányzat felh. 6."/>
      <sheetName val="mérleg 3 éves 7.m."/>
      <sheetName val="Tartalék 8."/>
      <sheetName val="9. mell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4">
          <cell r="E1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>
        <row r="8">
          <cell r="F8">
            <v>537704921</v>
          </cell>
        </row>
        <row r="10">
          <cell r="F10">
            <v>45334396</v>
          </cell>
        </row>
        <row r="12">
          <cell r="F12">
            <v>71963598</v>
          </cell>
        </row>
        <row r="13">
          <cell r="F13">
            <v>191645587</v>
          </cell>
        </row>
        <row r="14">
          <cell r="F14">
            <v>12743618</v>
          </cell>
        </row>
        <row r="15">
          <cell r="F15">
            <v>97976604</v>
          </cell>
        </row>
        <row r="32">
          <cell r="F32">
            <v>0</v>
          </cell>
        </row>
      </sheetData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view="pageLayout" zoomScaleNormal="110" workbookViewId="0">
      <selection activeCell="G39" sqref="G39"/>
    </sheetView>
  </sheetViews>
  <sheetFormatPr defaultRowHeight="14.25" x14ac:dyDescent="0.2"/>
  <cols>
    <col min="1" max="1" width="37.85546875" style="81" customWidth="1"/>
    <col min="2" max="2" width="15.28515625" style="81" customWidth="1"/>
    <col min="3" max="4" width="13.42578125" style="81" customWidth="1"/>
    <col min="5" max="5" width="17" style="93" customWidth="1"/>
    <col min="6" max="6" width="17.140625" style="121" bestFit="1" customWidth="1"/>
    <col min="9" max="9" width="16.5703125" bestFit="1" customWidth="1"/>
  </cols>
  <sheetData>
    <row r="1" spans="1:6" ht="37.5" customHeight="1" x14ac:dyDescent="0.25">
      <c r="A1" s="539" t="s">
        <v>265</v>
      </c>
      <c r="B1" s="539"/>
      <c r="C1" s="539"/>
      <c r="D1" s="539"/>
      <c r="E1" s="539"/>
    </row>
    <row r="2" spans="1:6" ht="15" x14ac:dyDescent="0.25">
      <c r="A2" s="89"/>
      <c r="B2" s="89"/>
      <c r="C2" s="89"/>
      <c r="D2" s="89"/>
      <c r="E2" s="90"/>
    </row>
    <row r="3" spans="1:6" ht="15" x14ac:dyDescent="0.25">
      <c r="A3" s="89"/>
      <c r="B3" s="89"/>
      <c r="C3" s="89"/>
      <c r="D3" s="89"/>
      <c r="E3" s="90"/>
    </row>
    <row r="4" spans="1:6" ht="18.75" customHeight="1" thickBot="1" x14ac:dyDescent="0.25">
      <c r="A4" s="122"/>
      <c r="B4" s="122"/>
      <c r="C4" s="477"/>
      <c r="D4" s="477"/>
      <c r="E4" s="478"/>
    </row>
    <row r="5" spans="1:6" s="44" customFormat="1" ht="12" customHeight="1" x14ac:dyDescent="0.2">
      <c r="A5" s="540" t="s">
        <v>123</v>
      </c>
      <c r="B5" s="542" t="s">
        <v>317</v>
      </c>
      <c r="C5" s="542" t="s">
        <v>315</v>
      </c>
      <c r="D5" s="542" t="s">
        <v>285</v>
      </c>
      <c r="E5" s="544" t="s">
        <v>286</v>
      </c>
      <c r="F5" s="88"/>
    </row>
    <row r="6" spans="1:6" s="44" customFormat="1" ht="51" customHeight="1" thickBot="1" x14ac:dyDescent="0.25">
      <c r="A6" s="541"/>
      <c r="B6" s="543"/>
      <c r="C6" s="543"/>
      <c r="D6" s="543"/>
      <c r="E6" s="545"/>
      <c r="F6" s="88"/>
    </row>
    <row r="7" spans="1:6" s="44" customFormat="1" ht="33.75" customHeight="1" thickBot="1" x14ac:dyDescent="0.3">
      <c r="A7" s="347" t="s">
        <v>90</v>
      </c>
      <c r="B7" s="180">
        <f>B8+B16+B15</f>
        <v>806648010</v>
      </c>
      <c r="C7" s="180">
        <f t="shared" ref="C7:D7" si="0">C8+C16</f>
        <v>5202304</v>
      </c>
      <c r="D7" s="180">
        <f t="shared" si="0"/>
        <v>49456</v>
      </c>
      <c r="E7" s="346">
        <f>D7+C7+B7</f>
        <v>811899770</v>
      </c>
      <c r="F7" s="88"/>
    </row>
    <row r="8" spans="1:6" s="44" customFormat="1" ht="33.75" customHeight="1" x14ac:dyDescent="0.25">
      <c r="A8" s="179" t="s">
        <v>95</v>
      </c>
      <c r="B8" s="345">
        <f>SUM(B9:B13)</f>
        <v>342001392</v>
      </c>
      <c r="C8" s="345">
        <f t="shared" ref="C8:D8" si="1">SUM(C9:C13)</f>
        <v>0</v>
      </c>
      <c r="D8" s="345">
        <f t="shared" si="1"/>
        <v>0</v>
      </c>
      <c r="E8" s="345">
        <f t="shared" ref="E8:E20" si="2">D8+C8+B8</f>
        <v>342001392</v>
      </c>
      <c r="F8" s="88"/>
    </row>
    <row r="9" spans="1:6" s="44" customFormat="1" ht="36" customHeight="1" x14ac:dyDescent="0.25">
      <c r="A9" s="338" t="s">
        <v>91</v>
      </c>
      <c r="B9" s="181">
        <v>177172373</v>
      </c>
      <c r="C9" s="182"/>
      <c r="D9" s="203"/>
      <c r="E9" s="345">
        <f t="shared" si="2"/>
        <v>177172373</v>
      </c>
      <c r="F9" s="88"/>
    </row>
    <row r="10" spans="1:6" s="44" customFormat="1" ht="46.5" customHeight="1" x14ac:dyDescent="0.25">
      <c r="A10" s="338" t="s">
        <v>223</v>
      </c>
      <c r="B10" s="183">
        <v>92607578</v>
      </c>
      <c r="C10" s="182"/>
      <c r="D10" s="203"/>
      <c r="E10" s="177">
        <f t="shared" si="2"/>
        <v>92607578</v>
      </c>
      <c r="F10" s="88"/>
    </row>
    <row r="11" spans="1:6" s="44" customFormat="1" ht="40.5" customHeight="1" x14ac:dyDescent="0.25">
      <c r="A11" s="338" t="s">
        <v>92</v>
      </c>
      <c r="B11" s="183">
        <v>6973230</v>
      </c>
      <c r="C11" s="184"/>
      <c r="D11" s="204"/>
      <c r="E11" s="177">
        <f t="shared" si="2"/>
        <v>6973230</v>
      </c>
      <c r="F11" s="88"/>
    </row>
    <row r="12" spans="1:6" s="44" customFormat="1" ht="51.75" customHeight="1" x14ac:dyDescent="0.25">
      <c r="A12" s="338" t="s">
        <v>94</v>
      </c>
      <c r="B12" s="183">
        <v>65248211</v>
      </c>
      <c r="C12" s="184"/>
      <c r="D12" s="204"/>
      <c r="E12" s="177">
        <f t="shared" si="2"/>
        <v>65248211</v>
      </c>
      <c r="F12" s="88"/>
    </row>
    <row r="13" spans="1:6" s="44" customFormat="1" ht="66" customHeight="1" x14ac:dyDescent="0.25">
      <c r="A13" s="338" t="s">
        <v>93</v>
      </c>
      <c r="B13" s="183"/>
      <c r="C13" s="184"/>
      <c r="D13" s="204"/>
      <c r="E13" s="177">
        <f t="shared" si="2"/>
        <v>0</v>
      </c>
      <c r="F13" s="88"/>
    </row>
    <row r="14" spans="1:6" s="144" customFormat="1" ht="66" customHeight="1" x14ac:dyDescent="0.25">
      <c r="A14" s="339" t="s">
        <v>231</v>
      </c>
      <c r="B14" s="344"/>
      <c r="C14" s="186"/>
      <c r="D14" s="205"/>
      <c r="E14" s="177">
        <f t="shared" si="2"/>
        <v>0</v>
      </c>
      <c r="F14" s="143"/>
    </row>
    <row r="15" spans="1:6" s="144" customFormat="1" ht="66" customHeight="1" x14ac:dyDescent="0.25">
      <c r="A15" s="339" t="s">
        <v>310</v>
      </c>
      <c r="B15" s="185"/>
      <c r="C15" s="186"/>
      <c r="D15" s="205"/>
      <c r="E15" s="177">
        <f t="shared" si="2"/>
        <v>0</v>
      </c>
      <c r="F15" s="143"/>
    </row>
    <row r="16" spans="1:6" s="144" customFormat="1" ht="58.5" customHeight="1" thickBot="1" x14ac:dyDescent="0.3">
      <c r="A16" s="339" t="s">
        <v>184</v>
      </c>
      <c r="B16" s="185">
        <v>464646618</v>
      </c>
      <c r="C16" s="186">
        <v>5202304</v>
      </c>
      <c r="D16" s="205">
        <v>49456</v>
      </c>
      <c r="E16" s="187">
        <f t="shared" si="2"/>
        <v>469898378</v>
      </c>
      <c r="F16" s="143"/>
    </row>
    <row r="17" spans="1:13" s="146" customFormat="1" ht="41.25" customHeight="1" thickBot="1" x14ac:dyDescent="0.3">
      <c r="A17" s="340" t="s">
        <v>96</v>
      </c>
      <c r="B17" s="180">
        <f>SUM(B18:B19)</f>
        <v>2325883187</v>
      </c>
      <c r="C17" s="180">
        <f t="shared" ref="C17:D17" si="3">SUM(C18:C19)</f>
        <v>0</v>
      </c>
      <c r="D17" s="180">
        <f t="shared" si="3"/>
        <v>0</v>
      </c>
      <c r="E17" s="346">
        <f t="shared" si="2"/>
        <v>2325883187</v>
      </c>
      <c r="F17" s="145"/>
    </row>
    <row r="18" spans="1:13" s="44" customFormat="1" ht="51.75" customHeight="1" x14ac:dyDescent="0.25">
      <c r="A18" s="341" t="s">
        <v>157</v>
      </c>
      <c r="B18" s="181">
        <v>137450308</v>
      </c>
      <c r="C18" s="182"/>
      <c r="D18" s="182"/>
      <c r="E18" s="345">
        <f t="shared" si="2"/>
        <v>137450308</v>
      </c>
      <c r="F18" s="88"/>
    </row>
    <row r="19" spans="1:13" s="44" customFormat="1" ht="48.75" customHeight="1" thickBot="1" x14ac:dyDescent="0.3">
      <c r="A19" s="349" t="s">
        <v>97</v>
      </c>
      <c r="B19" s="188">
        <v>2188432879</v>
      </c>
      <c r="C19" s="189"/>
      <c r="D19" s="189"/>
      <c r="E19" s="187">
        <f t="shared" si="2"/>
        <v>2188432879</v>
      </c>
      <c r="F19" s="88"/>
    </row>
    <row r="20" spans="1:13" s="124" customFormat="1" ht="45" customHeight="1" thickBot="1" x14ac:dyDescent="0.3">
      <c r="A20" s="375" t="s">
        <v>81</v>
      </c>
      <c r="B20" s="350">
        <f t="shared" ref="B20:D20" si="4">B22+B23+B27+B21</f>
        <v>82386000</v>
      </c>
      <c r="C20" s="350">
        <f t="shared" si="4"/>
        <v>0</v>
      </c>
      <c r="D20" s="350">
        <f t="shared" si="4"/>
        <v>0</v>
      </c>
      <c r="E20" s="348">
        <f t="shared" si="2"/>
        <v>82386000</v>
      </c>
      <c r="F20" s="123"/>
    </row>
    <row r="21" spans="1:13" s="124" customFormat="1" ht="45" customHeight="1" thickBot="1" x14ac:dyDescent="0.3">
      <c r="A21" s="377" t="s">
        <v>267</v>
      </c>
      <c r="B21" s="350"/>
      <c r="C21" s="350"/>
      <c r="D21" s="350"/>
      <c r="E21" s="348"/>
      <c r="F21" s="123"/>
    </row>
    <row r="22" spans="1:13" s="144" customFormat="1" ht="36" customHeight="1" x14ac:dyDescent="0.25">
      <c r="A22" s="378" t="s">
        <v>82</v>
      </c>
      <c r="B22" s="353">
        <v>14000000</v>
      </c>
      <c r="C22" s="354"/>
      <c r="D22" s="354"/>
      <c r="E22" s="355">
        <f t="shared" ref="E22:E33" si="5">D22+C22+B22</f>
        <v>14000000</v>
      </c>
      <c r="F22" s="143"/>
    </row>
    <row r="23" spans="1:13" s="144" customFormat="1" ht="46.5" customHeight="1" x14ac:dyDescent="0.25">
      <c r="A23" s="378" t="s">
        <v>83</v>
      </c>
      <c r="B23" s="191">
        <f>SUM(B24:B26)</f>
        <v>62499000</v>
      </c>
      <c r="C23" s="191">
        <f>SUM(C24:C26)</f>
        <v>0</v>
      </c>
      <c r="D23" s="191">
        <f>SUM(D24:D26)</f>
        <v>0</v>
      </c>
      <c r="E23" s="356">
        <f t="shared" si="5"/>
        <v>62499000</v>
      </c>
      <c r="F23" s="143"/>
    </row>
    <row r="24" spans="1:13" s="144" customFormat="1" ht="67.5" customHeight="1" x14ac:dyDescent="0.25">
      <c r="A24" s="379" t="s">
        <v>84</v>
      </c>
      <c r="B24" s="191">
        <v>53855000</v>
      </c>
      <c r="C24" s="351"/>
      <c r="D24" s="351"/>
      <c r="E24" s="356">
        <f t="shared" si="5"/>
        <v>53855000</v>
      </c>
      <c r="F24" s="143"/>
    </row>
    <row r="25" spans="1:13" s="44" customFormat="1" ht="24.75" customHeight="1" x14ac:dyDescent="0.25">
      <c r="A25" s="379" t="s">
        <v>85</v>
      </c>
      <c r="B25" s="352">
        <v>8644000</v>
      </c>
      <c r="C25" s="197"/>
      <c r="D25" s="197"/>
      <c r="E25" s="356">
        <f t="shared" si="5"/>
        <v>8644000</v>
      </c>
      <c r="F25" s="88"/>
    </row>
    <row r="26" spans="1:13" s="44" customFormat="1" ht="32.25" customHeight="1" x14ac:dyDescent="0.25">
      <c r="A26" s="379" t="s">
        <v>86</v>
      </c>
      <c r="B26" s="352"/>
      <c r="C26" s="197"/>
      <c r="D26" s="197"/>
      <c r="E26" s="356">
        <f t="shared" si="5"/>
        <v>0</v>
      </c>
      <c r="F26" s="88"/>
    </row>
    <row r="27" spans="1:13" s="144" customFormat="1" ht="36" customHeight="1" thickBot="1" x14ac:dyDescent="0.3">
      <c r="A27" s="380" t="s">
        <v>87</v>
      </c>
      <c r="B27" s="185">
        <v>5887000</v>
      </c>
      <c r="C27" s="186"/>
      <c r="D27" s="192"/>
      <c r="E27" s="342">
        <f t="shared" si="5"/>
        <v>5887000</v>
      </c>
      <c r="F27" s="143"/>
    </row>
    <row r="28" spans="1:13" s="44" customFormat="1" ht="38.25" customHeight="1" thickBot="1" x14ac:dyDescent="0.3">
      <c r="A28" s="376" t="s">
        <v>88</v>
      </c>
      <c r="B28" s="343">
        <v>50398387</v>
      </c>
      <c r="C28" s="343">
        <v>45000</v>
      </c>
      <c r="D28" s="343">
        <v>408000</v>
      </c>
      <c r="E28" s="348">
        <f t="shared" si="5"/>
        <v>50851387</v>
      </c>
      <c r="F28" s="88"/>
    </row>
    <row r="29" spans="1:13" ht="32.25" customHeight="1" thickBot="1" x14ac:dyDescent="0.3">
      <c r="A29" s="178" t="s">
        <v>89</v>
      </c>
      <c r="B29" s="180">
        <v>7211095</v>
      </c>
      <c r="C29" s="357">
        <f>SUM(C31:C32)</f>
        <v>0</v>
      </c>
      <c r="D29" s="357">
        <f>SUM(D31:D32)</f>
        <v>0</v>
      </c>
      <c r="E29" s="346">
        <f t="shared" si="5"/>
        <v>7211095</v>
      </c>
    </row>
    <row r="30" spans="1:13" ht="32.25" customHeight="1" thickBot="1" x14ac:dyDescent="0.3">
      <c r="A30" s="358" t="s">
        <v>107</v>
      </c>
      <c r="B30" s="180">
        <v>11043284</v>
      </c>
      <c r="C30" s="357"/>
      <c r="D30" s="359"/>
      <c r="E30" s="346">
        <f t="shared" si="5"/>
        <v>11043284</v>
      </c>
    </row>
    <row r="31" spans="1:13" s="44" customFormat="1" ht="48.75" customHeight="1" thickBot="1" x14ac:dyDescent="0.3">
      <c r="A31" s="358" t="s">
        <v>98</v>
      </c>
      <c r="B31" s="180">
        <f t="shared" ref="B31:D31" si="6">SUM(B32:B33)</f>
        <v>0</v>
      </c>
      <c r="C31" s="180">
        <f t="shared" si="6"/>
        <v>0</v>
      </c>
      <c r="D31" s="180">
        <f t="shared" si="6"/>
        <v>0</v>
      </c>
      <c r="E31" s="346">
        <f t="shared" si="5"/>
        <v>0</v>
      </c>
      <c r="F31" s="88"/>
    </row>
    <row r="32" spans="1:13" s="44" customFormat="1" ht="63.75" customHeight="1" x14ac:dyDescent="0.25">
      <c r="A32" s="360" t="s">
        <v>235</v>
      </c>
      <c r="B32" s="181"/>
      <c r="C32" s="182"/>
      <c r="D32" s="203"/>
      <c r="E32" s="345">
        <f t="shared" si="5"/>
        <v>0</v>
      </c>
      <c r="F32" s="88"/>
      <c r="M32" s="337"/>
    </row>
    <row r="33" spans="1:9" s="44" customFormat="1" ht="48.75" customHeight="1" x14ac:dyDescent="0.25">
      <c r="A33" s="190" t="s">
        <v>236</v>
      </c>
      <c r="B33" s="183"/>
      <c r="C33" s="184"/>
      <c r="D33" s="203"/>
      <c r="E33" s="345">
        <f t="shared" si="5"/>
        <v>0</v>
      </c>
      <c r="F33" s="88"/>
    </row>
    <row r="34" spans="1:9" s="53" customFormat="1" ht="40.5" customHeight="1" thickBot="1" x14ac:dyDescent="0.3">
      <c r="A34" s="194" t="s">
        <v>108</v>
      </c>
      <c r="B34" s="149">
        <f>B7+B17+B20+B31+B30+B28+B29</f>
        <v>3283569963</v>
      </c>
      <c r="C34" s="149">
        <f t="shared" ref="C34:D34" si="7">C7+C17+C20+C31+C30+C28+C29</f>
        <v>5247304</v>
      </c>
      <c r="D34" s="149">
        <f t="shared" si="7"/>
        <v>457456</v>
      </c>
      <c r="E34" s="177">
        <f>D34+C34+B34</f>
        <v>3289274723</v>
      </c>
      <c r="F34" s="407"/>
      <c r="I34" s="434"/>
    </row>
    <row r="35" spans="1:9" s="53" customFormat="1" ht="21.75" customHeight="1" thickBot="1" x14ac:dyDescent="0.3">
      <c r="A35" s="536" t="s">
        <v>106</v>
      </c>
      <c r="B35" s="537"/>
      <c r="C35" s="537"/>
      <c r="D35" s="537"/>
      <c r="E35" s="538"/>
      <c r="F35" s="407"/>
    </row>
    <row r="36" spans="1:9" ht="46.5" customHeight="1" thickBot="1" x14ac:dyDescent="0.3">
      <c r="A36" s="195" t="s">
        <v>105</v>
      </c>
      <c r="B36" s="390">
        <f>B37</f>
        <v>208542093</v>
      </c>
      <c r="C36" s="193">
        <f t="shared" ref="C36:D36" si="8">C37+C45</f>
        <v>122392917</v>
      </c>
      <c r="D36" s="193">
        <f t="shared" si="8"/>
        <v>13420970</v>
      </c>
      <c r="E36" s="91">
        <f>E37</f>
        <v>344355980</v>
      </c>
      <c r="I36" s="77"/>
    </row>
    <row r="37" spans="1:9" s="64" customFormat="1" ht="33" customHeight="1" thickBot="1" x14ac:dyDescent="0.25">
      <c r="A37" s="371" t="s">
        <v>99</v>
      </c>
      <c r="B37" s="364">
        <f>B38+B41+B46+B45+B44</f>
        <v>208542093</v>
      </c>
      <c r="C37" s="196">
        <f t="shared" ref="C37:D37" si="9">C38+C41+C46+C44</f>
        <v>122392917</v>
      </c>
      <c r="D37" s="365">
        <f t="shared" si="9"/>
        <v>13420970</v>
      </c>
      <c r="E37" s="361">
        <f t="shared" ref="E37:E46" si="10">C37+B37+D37</f>
        <v>344355980</v>
      </c>
      <c r="F37" s="147"/>
      <c r="I37" s="428"/>
    </row>
    <row r="38" spans="1:9" ht="33" customHeight="1" thickBot="1" x14ac:dyDescent="0.25">
      <c r="A38" s="200" t="s">
        <v>100</v>
      </c>
      <c r="B38" s="370">
        <f t="shared" ref="B38:D38" si="11">SUM(B39:B40)</f>
        <v>55000000</v>
      </c>
      <c r="C38" s="197">
        <f t="shared" si="11"/>
        <v>0</v>
      </c>
      <c r="D38" s="366">
        <f t="shared" si="11"/>
        <v>0</v>
      </c>
      <c r="E38" s="142">
        <f t="shared" si="10"/>
        <v>55000000</v>
      </c>
      <c r="F38" s="383"/>
    </row>
    <row r="39" spans="1:9" ht="33" customHeight="1" thickBot="1" x14ac:dyDescent="0.25">
      <c r="A39" s="372" t="s">
        <v>185</v>
      </c>
      <c r="B39" s="197">
        <v>55000000</v>
      </c>
      <c r="C39" s="197"/>
      <c r="D39" s="367"/>
      <c r="E39" s="142">
        <f t="shared" si="10"/>
        <v>55000000</v>
      </c>
    </row>
    <row r="40" spans="1:9" ht="33" customHeight="1" thickBot="1" x14ac:dyDescent="0.25">
      <c r="A40" s="362" t="s">
        <v>186</v>
      </c>
      <c r="B40" s="197"/>
      <c r="C40" s="197"/>
      <c r="D40" s="367"/>
      <c r="E40" s="142">
        <f t="shared" si="10"/>
        <v>0</v>
      </c>
    </row>
    <row r="41" spans="1:9" s="64" customFormat="1" ht="33" customHeight="1" thickBot="1" x14ac:dyDescent="0.25">
      <c r="A41" s="363" t="s">
        <v>101</v>
      </c>
      <c r="B41" s="351">
        <f>SUM(B42:B43)</f>
        <v>142492112</v>
      </c>
      <c r="C41" s="351">
        <f>SUM(C42:C43)+C45</f>
        <v>2068000</v>
      </c>
      <c r="D41" s="351">
        <f>SUM(D42:D43)+D45</f>
        <v>200000</v>
      </c>
      <c r="E41" s="142">
        <f>C41+B41+D41</f>
        <v>144760112</v>
      </c>
      <c r="F41" s="147"/>
    </row>
    <row r="42" spans="1:9" s="148" customFormat="1" ht="33" customHeight="1" thickBot="1" x14ac:dyDescent="0.25">
      <c r="A42" s="362" t="s">
        <v>103</v>
      </c>
      <c r="B42" s="197">
        <v>95215596</v>
      </c>
      <c r="C42" s="199">
        <v>2068000</v>
      </c>
      <c r="D42" s="368">
        <v>200000</v>
      </c>
      <c r="E42" s="142">
        <f t="shared" si="10"/>
        <v>97483596</v>
      </c>
      <c r="F42" s="479"/>
      <c r="I42" s="480"/>
    </row>
    <row r="43" spans="1:9" ht="36.75" customHeight="1" thickBot="1" x14ac:dyDescent="0.3">
      <c r="A43" s="362" t="s">
        <v>102</v>
      </c>
      <c r="B43" s="198">
        <v>47276516</v>
      </c>
      <c r="C43" s="198"/>
      <c r="D43" s="369"/>
      <c r="E43" s="91">
        <f t="shared" si="10"/>
        <v>47276516</v>
      </c>
      <c r="F43" s="383"/>
      <c r="I43" s="383"/>
    </row>
    <row r="44" spans="1:9" s="64" customFormat="1" ht="36.75" customHeight="1" thickBot="1" x14ac:dyDescent="0.3">
      <c r="A44" s="230" t="s">
        <v>187</v>
      </c>
      <c r="B44" s="229"/>
      <c r="C44" s="229"/>
      <c r="D44" s="228"/>
      <c r="E44" s="91">
        <f t="shared" si="10"/>
        <v>0</v>
      </c>
      <c r="F44" s="147"/>
    </row>
    <row r="45" spans="1:9" s="64" customFormat="1" ht="36.75" customHeight="1" thickBot="1" x14ac:dyDescent="0.3">
      <c r="A45" s="265" t="s">
        <v>224</v>
      </c>
      <c r="B45" s="229">
        <v>11049981</v>
      </c>
      <c r="C45" s="229"/>
      <c r="D45" s="228"/>
      <c r="E45" s="91">
        <f t="shared" si="10"/>
        <v>11049981</v>
      </c>
      <c r="F45" s="147"/>
      <c r="I45" s="428"/>
    </row>
    <row r="46" spans="1:9" ht="33" customHeight="1" thickBot="1" x14ac:dyDescent="0.3">
      <c r="A46" s="200" t="s">
        <v>104</v>
      </c>
      <c r="B46" s="201"/>
      <c r="C46" s="201">
        <v>120324917</v>
      </c>
      <c r="D46" s="202">
        <v>13220970</v>
      </c>
      <c r="E46" s="91">
        <f t="shared" si="10"/>
        <v>133545887</v>
      </c>
      <c r="I46" s="2"/>
    </row>
    <row r="48" spans="1:9" x14ac:dyDescent="0.2">
      <c r="E48" s="94"/>
    </row>
    <row r="51" spans="2:2" x14ac:dyDescent="0.2">
      <c r="B51" s="92"/>
    </row>
  </sheetData>
  <mergeCells count="7">
    <mergeCell ref="A35:E35"/>
    <mergeCell ref="A1:E1"/>
    <mergeCell ref="A5:A6"/>
    <mergeCell ref="B5:B6"/>
    <mergeCell ref="C5:C6"/>
    <mergeCell ref="D5:D6"/>
    <mergeCell ref="E5:E6"/>
  </mergeCells>
  <pageMargins left="0.98425196850393704" right="0.19685039370078741" top="0.39370078740157483" bottom="0.39370078740157483" header="0.51181102362204722" footer="0.51181102362204722"/>
  <pageSetup paperSize="9" scale="44" orientation="portrait" r:id="rId1"/>
  <headerFooter alignWithMargins="0">
    <oddHeader>&amp;R2.sz. melléklet
..../2018.(.....) Egyek Önk.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/>
  <dimension ref="A1:M35"/>
  <sheetViews>
    <sheetView view="pageLayout" topLeftCell="B1" zoomScaleNormal="110" workbookViewId="0">
      <selection activeCell="H30" sqref="H30"/>
    </sheetView>
  </sheetViews>
  <sheetFormatPr defaultRowHeight="12.75" x14ac:dyDescent="0.2"/>
  <cols>
    <col min="1" max="1" width="33.28515625" style="3" customWidth="1"/>
    <col min="2" max="2" width="18.28515625" style="3" customWidth="1"/>
    <col min="3" max="3" width="18.7109375" style="3" customWidth="1"/>
    <col min="4" max="4" width="17" style="3" customWidth="1"/>
    <col min="5" max="5" width="33.7109375" style="3" customWidth="1"/>
    <col min="6" max="6" width="16.85546875" style="3" customWidth="1"/>
    <col min="7" max="7" width="16.5703125" style="96" customWidth="1"/>
    <col min="8" max="8" width="19.7109375" style="454" customWidth="1"/>
    <col min="10" max="10" width="17.5703125" style="383" bestFit="1" customWidth="1"/>
    <col min="12" max="12" width="17.42578125" bestFit="1" customWidth="1"/>
    <col min="13" max="13" width="12.5703125" bestFit="1" customWidth="1"/>
  </cols>
  <sheetData>
    <row r="1" spans="1:13" x14ac:dyDescent="0.2">
      <c r="G1" s="95"/>
    </row>
    <row r="2" spans="1:13" x14ac:dyDescent="0.2">
      <c r="A2" s="575" t="s">
        <v>320</v>
      </c>
      <c r="B2" s="575"/>
      <c r="C2" s="575"/>
      <c r="D2" s="575"/>
      <c r="E2" s="575"/>
      <c r="F2" s="575"/>
      <c r="G2" s="575"/>
      <c r="H2" s="575"/>
    </row>
    <row r="3" spans="1:13" ht="35.25" customHeight="1" x14ac:dyDescent="0.2">
      <c r="A3" s="575"/>
      <c r="B3" s="575"/>
      <c r="C3" s="575"/>
      <c r="D3" s="575"/>
      <c r="E3" s="575"/>
      <c r="F3" s="575"/>
      <c r="G3" s="575"/>
      <c r="H3" s="575"/>
    </row>
    <row r="4" spans="1:13" x14ac:dyDescent="0.2">
      <c r="A4" s="5"/>
      <c r="B4" s="5"/>
      <c r="D4" s="5"/>
    </row>
    <row r="5" spans="1:13" ht="13.5" thickBot="1" x14ac:dyDescent="0.25">
      <c r="G5" s="576" t="s">
        <v>12</v>
      </c>
      <c r="H5" s="576"/>
    </row>
    <row r="6" spans="1:13" x14ac:dyDescent="0.2">
      <c r="A6" s="580" t="s">
        <v>319</v>
      </c>
      <c r="B6" s="577" t="s">
        <v>318</v>
      </c>
      <c r="C6" s="577" t="s">
        <v>354</v>
      </c>
      <c r="D6" s="577" t="s">
        <v>358</v>
      </c>
      <c r="E6" s="580" t="s">
        <v>1</v>
      </c>
      <c r="F6" s="577" t="s">
        <v>318</v>
      </c>
      <c r="G6" s="577" t="s">
        <v>354</v>
      </c>
      <c r="H6" s="594" t="s">
        <v>358</v>
      </c>
    </row>
    <row r="7" spans="1:13" x14ac:dyDescent="0.2">
      <c r="A7" s="581"/>
      <c r="B7" s="578"/>
      <c r="C7" s="578"/>
      <c r="D7" s="578"/>
      <c r="E7" s="581"/>
      <c r="F7" s="578"/>
      <c r="G7" s="578"/>
      <c r="H7" s="595"/>
    </row>
    <row r="8" spans="1:13" ht="13.5" thickBot="1" x14ac:dyDescent="0.25">
      <c r="A8" s="582"/>
      <c r="B8" s="579"/>
      <c r="C8" s="579"/>
      <c r="D8" s="579"/>
      <c r="E8" s="582"/>
      <c r="F8" s="579"/>
      <c r="G8" s="579"/>
      <c r="H8" s="596"/>
    </row>
    <row r="9" spans="1:13" ht="25.5" x14ac:dyDescent="0.2">
      <c r="A9" s="243" t="s">
        <v>125</v>
      </c>
      <c r="B9" s="240">
        <v>528722157</v>
      </c>
      <c r="C9" s="164">
        <v>488940215</v>
      </c>
      <c r="D9" s="167">
        <v>583039317</v>
      </c>
      <c r="E9" s="170" t="s">
        <v>90</v>
      </c>
      <c r="F9" s="164">
        <v>796697042</v>
      </c>
      <c r="G9" s="174">
        <v>721265789</v>
      </c>
      <c r="H9" s="325">
        <v>780779603</v>
      </c>
      <c r="L9" s="77"/>
    </row>
    <row r="10" spans="1:13" ht="25.5" customHeight="1" x14ac:dyDescent="0.2">
      <c r="A10" s="244" t="s">
        <v>149</v>
      </c>
      <c r="B10" s="241">
        <v>84748135</v>
      </c>
      <c r="C10" s="163">
        <v>67695162</v>
      </c>
      <c r="D10" s="168">
        <v>71963598</v>
      </c>
      <c r="E10" s="171" t="s">
        <v>154</v>
      </c>
      <c r="F10" s="163">
        <v>86178673</v>
      </c>
      <c r="G10" s="175">
        <v>82384251</v>
      </c>
      <c r="H10" s="326">
        <v>59742000</v>
      </c>
      <c r="J10" s="476"/>
      <c r="L10" s="77"/>
    </row>
    <row r="11" spans="1:13" ht="14.25" customHeight="1" x14ac:dyDescent="0.2">
      <c r="A11" s="245" t="s">
        <v>127</v>
      </c>
      <c r="B11" s="241">
        <v>169137010</v>
      </c>
      <c r="C11" s="163">
        <v>198715724</v>
      </c>
      <c r="D11" s="168">
        <v>191645587</v>
      </c>
      <c r="E11" s="172" t="s">
        <v>88</v>
      </c>
      <c r="F11" s="163">
        <v>46352793</v>
      </c>
      <c r="G11" s="175">
        <v>83924262</v>
      </c>
      <c r="H11" s="326">
        <v>8320241</v>
      </c>
      <c r="I11" s="120"/>
      <c r="J11" s="476"/>
      <c r="K11" s="120"/>
      <c r="L11" s="77"/>
    </row>
    <row r="12" spans="1:13" x14ac:dyDescent="0.2">
      <c r="A12" s="245" t="s">
        <v>128</v>
      </c>
      <c r="B12" s="241">
        <v>36398722</v>
      </c>
      <c r="C12" s="163">
        <v>17688371</v>
      </c>
      <c r="D12" s="168">
        <v>12743618</v>
      </c>
      <c r="E12" s="166" t="s">
        <v>107</v>
      </c>
      <c r="F12" s="163">
        <v>4390296</v>
      </c>
      <c r="G12" s="175">
        <v>4274438</v>
      </c>
      <c r="H12" s="326">
        <v>11043284</v>
      </c>
      <c r="J12" s="476"/>
    </row>
    <row r="13" spans="1:13" x14ac:dyDescent="0.2">
      <c r="A13" s="245" t="s">
        <v>152</v>
      </c>
      <c r="B13" s="241">
        <v>68103639</v>
      </c>
      <c r="C13" s="163">
        <v>89218279</v>
      </c>
      <c r="D13" s="168">
        <v>97976604</v>
      </c>
      <c r="E13" s="171" t="s">
        <v>155</v>
      </c>
      <c r="F13" s="163">
        <v>129622990</v>
      </c>
      <c r="G13" s="388">
        <v>138686709</v>
      </c>
      <c r="H13" s="326">
        <f>SUM(H14:H15)</f>
        <v>108533577</v>
      </c>
      <c r="J13" s="476"/>
      <c r="K13" s="2"/>
    </row>
    <row r="14" spans="1:13" ht="15.75" customHeight="1" x14ac:dyDescent="0.2">
      <c r="A14" s="245" t="s">
        <v>153</v>
      </c>
      <c r="B14" s="241"/>
      <c r="C14" s="163"/>
      <c r="D14" s="168">
        <v>0</v>
      </c>
      <c r="E14" s="172" t="s">
        <v>259</v>
      </c>
      <c r="F14" s="163">
        <v>119127000</v>
      </c>
      <c r="G14" s="388">
        <v>120011185</v>
      </c>
      <c r="H14" s="326">
        <v>97483596</v>
      </c>
      <c r="J14" s="476"/>
    </row>
    <row r="15" spans="1:13" ht="15.75" customHeight="1" thickBot="1" x14ac:dyDescent="0.25">
      <c r="A15" s="246" t="s">
        <v>138</v>
      </c>
      <c r="B15" s="242">
        <v>8105497</v>
      </c>
      <c r="C15" s="165">
        <v>18121533</v>
      </c>
      <c r="D15" s="169">
        <v>11049981</v>
      </c>
      <c r="E15" s="173" t="s">
        <v>262</v>
      </c>
      <c r="F15" s="165">
        <v>10495990</v>
      </c>
      <c r="G15" s="176">
        <v>18675524</v>
      </c>
      <c r="H15" s="474">
        <v>11049981</v>
      </c>
      <c r="J15" s="476"/>
      <c r="L15" s="77"/>
      <c r="M15" s="77"/>
    </row>
    <row r="16" spans="1:13" ht="13.5" thickBot="1" x14ac:dyDescent="0.25">
      <c r="A16" s="6" t="s">
        <v>17</v>
      </c>
      <c r="B16" s="322">
        <f>SUM(B9+B10+B11+B12+B13+B15)</f>
        <v>895215160</v>
      </c>
      <c r="C16" s="322">
        <f>SUM(C9+C10+C11+C12+C13+C15)</f>
        <v>880379284</v>
      </c>
      <c r="D16" s="322">
        <f>D9+D10+D11+D12+D13+D15</f>
        <v>968418705</v>
      </c>
      <c r="E16" s="323" t="s">
        <v>18</v>
      </c>
      <c r="F16" s="322">
        <f>F9+F10+F11+F12+F13</f>
        <v>1063241794</v>
      </c>
      <c r="G16" s="322">
        <f>G9+G10+G11+G12+G13</f>
        <v>1030535449</v>
      </c>
      <c r="H16" s="455">
        <f>H9+H10+H12+H13+H11</f>
        <v>968418705</v>
      </c>
      <c r="J16" s="476"/>
      <c r="L16" s="383"/>
    </row>
    <row r="17" spans="1:13" ht="12.75" customHeight="1" x14ac:dyDescent="0.35">
      <c r="A17" s="436"/>
      <c r="B17" s="583" t="s">
        <v>349</v>
      </c>
      <c r="C17" s="584"/>
      <c r="D17" s="585"/>
      <c r="E17" s="589">
        <f>H16-D16</f>
        <v>0</v>
      </c>
      <c r="F17" s="437"/>
      <c r="G17" s="437"/>
      <c r="H17" s="438"/>
      <c r="J17" s="476"/>
      <c r="L17" s="77"/>
    </row>
    <row r="18" spans="1:13" ht="13.5" customHeight="1" thickBot="1" x14ac:dyDescent="0.4">
      <c r="A18" s="439"/>
      <c r="B18" s="586"/>
      <c r="C18" s="587"/>
      <c r="D18" s="588"/>
      <c r="E18" s="590"/>
      <c r="F18" s="440"/>
      <c r="G18" s="440"/>
      <c r="H18" s="441"/>
      <c r="J18" s="453"/>
    </row>
    <row r="19" spans="1:13" ht="41.25" customHeight="1" thickBot="1" x14ac:dyDescent="0.25">
      <c r="A19" s="414" t="s">
        <v>19</v>
      </c>
      <c r="B19" s="412" t="s">
        <v>318</v>
      </c>
      <c r="C19" s="412" t="s">
        <v>291</v>
      </c>
      <c r="D19" s="413" t="s">
        <v>358</v>
      </c>
      <c r="E19" s="416" t="s">
        <v>20</v>
      </c>
      <c r="F19" s="415" t="s">
        <v>318</v>
      </c>
      <c r="G19" s="415" t="s">
        <v>291</v>
      </c>
      <c r="H19" s="456" t="s">
        <v>358</v>
      </c>
      <c r="L19" s="77"/>
      <c r="M19" s="77"/>
    </row>
    <row r="20" spans="1:13" ht="27" customHeight="1" x14ac:dyDescent="0.2">
      <c r="A20" s="310"/>
      <c r="B20" s="410"/>
      <c r="C20" s="410"/>
      <c r="D20" s="411"/>
      <c r="E20" s="321" t="s">
        <v>260</v>
      </c>
      <c r="F20" s="319"/>
      <c r="G20" s="452">
        <v>71371295</v>
      </c>
      <c r="H20" s="325">
        <v>31120167</v>
      </c>
      <c r="L20" s="77"/>
      <c r="M20" s="77"/>
    </row>
    <row r="21" spans="1:13" ht="25.5" x14ac:dyDescent="0.2">
      <c r="A21" s="310"/>
      <c r="B21" s="311"/>
      <c r="C21" s="311"/>
      <c r="D21" s="318"/>
      <c r="E21" s="320" t="s">
        <v>96</v>
      </c>
      <c r="F21" s="163">
        <v>84026093</v>
      </c>
      <c r="G21" s="175">
        <v>102758460</v>
      </c>
      <c r="H21" s="326">
        <v>2325883187</v>
      </c>
      <c r="M21" s="77"/>
    </row>
    <row r="22" spans="1:13" x14ac:dyDescent="0.2">
      <c r="A22" s="310"/>
      <c r="B22" s="311"/>
      <c r="C22" s="311"/>
      <c r="D22" s="318"/>
      <c r="E22" s="171" t="s">
        <v>154</v>
      </c>
      <c r="F22" s="163"/>
      <c r="G22" s="175"/>
      <c r="H22" s="326">
        <v>22644000</v>
      </c>
      <c r="M22" s="77"/>
    </row>
    <row r="23" spans="1:13" x14ac:dyDescent="0.2">
      <c r="A23" s="310"/>
      <c r="B23" s="311"/>
      <c r="C23" s="311"/>
      <c r="D23" s="318"/>
      <c r="E23" s="172" t="s">
        <v>88</v>
      </c>
      <c r="F23" s="163"/>
      <c r="G23" s="175"/>
      <c r="H23" s="326">
        <v>42531146</v>
      </c>
    </row>
    <row r="24" spans="1:13" x14ac:dyDescent="0.2">
      <c r="A24" s="310" t="s">
        <v>275</v>
      </c>
      <c r="B24" s="163"/>
      <c r="C24" s="163"/>
      <c r="D24" s="168">
        <v>1958194</v>
      </c>
      <c r="E24" s="171" t="s">
        <v>110</v>
      </c>
      <c r="F24" s="163">
        <v>400000</v>
      </c>
      <c r="G24" s="175">
        <v>2574243</v>
      </c>
      <c r="H24" s="326">
        <v>7211095</v>
      </c>
    </row>
    <row r="25" spans="1:13" x14ac:dyDescent="0.2">
      <c r="A25" s="166" t="s">
        <v>129</v>
      </c>
      <c r="B25" s="163">
        <v>128957223</v>
      </c>
      <c r="C25" s="163">
        <v>134174247</v>
      </c>
      <c r="D25" s="168">
        <v>2460522149</v>
      </c>
      <c r="E25" s="171" t="s">
        <v>107</v>
      </c>
      <c r="F25" s="163"/>
      <c r="G25" s="175"/>
      <c r="H25" s="326"/>
    </row>
    <row r="26" spans="1:13" x14ac:dyDescent="0.2">
      <c r="A26" s="166" t="s">
        <v>130</v>
      </c>
      <c r="B26" s="163">
        <v>17944339</v>
      </c>
      <c r="C26" s="163">
        <v>31364261</v>
      </c>
      <c r="D26" s="168">
        <v>61631403</v>
      </c>
      <c r="E26" s="171" t="s">
        <v>98</v>
      </c>
      <c r="F26" s="163">
        <v>512817</v>
      </c>
      <c r="G26" s="175">
        <v>0</v>
      </c>
      <c r="H26" s="326">
        <v>0</v>
      </c>
    </row>
    <row r="27" spans="1:13" ht="15" customHeight="1" x14ac:dyDescent="0.2">
      <c r="A27" s="166" t="s">
        <v>131</v>
      </c>
      <c r="B27" s="163">
        <v>212937</v>
      </c>
      <c r="C27" s="163">
        <v>1824753</v>
      </c>
      <c r="D27" s="168">
        <v>0</v>
      </c>
      <c r="E27" s="172" t="s">
        <v>156</v>
      </c>
      <c r="F27" s="163">
        <v>31293523</v>
      </c>
      <c r="G27" s="388">
        <f>G28+G29</f>
        <v>10559018</v>
      </c>
      <c r="H27" s="475">
        <v>102276516</v>
      </c>
    </row>
    <row r="28" spans="1:13" ht="15" customHeight="1" x14ac:dyDescent="0.2">
      <c r="A28" s="309" t="s">
        <v>138</v>
      </c>
      <c r="B28" s="163">
        <v>6574365</v>
      </c>
      <c r="C28" s="163">
        <v>7554365</v>
      </c>
      <c r="D28" s="168">
        <v>7554365</v>
      </c>
      <c r="E28" s="171" t="s">
        <v>295</v>
      </c>
      <c r="F28" s="163">
        <v>10868523</v>
      </c>
      <c r="G28" s="388">
        <v>0</v>
      </c>
      <c r="H28" s="326">
        <v>55000000</v>
      </c>
    </row>
    <row r="29" spans="1:13" ht="15" customHeight="1" thickBot="1" x14ac:dyDescent="0.25">
      <c r="A29" s="317"/>
      <c r="B29" s="165"/>
      <c r="C29" s="165"/>
      <c r="D29" s="169"/>
      <c r="E29" s="315" t="s">
        <v>258</v>
      </c>
      <c r="F29" s="165">
        <v>20425000</v>
      </c>
      <c r="G29" s="389">
        <v>10559018</v>
      </c>
      <c r="H29" s="474">
        <v>47276516</v>
      </c>
    </row>
    <row r="30" spans="1:13" ht="13.5" thickBot="1" x14ac:dyDescent="0.25">
      <c r="A30" s="316" t="s">
        <v>21</v>
      </c>
      <c r="B30" s="313">
        <f>SUM(B19:B28)</f>
        <v>153688864</v>
      </c>
      <c r="C30" s="313">
        <f>SUM(C19:C28)</f>
        <v>174917626</v>
      </c>
      <c r="D30" s="314">
        <f>SUM(D19:D28)</f>
        <v>2531666111</v>
      </c>
      <c r="E30" s="312" t="s">
        <v>22</v>
      </c>
      <c r="F30" s="313">
        <f>SUM(F21:F27)</f>
        <v>116232433</v>
      </c>
      <c r="G30" s="313">
        <f>SUM(G21:G27)+G20</f>
        <v>187263016</v>
      </c>
      <c r="H30" s="457">
        <f>H20+H21+H22+H23+H24+H25+H26+H27</f>
        <v>2531666111</v>
      </c>
    </row>
    <row r="31" spans="1:13" ht="27" customHeight="1" thickBot="1" x14ac:dyDescent="0.4">
      <c r="A31" s="442"/>
      <c r="B31" s="591" t="s">
        <v>350</v>
      </c>
      <c r="C31" s="592"/>
      <c r="D31" s="593"/>
      <c r="E31" s="447">
        <f>D30-H30</f>
        <v>0</v>
      </c>
      <c r="F31" s="443"/>
      <c r="G31" s="443"/>
      <c r="H31" s="444"/>
    </row>
    <row r="32" spans="1:13" ht="13.5" thickBot="1" x14ac:dyDescent="0.25">
      <c r="A32" s="7" t="s">
        <v>23</v>
      </c>
      <c r="B32" s="445">
        <f>B16+B30</f>
        <v>1048904024</v>
      </c>
      <c r="C32" s="445">
        <f>C16+C30</f>
        <v>1055296910</v>
      </c>
      <c r="D32" s="445">
        <f>D16+D30</f>
        <v>3500084816</v>
      </c>
      <c r="E32" s="446" t="s">
        <v>23</v>
      </c>
      <c r="F32" s="162">
        <f>F16+F30</f>
        <v>1179474227</v>
      </c>
      <c r="G32" s="162">
        <f>G16+G30</f>
        <v>1217798465</v>
      </c>
      <c r="H32" s="458">
        <f>H16+H30</f>
        <v>3500084816</v>
      </c>
    </row>
    <row r="33" spans="3:8" x14ac:dyDescent="0.2">
      <c r="H33" s="459"/>
    </row>
    <row r="34" spans="3:8" x14ac:dyDescent="0.2">
      <c r="C34" s="4"/>
      <c r="D34" s="4"/>
      <c r="F34" s="75"/>
      <c r="G34" s="75"/>
      <c r="H34" s="460"/>
    </row>
    <row r="35" spans="3:8" x14ac:dyDescent="0.2">
      <c r="H35" s="460"/>
    </row>
  </sheetData>
  <mergeCells count="13">
    <mergeCell ref="B17:D18"/>
    <mergeCell ref="E17:E18"/>
    <mergeCell ref="B31:D31"/>
    <mergeCell ref="G6:G8"/>
    <mergeCell ref="H6:H8"/>
    <mergeCell ref="A2:H3"/>
    <mergeCell ref="G5:H5"/>
    <mergeCell ref="B6:B8"/>
    <mergeCell ref="A6:A8"/>
    <mergeCell ref="E6:E8"/>
    <mergeCell ref="C6:C8"/>
    <mergeCell ref="D6:D8"/>
    <mergeCell ref="F6:F8"/>
  </mergeCells>
  <phoneticPr fontId="3" type="noConversion"/>
  <pageMargins left="0.78740157480314965" right="0.19685039370078741" top="0.98425196850393704" bottom="0.98425196850393704" header="0.51181102362204722" footer="0.51181102362204722"/>
  <pageSetup paperSize="9" scale="69" orientation="landscape" r:id="rId1"/>
  <headerFooter alignWithMargins="0">
    <oddHeader>&amp;R10. sz. melléklet
.../2018.(...) Egyek Önk.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/>
  <dimension ref="A1:S23"/>
  <sheetViews>
    <sheetView view="pageLayout" zoomScaleNormal="100" workbookViewId="0">
      <selection activeCell="H21" sqref="H21"/>
    </sheetView>
  </sheetViews>
  <sheetFormatPr defaultRowHeight="12.75" x14ac:dyDescent="0.2"/>
  <cols>
    <col min="8" max="8" width="20" customWidth="1"/>
  </cols>
  <sheetData>
    <row r="1" spans="1:19" ht="20.25" x14ac:dyDescent="0.3">
      <c r="A1" s="600" t="s">
        <v>65</v>
      </c>
      <c r="B1" s="600"/>
      <c r="C1" s="600"/>
      <c r="D1" s="600"/>
      <c r="E1" s="600"/>
      <c r="F1" s="600"/>
      <c r="G1" s="600"/>
      <c r="H1" s="600"/>
      <c r="I1" s="600"/>
      <c r="L1" s="57"/>
      <c r="M1" s="2"/>
      <c r="N1" s="2"/>
      <c r="O1" s="2"/>
      <c r="P1" s="2"/>
      <c r="Q1" s="2"/>
      <c r="R1" s="2"/>
      <c r="S1" s="57"/>
    </row>
    <row r="2" spans="1:19" ht="15.75" x14ac:dyDescent="0.25">
      <c r="A2" s="55"/>
      <c r="B2" s="55"/>
      <c r="C2" s="55"/>
      <c r="D2" s="55"/>
      <c r="E2" s="55"/>
      <c r="F2" s="55"/>
      <c r="G2" s="55"/>
      <c r="H2" s="55"/>
      <c r="I2" s="55"/>
      <c r="L2" s="57"/>
      <c r="M2" s="2"/>
      <c r="N2" s="2"/>
      <c r="O2" s="597"/>
      <c r="P2" s="597"/>
      <c r="Q2" s="597"/>
      <c r="R2" s="597"/>
      <c r="S2" s="58"/>
    </row>
    <row r="3" spans="1:19" ht="15.75" x14ac:dyDescent="0.25">
      <c r="E3" s="562"/>
      <c r="F3" s="562"/>
      <c r="L3" s="136"/>
      <c r="M3" s="134"/>
      <c r="N3" s="134"/>
      <c r="O3" s="598"/>
      <c r="P3" s="598"/>
      <c r="Q3" s="598"/>
      <c r="R3" s="598"/>
      <c r="S3" s="133"/>
    </row>
    <row r="4" spans="1:19" ht="15.75" x14ac:dyDescent="0.25">
      <c r="A4" s="562" t="s">
        <v>301</v>
      </c>
      <c r="B4" s="562"/>
      <c r="C4" s="562"/>
      <c r="D4" s="562"/>
      <c r="E4" s="562"/>
      <c r="F4" s="562"/>
      <c r="G4" s="562"/>
      <c r="H4" s="562"/>
      <c r="I4" s="562"/>
    </row>
    <row r="5" spans="1:19" ht="15.75" x14ac:dyDescent="0.25">
      <c r="A5" s="562" t="s">
        <v>66</v>
      </c>
      <c r="B5" s="562"/>
      <c r="C5" s="562"/>
      <c r="D5" s="562"/>
      <c r="E5" s="562"/>
      <c r="F5" s="562"/>
      <c r="G5" s="562"/>
      <c r="H5" s="562"/>
      <c r="I5" s="562"/>
    </row>
    <row r="11" spans="1:19" x14ac:dyDescent="0.2">
      <c r="H11" s="148" t="s">
        <v>266</v>
      </c>
    </row>
    <row r="12" spans="1:19" x14ac:dyDescent="0.2">
      <c r="A12" s="56"/>
      <c r="B12" s="56"/>
      <c r="C12" s="58"/>
      <c r="D12" s="102"/>
      <c r="E12" s="102"/>
      <c r="F12" s="102"/>
      <c r="G12" s="102"/>
      <c r="H12" s="56"/>
      <c r="I12" s="2"/>
    </row>
    <row r="13" spans="1:19" x14ac:dyDescent="0.2">
      <c r="A13" s="2"/>
      <c r="B13" s="2"/>
      <c r="C13" s="2"/>
      <c r="D13" s="2"/>
      <c r="E13" s="2"/>
      <c r="F13" s="2"/>
      <c r="G13" s="2"/>
      <c r="H13" s="2"/>
      <c r="I13" s="2"/>
    </row>
    <row r="14" spans="1:19" ht="15.75" x14ac:dyDescent="0.25">
      <c r="A14" s="57" t="s">
        <v>270</v>
      </c>
      <c r="B14" s="2"/>
      <c r="C14" s="2"/>
      <c r="D14" s="2"/>
      <c r="E14" s="2"/>
      <c r="F14" s="2"/>
      <c r="G14" s="2"/>
      <c r="H14" s="57">
        <f>H16</f>
        <v>0</v>
      </c>
      <c r="I14" s="2"/>
    </row>
    <row r="15" spans="1:19" ht="19.5" customHeight="1" x14ac:dyDescent="0.25">
      <c r="A15" s="57"/>
      <c r="B15" s="2"/>
      <c r="C15" s="2"/>
      <c r="D15" s="597"/>
      <c r="E15" s="597"/>
      <c r="F15" s="597"/>
      <c r="G15" s="597"/>
      <c r="H15" s="58"/>
      <c r="I15" s="2"/>
    </row>
    <row r="16" spans="1:19" s="135" customFormat="1" ht="27" customHeight="1" x14ac:dyDescent="0.2">
      <c r="A16" s="136"/>
      <c r="B16" s="134"/>
      <c r="C16" s="134"/>
      <c r="D16" s="598" t="s">
        <v>305</v>
      </c>
      <c r="E16" s="598"/>
      <c r="F16" s="598"/>
      <c r="G16" s="598"/>
      <c r="H16" s="133">
        <v>0</v>
      </c>
      <c r="I16" s="134"/>
      <c r="R16"/>
    </row>
    <row r="17" spans="1:18" s="135" customFormat="1" ht="27" customHeight="1" x14ac:dyDescent="0.2">
      <c r="A17" s="136"/>
      <c r="B17" s="134"/>
      <c r="C17" s="134"/>
      <c r="D17" s="374"/>
      <c r="E17" s="374"/>
      <c r="F17" s="374"/>
      <c r="G17" s="374"/>
      <c r="H17" s="133"/>
      <c r="I17" s="134"/>
    </row>
    <row r="18" spans="1:18" s="135" customFormat="1" ht="27" customHeight="1" x14ac:dyDescent="0.25">
      <c r="A18" s="57" t="s">
        <v>269</v>
      </c>
      <c r="B18" s="2"/>
      <c r="C18" s="2"/>
      <c r="D18" s="2"/>
      <c r="E18" s="2"/>
      <c r="F18" s="2"/>
      <c r="G18" s="2"/>
      <c r="H18" s="57">
        <f>SUM(H20:H22)</f>
        <v>1958194</v>
      </c>
      <c r="I18" s="134"/>
    </row>
    <row r="19" spans="1:18" ht="15.75" customHeight="1" x14ac:dyDescent="0.25">
      <c r="A19" s="57"/>
      <c r="B19" s="2"/>
      <c r="C19" s="2"/>
      <c r="D19" s="597"/>
      <c r="E19" s="597"/>
      <c r="F19" s="597"/>
      <c r="G19" s="597"/>
      <c r="H19" s="58"/>
      <c r="I19" s="2"/>
      <c r="R19" s="135"/>
    </row>
    <row r="20" spans="1:18" ht="15.75" customHeight="1" x14ac:dyDescent="0.2">
      <c r="A20" s="136"/>
      <c r="B20" s="134"/>
      <c r="C20" s="134"/>
      <c r="D20" s="598" t="s">
        <v>304</v>
      </c>
      <c r="E20" s="598"/>
      <c r="F20" s="598"/>
      <c r="G20" s="598"/>
      <c r="H20" s="133">
        <v>1628194</v>
      </c>
      <c r="I20" s="2"/>
      <c r="K20">
        <v>1628194</v>
      </c>
    </row>
    <row r="21" spans="1:18" ht="36.75" customHeight="1" x14ac:dyDescent="0.2">
      <c r="A21" s="136"/>
      <c r="B21" s="134"/>
      <c r="C21" s="134"/>
      <c r="D21" s="598" t="s">
        <v>306</v>
      </c>
      <c r="E21" s="598"/>
      <c r="F21" s="598"/>
      <c r="G21" s="598"/>
      <c r="H21" s="133">
        <v>330000</v>
      </c>
      <c r="I21" s="2"/>
    </row>
    <row r="22" spans="1:18" ht="22.5" customHeight="1" x14ac:dyDescent="0.25">
      <c r="A22" s="57"/>
      <c r="B22" s="2"/>
      <c r="C22" s="2"/>
      <c r="D22" s="599" t="s">
        <v>307</v>
      </c>
      <c r="E22" s="599"/>
      <c r="F22" s="599"/>
      <c r="G22" s="599"/>
      <c r="H22" s="2"/>
      <c r="I22" s="2"/>
    </row>
    <row r="23" spans="1:18" ht="39.75" customHeight="1" x14ac:dyDescent="0.3">
      <c r="A23" s="59" t="s">
        <v>67</v>
      </c>
      <c r="B23" s="59"/>
      <c r="C23" s="59"/>
      <c r="D23" s="59"/>
      <c r="E23" s="59"/>
      <c r="F23" s="59"/>
      <c r="G23" s="59"/>
      <c r="H23" s="59">
        <f>H14+H18</f>
        <v>1958194</v>
      </c>
      <c r="I23" s="2"/>
    </row>
  </sheetData>
  <mergeCells count="12">
    <mergeCell ref="O2:R2"/>
    <mergeCell ref="O3:R3"/>
    <mergeCell ref="D22:G22"/>
    <mergeCell ref="A1:I1"/>
    <mergeCell ref="A4:I4"/>
    <mergeCell ref="A5:I5"/>
    <mergeCell ref="D15:G15"/>
    <mergeCell ref="D16:G16"/>
    <mergeCell ref="E3:F3"/>
    <mergeCell ref="D19:G19"/>
    <mergeCell ref="D20:G20"/>
    <mergeCell ref="D21:G21"/>
  </mergeCells>
  <phoneticPr fontId="33" type="noConversion"/>
  <pageMargins left="0.75" right="0.75" top="1" bottom="1" header="0.5" footer="0.5"/>
  <pageSetup paperSize="9" scale="98" orientation="portrait" r:id="rId1"/>
  <headerFooter alignWithMargins="0">
    <oddHeader>&amp;R11. sz. melléklet
..../2018.(......) Egek Önk.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view="pageLayout" topLeftCell="E1" zoomScaleNormal="100" workbookViewId="0">
      <selection activeCell="P12" sqref="P12"/>
    </sheetView>
  </sheetViews>
  <sheetFormatPr defaultRowHeight="12.75" x14ac:dyDescent="0.2"/>
  <cols>
    <col min="4" max="4" width="23.5703125" customWidth="1"/>
    <col min="6" max="6" width="15.28515625" customWidth="1"/>
    <col min="8" max="8" width="11" customWidth="1"/>
    <col min="10" max="10" width="18.28515625" customWidth="1"/>
  </cols>
  <sheetData>
    <row r="1" spans="1:10" ht="38.25" customHeight="1" x14ac:dyDescent="0.2">
      <c r="A1" s="617" t="s">
        <v>367</v>
      </c>
      <c r="B1" s="617"/>
      <c r="C1" s="617"/>
      <c r="D1" s="617"/>
      <c r="E1" s="617"/>
      <c r="F1" s="617"/>
      <c r="G1" s="617"/>
      <c r="H1" s="617"/>
      <c r="I1" s="617"/>
      <c r="J1" s="617"/>
    </row>
    <row r="2" spans="1:10" ht="15.75" x14ac:dyDescent="0.25">
      <c r="A2" s="485"/>
      <c r="B2" s="485"/>
      <c r="C2" s="485"/>
      <c r="D2" s="485"/>
      <c r="E2" s="485"/>
      <c r="F2" s="485"/>
      <c r="G2" s="485"/>
      <c r="H2" s="485"/>
      <c r="I2" s="485"/>
      <c r="J2" s="486"/>
    </row>
    <row r="3" spans="1:10" ht="15" x14ac:dyDescent="0.2">
      <c r="A3" s="486"/>
      <c r="B3" s="486"/>
      <c r="C3" s="486"/>
      <c r="D3" s="486"/>
      <c r="E3" s="486"/>
      <c r="F3" s="486"/>
      <c r="G3" s="486"/>
      <c r="H3" s="486"/>
      <c r="I3" s="486"/>
      <c r="J3" s="486"/>
    </row>
    <row r="4" spans="1:10" ht="15.75" thickBot="1" x14ac:dyDescent="0.25">
      <c r="A4" s="486"/>
      <c r="B4" s="486"/>
      <c r="C4" s="486"/>
      <c r="D4" s="486"/>
      <c r="E4" s="486"/>
      <c r="F4" s="486"/>
      <c r="G4" s="618" t="s">
        <v>368</v>
      </c>
      <c r="H4" s="618"/>
      <c r="I4" s="618"/>
      <c r="J4" s="618"/>
    </row>
    <row r="5" spans="1:10" ht="16.5" thickBot="1" x14ac:dyDescent="0.3">
      <c r="A5" s="619" t="s">
        <v>0</v>
      </c>
      <c r="B5" s="620"/>
      <c r="C5" s="620"/>
      <c r="D5" s="621"/>
      <c r="E5" s="625" t="s">
        <v>31</v>
      </c>
      <c r="F5" s="626"/>
      <c r="G5" s="626"/>
      <c r="H5" s="626"/>
      <c r="I5" s="626"/>
      <c r="J5" s="627"/>
    </row>
    <row r="6" spans="1:10" ht="16.5" thickBot="1" x14ac:dyDescent="0.3">
      <c r="A6" s="622"/>
      <c r="B6" s="623"/>
      <c r="C6" s="623"/>
      <c r="D6" s="624"/>
      <c r="E6" s="628" t="s">
        <v>369</v>
      </c>
      <c r="F6" s="629"/>
      <c r="G6" s="630" t="s">
        <v>370</v>
      </c>
      <c r="H6" s="631"/>
      <c r="I6" s="632" t="s">
        <v>371</v>
      </c>
      <c r="J6" s="633"/>
    </row>
    <row r="7" spans="1:10" ht="46.5" customHeight="1" thickBot="1" x14ac:dyDescent="0.25">
      <c r="A7" s="614" t="s">
        <v>372</v>
      </c>
      <c r="B7" s="615"/>
      <c r="C7" s="615"/>
      <c r="D7" s="616"/>
      <c r="E7" s="605">
        <v>1294077689</v>
      </c>
      <c r="F7" s="606"/>
      <c r="G7" s="605">
        <f>1095161306+295693552</f>
        <v>1390854858</v>
      </c>
      <c r="H7" s="606"/>
      <c r="I7" s="605">
        <f>G7-E7</f>
        <v>96777169</v>
      </c>
      <c r="J7" s="606"/>
    </row>
    <row r="8" spans="1:10" ht="46.5" customHeight="1" thickBot="1" x14ac:dyDescent="0.25">
      <c r="A8" s="602" t="s">
        <v>308</v>
      </c>
      <c r="B8" s="603"/>
      <c r="C8" s="603"/>
      <c r="D8" s="604"/>
      <c r="E8" s="605">
        <f>142375171+6124829</f>
        <v>148500000</v>
      </c>
      <c r="F8" s="606"/>
      <c r="G8" s="605">
        <f>116929134+31570866</f>
        <v>148500000</v>
      </c>
      <c r="H8" s="606"/>
      <c r="I8" s="605">
        <f t="shared" ref="I8:I10" si="0">G8-E8</f>
        <v>0</v>
      </c>
      <c r="J8" s="606"/>
    </row>
    <row r="9" spans="1:10" ht="46.5" customHeight="1" thickBot="1" x14ac:dyDescent="0.25">
      <c r="A9" s="602" t="s">
        <v>373</v>
      </c>
      <c r="B9" s="603"/>
      <c r="C9" s="603"/>
      <c r="D9" s="604"/>
      <c r="E9" s="605">
        <v>544500000</v>
      </c>
      <c r="F9" s="606"/>
      <c r="G9" s="605">
        <f>428740157+115759843</f>
        <v>544500000</v>
      </c>
      <c r="H9" s="606"/>
      <c r="I9" s="605">
        <f t="shared" si="0"/>
        <v>0</v>
      </c>
      <c r="J9" s="606"/>
    </row>
    <row r="10" spans="1:10" ht="46.5" customHeight="1" thickBot="1" x14ac:dyDescent="0.25">
      <c r="A10" s="602" t="s">
        <v>309</v>
      </c>
      <c r="B10" s="603"/>
      <c r="C10" s="603"/>
      <c r="D10" s="604"/>
      <c r="E10" s="605">
        <f>150+105202850</f>
        <v>105203000</v>
      </c>
      <c r="F10" s="606"/>
      <c r="G10" s="605">
        <f>105203000+55000000</f>
        <v>160203000</v>
      </c>
      <c r="H10" s="606"/>
      <c r="I10" s="605">
        <f t="shared" si="0"/>
        <v>55000000</v>
      </c>
      <c r="J10" s="606"/>
    </row>
    <row r="11" spans="1:10" ht="26.25" customHeight="1" thickBot="1" x14ac:dyDescent="0.25">
      <c r="A11" s="607" t="s">
        <v>24</v>
      </c>
      <c r="B11" s="608"/>
      <c r="C11" s="608"/>
      <c r="D11" s="609"/>
      <c r="E11" s="610">
        <f>SUM(E7:F10)</f>
        <v>2092280689</v>
      </c>
      <c r="F11" s="611"/>
      <c r="G11" s="610">
        <f>SUM(G7:H10)</f>
        <v>2244057858</v>
      </c>
      <c r="H11" s="611"/>
      <c r="I11" s="612">
        <f>SUM(I7:J10)</f>
        <v>151777169</v>
      </c>
      <c r="J11" s="613"/>
    </row>
    <row r="12" spans="1:10" ht="35.25" customHeight="1" x14ac:dyDescent="0.2"/>
    <row r="13" spans="1:10" ht="29.25" customHeight="1" x14ac:dyDescent="0.2">
      <c r="A13" s="601" t="s">
        <v>374</v>
      </c>
      <c r="B13" s="601"/>
      <c r="C13" s="601"/>
      <c r="D13" s="601"/>
      <c r="E13" s="601"/>
      <c r="F13" s="601"/>
      <c r="G13" s="601"/>
      <c r="H13" s="601"/>
      <c r="I13" s="601"/>
      <c r="J13" s="601"/>
    </row>
    <row r="14" spans="1:10" x14ac:dyDescent="0.2">
      <c r="A14" s="601" t="s">
        <v>375</v>
      </c>
      <c r="B14" s="601"/>
      <c r="C14" s="601"/>
      <c r="D14" s="601"/>
      <c r="E14" s="601"/>
      <c r="F14" s="601"/>
      <c r="G14" s="601"/>
      <c r="H14" s="601"/>
      <c r="I14" s="601"/>
      <c r="J14" s="601"/>
    </row>
    <row r="15" spans="1:10" x14ac:dyDescent="0.2">
      <c r="A15" s="601"/>
      <c r="B15" s="601"/>
      <c r="C15" s="601"/>
      <c r="D15" s="601"/>
      <c r="E15" s="601"/>
      <c r="F15" s="601"/>
      <c r="G15" s="601"/>
      <c r="H15" s="601"/>
      <c r="I15" s="601"/>
      <c r="J15" s="601"/>
    </row>
  </sheetData>
  <mergeCells count="29">
    <mergeCell ref="A1:J1"/>
    <mergeCell ref="G4:J4"/>
    <mergeCell ref="A5:D6"/>
    <mergeCell ref="E5:J5"/>
    <mergeCell ref="E6:F6"/>
    <mergeCell ref="G6:H6"/>
    <mergeCell ref="I6:J6"/>
    <mergeCell ref="A7:D7"/>
    <mergeCell ref="E7:F7"/>
    <mergeCell ref="G7:H7"/>
    <mergeCell ref="I7:J7"/>
    <mergeCell ref="A8:D8"/>
    <mergeCell ref="E8:F8"/>
    <mergeCell ref="G8:H8"/>
    <mergeCell ref="I8:J8"/>
    <mergeCell ref="A14:J15"/>
    <mergeCell ref="A9:D9"/>
    <mergeCell ref="E9:F9"/>
    <mergeCell ref="G9:H9"/>
    <mergeCell ref="I9:J9"/>
    <mergeCell ref="A10:D10"/>
    <mergeCell ref="E10:F10"/>
    <mergeCell ref="G10:H10"/>
    <mergeCell ref="I10:J10"/>
    <mergeCell ref="A11:D11"/>
    <mergeCell ref="E11:F11"/>
    <mergeCell ref="G11:H11"/>
    <mergeCell ref="I11:J11"/>
    <mergeCell ref="A13:J13"/>
  </mergeCells>
  <pageMargins left="0.75" right="0.75" top="1" bottom="1" header="0.5" footer="0.5"/>
  <pageSetup paperSize="9" orientation="landscape" r:id="rId1"/>
  <headerFooter alignWithMargins="0">
    <oddHeader>&amp;R12. sz. melléket 
..../2018.(.....) Egyek Önk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3"/>
  <sheetViews>
    <sheetView view="pageLayout" topLeftCell="J1" zoomScaleNormal="100" workbookViewId="0">
      <selection activeCell="L13" sqref="L13"/>
    </sheetView>
  </sheetViews>
  <sheetFormatPr defaultRowHeight="12.75" x14ac:dyDescent="0.2"/>
  <cols>
    <col min="2" max="2" width="26.85546875" customWidth="1"/>
    <col min="3" max="3" width="11.7109375" customWidth="1"/>
    <col min="4" max="4" width="12.5703125" customWidth="1"/>
    <col min="5" max="5" width="13.42578125" customWidth="1"/>
    <col min="6" max="6" width="16.7109375" customWidth="1"/>
    <col min="7" max="7" width="14" customWidth="1"/>
    <col min="8" max="9" width="11" customWidth="1"/>
    <col min="10" max="10" width="11.140625" customWidth="1"/>
    <col min="11" max="11" width="11.42578125" customWidth="1"/>
    <col min="12" max="12" width="10.7109375" customWidth="1"/>
    <col min="13" max="13" width="11.28515625" customWidth="1"/>
    <col min="14" max="14" width="12.140625" customWidth="1"/>
    <col min="15" max="15" width="12" customWidth="1"/>
    <col min="16" max="16" width="11.140625" customWidth="1"/>
  </cols>
  <sheetData>
    <row r="1" spans="1:8" s="103" customFormat="1" ht="33" customHeight="1" x14ac:dyDescent="0.25">
      <c r="A1" s="634" t="s">
        <v>77</v>
      </c>
      <c r="B1" s="634"/>
      <c r="C1" s="634"/>
      <c r="D1" s="634"/>
      <c r="E1" s="634"/>
      <c r="F1" s="634"/>
      <c r="G1" s="634"/>
    </row>
    <row r="2" spans="1:8" s="103" customFormat="1" ht="15.95" customHeight="1" thickBot="1" x14ac:dyDescent="0.3">
      <c r="A2" s="131"/>
      <c r="B2" s="131"/>
      <c r="C2" s="131"/>
      <c r="D2" s="635"/>
      <c r="E2" s="635"/>
      <c r="F2" s="636" t="s">
        <v>278</v>
      </c>
      <c r="G2" s="636"/>
      <c r="H2" s="105"/>
    </row>
    <row r="3" spans="1:8" s="103" customFormat="1" ht="63" customHeight="1" x14ac:dyDescent="0.25">
      <c r="A3" s="637" t="s">
        <v>52</v>
      </c>
      <c r="B3" s="639" t="s">
        <v>79</v>
      </c>
      <c r="C3" s="641" t="s">
        <v>72</v>
      </c>
      <c r="D3" s="642"/>
      <c r="E3" s="642"/>
      <c r="F3" s="643"/>
      <c r="G3" s="644" t="s">
        <v>73</v>
      </c>
    </row>
    <row r="4" spans="1:8" s="103" customFormat="1" ht="15.75" thickBot="1" x14ac:dyDescent="0.3">
      <c r="A4" s="638"/>
      <c r="B4" s="640"/>
      <c r="C4" s="106" t="s">
        <v>210</v>
      </c>
      <c r="D4" s="106" t="s">
        <v>211</v>
      </c>
      <c r="E4" s="106" t="s">
        <v>225</v>
      </c>
      <c r="F4" s="106" t="s">
        <v>263</v>
      </c>
      <c r="G4" s="645"/>
    </row>
    <row r="5" spans="1:8" s="103" customFormat="1" ht="15.75" thickBot="1" x14ac:dyDescent="0.3">
      <c r="A5" s="269">
        <v>1</v>
      </c>
      <c r="B5" s="270">
        <v>2</v>
      </c>
      <c r="C5" s="270">
        <v>3</v>
      </c>
      <c r="D5" s="270">
        <v>4</v>
      </c>
      <c r="E5" s="270">
        <v>5</v>
      </c>
      <c r="F5" s="270">
        <v>6</v>
      </c>
      <c r="G5" s="271">
        <v>7</v>
      </c>
    </row>
    <row r="6" spans="1:8" s="103" customFormat="1" ht="65.25" customHeight="1" x14ac:dyDescent="0.25">
      <c r="A6" s="272" t="s">
        <v>2</v>
      </c>
      <c r="B6" s="273" t="s">
        <v>227</v>
      </c>
      <c r="C6" s="461">
        <v>796000</v>
      </c>
      <c r="D6" s="461">
        <v>796000</v>
      </c>
      <c r="E6" s="461">
        <v>796000</v>
      </c>
      <c r="F6" s="461">
        <v>796000</v>
      </c>
      <c r="G6" s="462">
        <f t="shared" ref="G6:G15" si="0">SUM(C6:F6)</f>
        <v>3184000</v>
      </c>
    </row>
    <row r="7" spans="1:8" s="103" customFormat="1" ht="67.5" customHeight="1" x14ac:dyDescent="0.25">
      <c r="A7" s="107" t="s">
        <v>6</v>
      </c>
      <c r="B7" s="274" t="s">
        <v>228</v>
      </c>
      <c r="C7" s="463">
        <v>1984630</v>
      </c>
      <c r="D7" s="463">
        <v>1984630</v>
      </c>
      <c r="E7" s="463">
        <v>1984630</v>
      </c>
      <c r="F7" s="463">
        <v>1984630</v>
      </c>
      <c r="G7" s="464">
        <f t="shared" si="0"/>
        <v>7938520</v>
      </c>
    </row>
    <row r="8" spans="1:8" s="103" customFormat="1" ht="54" customHeight="1" x14ac:dyDescent="0.25">
      <c r="A8" s="107" t="s">
        <v>10</v>
      </c>
      <c r="B8" s="275" t="s">
        <v>229</v>
      </c>
      <c r="C8" s="463">
        <v>1436000</v>
      </c>
      <c r="D8" s="463">
        <v>1436000</v>
      </c>
      <c r="E8" s="463">
        <v>1436000</v>
      </c>
      <c r="F8" s="463">
        <v>1436000</v>
      </c>
      <c r="G8" s="464">
        <f t="shared" si="0"/>
        <v>5744000</v>
      </c>
    </row>
    <row r="9" spans="1:8" s="103" customFormat="1" ht="48" customHeight="1" x14ac:dyDescent="0.25">
      <c r="A9" s="107" t="s">
        <v>4</v>
      </c>
      <c r="B9" s="275" t="s">
        <v>207</v>
      </c>
      <c r="C9" s="463">
        <v>980000</v>
      </c>
      <c r="D9" s="463">
        <v>980000</v>
      </c>
      <c r="E9" s="463">
        <v>980000</v>
      </c>
      <c r="F9" s="463">
        <v>980000</v>
      </c>
      <c r="G9" s="464">
        <f t="shared" si="0"/>
        <v>3920000</v>
      </c>
    </row>
    <row r="10" spans="1:8" s="103" customFormat="1" ht="75.75" customHeight="1" x14ac:dyDescent="0.25">
      <c r="A10" s="107" t="s">
        <v>7</v>
      </c>
      <c r="B10" s="275" t="s">
        <v>208</v>
      </c>
      <c r="C10" s="463">
        <v>30480</v>
      </c>
      <c r="D10" s="463">
        <v>30480</v>
      </c>
      <c r="E10" s="463">
        <v>30480</v>
      </c>
      <c r="F10" s="463">
        <v>30480</v>
      </c>
      <c r="G10" s="464">
        <f t="shared" si="0"/>
        <v>121920</v>
      </c>
    </row>
    <row r="11" spans="1:8" s="103" customFormat="1" ht="109.5" customHeight="1" x14ac:dyDescent="0.25">
      <c r="A11" s="107" t="s">
        <v>11</v>
      </c>
      <c r="B11" s="275" t="s">
        <v>212</v>
      </c>
      <c r="C11" s="463">
        <v>135255</v>
      </c>
      <c r="D11" s="463">
        <v>135255</v>
      </c>
      <c r="E11" s="463">
        <v>135255</v>
      </c>
      <c r="F11" s="463">
        <v>135255</v>
      </c>
      <c r="G11" s="464">
        <f t="shared" si="0"/>
        <v>541020</v>
      </c>
    </row>
    <row r="12" spans="1:8" s="103" customFormat="1" ht="25.5" x14ac:dyDescent="0.25">
      <c r="A12" s="107" t="s">
        <v>5</v>
      </c>
      <c r="B12" s="275" t="s">
        <v>209</v>
      </c>
      <c r="C12" s="463">
        <v>950000</v>
      </c>
      <c r="D12" s="463">
        <v>950000</v>
      </c>
      <c r="E12" s="463">
        <v>950000</v>
      </c>
      <c r="F12" s="463">
        <v>950000</v>
      </c>
      <c r="G12" s="464">
        <f t="shared" si="0"/>
        <v>3800000</v>
      </c>
    </row>
    <row r="13" spans="1:8" s="103" customFormat="1" ht="118.5" customHeight="1" thickBot="1" x14ac:dyDescent="0.3">
      <c r="A13" s="276" t="s">
        <v>13</v>
      </c>
      <c r="B13" s="277" t="s">
        <v>230</v>
      </c>
      <c r="C13" s="465">
        <v>262000</v>
      </c>
      <c r="D13" s="465">
        <v>262000</v>
      </c>
      <c r="E13" s="465">
        <v>262000</v>
      </c>
      <c r="F13" s="465">
        <v>262000</v>
      </c>
      <c r="G13" s="466">
        <f t="shared" si="0"/>
        <v>1048000</v>
      </c>
    </row>
    <row r="14" spans="1:8" s="103" customFormat="1" ht="42.75" customHeight="1" thickBot="1" x14ac:dyDescent="0.3">
      <c r="A14" s="278" t="s">
        <v>8</v>
      </c>
      <c r="B14" s="386" t="s">
        <v>279</v>
      </c>
      <c r="C14" s="467">
        <v>980000</v>
      </c>
      <c r="D14" s="467">
        <v>980000</v>
      </c>
      <c r="E14" s="467">
        <v>980000</v>
      </c>
      <c r="F14" s="467">
        <v>980000</v>
      </c>
      <c r="G14" s="468">
        <f t="shared" si="0"/>
        <v>3920000</v>
      </c>
    </row>
    <row r="15" spans="1:8" s="103" customFormat="1" ht="39.75" customHeight="1" thickBot="1" x14ac:dyDescent="0.3">
      <c r="A15" s="278" t="s">
        <v>54</v>
      </c>
      <c r="B15" s="386" t="s">
        <v>351</v>
      </c>
      <c r="C15" s="467"/>
      <c r="D15" s="467">
        <v>440000</v>
      </c>
      <c r="E15" s="467">
        <v>4400568</v>
      </c>
      <c r="F15" s="467">
        <v>7638854</v>
      </c>
      <c r="G15" s="468">
        <f t="shared" si="0"/>
        <v>12479422</v>
      </c>
    </row>
    <row r="16" spans="1:8" s="103" customFormat="1" ht="15.75" thickBot="1" x14ac:dyDescent="0.3">
      <c r="A16" s="278"/>
      <c r="B16" s="279" t="s">
        <v>74</v>
      </c>
      <c r="C16" s="280">
        <f>SUM(C6:C15)</f>
        <v>7554365</v>
      </c>
      <c r="D16" s="280">
        <f>SUM(D6:D15)</f>
        <v>7994365</v>
      </c>
      <c r="E16" s="280">
        <f>SUM(E6:E15)</f>
        <v>11954933</v>
      </c>
      <c r="F16" s="280">
        <f>SUM(F6:F15)</f>
        <v>15193219</v>
      </c>
      <c r="G16" s="281">
        <f>SUM(G6:G15)</f>
        <v>42696882</v>
      </c>
    </row>
    <row r="17" spans="1:27" s="103" customFormat="1" ht="30.75" customHeight="1" x14ac:dyDescent="0.25">
      <c r="A17" s="655" t="s">
        <v>302</v>
      </c>
      <c r="B17" s="655"/>
      <c r="C17" s="655"/>
      <c r="D17" s="655"/>
      <c r="E17" s="655"/>
      <c r="F17" s="655"/>
      <c r="G17" s="655"/>
      <c r="H17" s="655"/>
      <c r="I17" s="655"/>
      <c r="J17" s="655"/>
      <c r="K17" s="655"/>
      <c r="L17" s="655"/>
      <c r="M17" s="655"/>
      <c r="N17" s="655"/>
      <c r="O17" s="655"/>
      <c r="P17" s="655"/>
    </row>
    <row r="18" spans="1:27" s="103" customFormat="1" ht="15.75" thickBot="1" x14ac:dyDescent="0.3">
      <c r="A18" s="104"/>
      <c r="B18" s="104"/>
      <c r="P18" s="108" t="s">
        <v>71</v>
      </c>
    </row>
    <row r="19" spans="1:27" s="103" customFormat="1" ht="63.75" thickBot="1" x14ac:dyDescent="0.3">
      <c r="A19" s="373" t="s">
        <v>52</v>
      </c>
      <c r="B19" s="656" t="s">
        <v>75</v>
      </c>
      <c r="C19" s="657"/>
      <c r="D19" s="657"/>
      <c r="E19" s="658"/>
      <c r="F19" s="418" t="s">
        <v>213</v>
      </c>
      <c r="G19" s="419" t="s">
        <v>214</v>
      </c>
      <c r="H19" s="419" t="s">
        <v>215</v>
      </c>
      <c r="I19" s="419" t="s">
        <v>216</v>
      </c>
      <c r="J19" s="419" t="s">
        <v>217</v>
      </c>
      <c r="K19" s="419" t="s">
        <v>218</v>
      </c>
      <c r="L19" s="419" t="s">
        <v>219</v>
      </c>
      <c r="M19" s="419" t="s">
        <v>220</v>
      </c>
      <c r="N19" s="419" t="s">
        <v>226</v>
      </c>
      <c r="O19" s="419" t="s">
        <v>264</v>
      </c>
      <c r="P19" s="418" t="s">
        <v>303</v>
      </c>
      <c r="Q19" s="247"/>
      <c r="R19" s="247"/>
      <c r="S19" s="247"/>
      <c r="T19" s="247"/>
      <c r="U19" s="247"/>
      <c r="V19" s="247"/>
      <c r="W19" s="247"/>
      <c r="X19" s="247"/>
      <c r="Y19" s="247"/>
      <c r="Z19" s="247"/>
      <c r="AA19" s="248"/>
    </row>
    <row r="20" spans="1:27" s="103" customFormat="1" ht="18.75" customHeight="1" thickBot="1" x14ac:dyDescent="0.3">
      <c r="A20" s="417" t="s">
        <v>7</v>
      </c>
      <c r="B20" s="646" t="s">
        <v>351</v>
      </c>
      <c r="C20" s="647"/>
      <c r="D20" s="647"/>
      <c r="E20" s="648"/>
      <c r="F20" s="423">
        <v>55000000</v>
      </c>
      <c r="G20" s="424"/>
      <c r="H20" s="425"/>
      <c r="I20" s="424"/>
      <c r="J20" s="426"/>
      <c r="K20" s="427"/>
      <c r="L20" s="426"/>
      <c r="M20" s="427"/>
      <c r="N20" s="426"/>
      <c r="O20" s="427"/>
      <c r="P20" s="426"/>
    </row>
    <row r="21" spans="1:27" s="103" customFormat="1" ht="15.75" customHeight="1" thickBot="1" x14ac:dyDescent="0.3">
      <c r="A21" s="417" t="s">
        <v>5</v>
      </c>
      <c r="B21" s="649" t="s">
        <v>78</v>
      </c>
      <c r="C21" s="649"/>
      <c r="D21" s="649"/>
      <c r="E21" s="650"/>
      <c r="F21" s="420">
        <f t="shared" ref="F21:P21" si="1">SUM(F20:F20)</f>
        <v>55000000</v>
      </c>
      <c r="G21" s="420">
        <f t="shared" si="1"/>
        <v>0</v>
      </c>
      <c r="H21" s="420">
        <f t="shared" si="1"/>
        <v>0</v>
      </c>
      <c r="I21" s="420">
        <f t="shared" si="1"/>
        <v>0</v>
      </c>
      <c r="J21" s="420">
        <f t="shared" si="1"/>
        <v>0</v>
      </c>
      <c r="K21" s="420">
        <f t="shared" si="1"/>
        <v>0</v>
      </c>
      <c r="L21" s="420">
        <f t="shared" si="1"/>
        <v>0</v>
      </c>
      <c r="M21" s="420">
        <f t="shared" si="1"/>
        <v>0</v>
      </c>
      <c r="N21" s="420">
        <f t="shared" si="1"/>
        <v>0</v>
      </c>
      <c r="O21" s="420">
        <f t="shared" si="1"/>
        <v>0</v>
      </c>
      <c r="P21" s="420">
        <f t="shared" si="1"/>
        <v>0</v>
      </c>
    </row>
    <row r="22" spans="1:27" s="103" customFormat="1" ht="33" customHeight="1" thickBot="1" x14ac:dyDescent="0.3">
      <c r="A22" s="417" t="s">
        <v>13</v>
      </c>
      <c r="B22" s="651" t="s">
        <v>378</v>
      </c>
      <c r="C22" s="651"/>
      <c r="D22" s="651"/>
      <c r="E22" s="652"/>
      <c r="F22" s="327">
        <v>7554365</v>
      </c>
      <c r="G22" s="336"/>
      <c r="H22" s="336"/>
      <c r="I22" s="336"/>
      <c r="J22" s="328"/>
      <c r="K22" s="329"/>
      <c r="L22" s="330"/>
      <c r="M22" s="329"/>
      <c r="N22" s="330"/>
      <c r="O22" s="329"/>
      <c r="P22" s="331"/>
    </row>
    <row r="23" spans="1:27" s="103" customFormat="1" ht="15.75" customHeight="1" thickBot="1" x14ac:dyDescent="0.3">
      <c r="A23" s="417" t="s">
        <v>377</v>
      </c>
      <c r="B23" s="653" t="s">
        <v>376</v>
      </c>
      <c r="C23" s="653"/>
      <c r="D23" s="653"/>
      <c r="E23" s="654"/>
      <c r="F23" s="332">
        <f t="shared" ref="F23:P23" si="2">SUM(F21:F22)</f>
        <v>62554365</v>
      </c>
      <c r="G23" s="333">
        <f t="shared" si="2"/>
        <v>0</v>
      </c>
      <c r="H23" s="332">
        <f t="shared" si="2"/>
        <v>0</v>
      </c>
      <c r="I23" s="333">
        <f t="shared" si="2"/>
        <v>0</v>
      </c>
      <c r="J23" s="334">
        <f t="shared" si="2"/>
        <v>0</v>
      </c>
      <c r="K23" s="335">
        <f t="shared" si="2"/>
        <v>0</v>
      </c>
      <c r="L23" s="334">
        <f t="shared" si="2"/>
        <v>0</v>
      </c>
      <c r="M23" s="335">
        <f t="shared" si="2"/>
        <v>0</v>
      </c>
      <c r="N23" s="334">
        <f t="shared" si="2"/>
        <v>0</v>
      </c>
      <c r="O23" s="335">
        <f t="shared" si="2"/>
        <v>0</v>
      </c>
      <c r="P23" s="335">
        <f t="shared" si="2"/>
        <v>0</v>
      </c>
    </row>
  </sheetData>
  <mergeCells count="13">
    <mergeCell ref="B20:E20"/>
    <mergeCell ref="B21:E21"/>
    <mergeCell ref="B22:E22"/>
    <mergeCell ref="B23:E23"/>
    <mergeCell ref="A17:P17"/>
    <mergeCell ref="B19:E19"/>
    <mergeCell ref="A1:G1"/>
    <mergeCell ref="D2:E2"/>
    <mergeCell ref="F2:G2"/>
    <mergeCell ref="A3:A4"/>
    <mergeCell ref="B3:B4"/>
    <mergeCell ref="C3:F3"/>
    <mergeCell ref="G3:G4"/>
  </mergeCells>
  <pageMargins left="0.51181102362204722" right="0.51181102362204722" top="0.74803149606299213" bottom="0.74803149606299213" header="0.31496062992125984" footer="0.31496062992125984"/>
  <pageSetup paperSize="9" scale="50" orientation="landscape" r:id="rId1"/>
  <headerFooter>
    <oddHeader>&amp;R13. sz. melléklet
...../2018.  (....) Egyek Önk.</oddHeader>
  </headerFooter>
  <rowBreaks count="1" manualBreakCount="1">
    <brk id="16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view="pageLayout" zoomScaleNormal="140" workbookViewId="0">
      <selection activeCell="F19" sqref="F19"/>
    </sheetView>
  </sheetViews>
  <sheetFormatPr defaultColWidth="8" defaultRowHeight="15" x14ac:dyDescent="0.25"/>
  <cols>
    <col min="1" max="1" width="4.85546875" style="103" customWidth="1"/>
    <col min="2" max="2" width="58.85546875" style="103" customWidth="1"/>
    <col min="3" max="3" width="16.7109375" style="103" customWidth="1"/>
    <col min="4" max="5" width="17.140625" style="103" customWidth="1"/>
    <col min="6" max="6" width="19" style="103" customWidth="1"/>
    <col min="7" max="16384" width="8" style="103"/>
  </cols>
  <sheetData>
    <row r="1" spans="1:9" ht="33" customHeight="1" x14ac:dyDescent="0.25">
      <c r="A1" s="634" t="s">
        <v>379</v>
      </c>
      <c r="B1" s="634"/>
      <c r="C1" s="634"/>
      <c r="D1" s="634"/>
      <c r="E1" s="634"/>
      <c r="F1" s="634"/>
    </row>
    <row r="2" spans="1:9" ht="15.95" customHeight="1" thickBot="1" x14ac:dyDescent="0.3">
      <c r="A2" s="104"/>
      <c r="B2" s="104"/>
      <c r="D2" s="105"/>
      <c r="F2" s="108" t="s">
        <v>71</v>
      </c>
    </row>
    <row r="3" spans="1:9" ht="26.25" customHeight="1" thickBot="1" x14ac:dyDescent="0.3">
      <c r="A3" s="487" t="s">
        <v>52</v>
      </c>
      <c r="B3" s="488" t="s">
        <v>380</v>
      </c>
      <c r="C3" s="489" t="s">
        <v>206</v>
      </c>
      <c r="D3" s="490" t="s">
        <v>381</v>
      </c>
      <c r="E3" s="491" t="s">
        <v>382</v>
      </c>
      <c r="F3" s="490" t="s">
        <v>383</v>
      </c>
    </row>
    <row r="4" spans="1:9" ht="15.75" thickBot="1" x14ac:dyDescent="0.3">
      <c r="A4" s="492">
        <v>1</v>
      </c>
      <c r="B4" s="493">
        <v>2</v>
      </c>
      <c r="C4" s="494">
        <v>3</v>
      </c>
      <c r="D4" s="495">
        <v>4</v>
      </c>
      <c r="E4" s="496">
        <v>5</v>
      </c>
      <c r="F4" s="497">
        <v>6</v>
      </c>
    </row>
    <row r="5" spans="1:9" x14ac:dyDescent="0.25">
      <c r="A5" s="498" t="s">
        <v>2</v>
      </c>
      <c r="B5" s="499" t="s">
        <v>384</v>
      </c>
      <c r="C5" s="500">
        <v>67855000</v>
      </c>
      <c r="D5" s="501">
        <v>67855000</v>
      </c>
      <c r="E5" s="501">
        <v>67855000</v>
      </c>
      <c r="F5" s="502">
        <v>67855000</v>
      </c>
    </row>
    <row r="6" spans="1:9" x14ac:dyDescent="0.25">
      <c r="A6" s="503" t="s">
        <v>6</v>
      </c>
      <c r="B6" s="504" t="s">
        <v>385</v>
      </c>
      <c r="C6" s="505"/>
      <c r="D6" s="506"/>
      <c r="E6" s="506"/>
      <c r="F6" s="507"/>
    </row>
    <row r="7" spans="1:9" x14ac:dyDescent="0.25">
      <c r="A7" s="503" t="s">
        <v>10</v>
      </c>
      <c r="B7" s="504" t="s">
        <v>386</v>
      </c>
      <c r="C7" s="505">
        <v>5887000</v>
      </c>
      <c r="D7" s="508">
        <v>5887000</v>
      </c>
      <c r="E7" s="508">
        <v>5887000</v>
      </c>
      <c r="F7" s="509">
        <v>5887000</v>
      </c>
      <c r="I7" s="510"/>
    </row>
    <row r="8" spans="1:9" ht="23.25" x14ac:dyDescent="0.25">
      <c r="A8" s="503" t="s">
        <v>4</v>
      </c>
      <c r="B8" s="511" t="s">
        <v>387</v>
      </c>
      <c r="C8" s="505">
        <v>7211095</v>
      </c>
      <c r="D8" s="506"/>
      <c r="E8" s="506"/>
      <c r="F8" s="507"/>
    </row>
    <row r="9" spans="1:9" x14ac:dyDescent="0.25">
      <c r="A9" s="512" t="s">
        <v>7</v>
      </c>
      <c r="B9" s="513" t="s">
        <v>388</v>
      </c>
      <c r="C9" s="505"/>
      <c r="D9" s="506"/>
      <c r="E9" s="506"/>
      <c r="F9" s="507"/>
    </row>
    <row r="10" spans="1:9" x14ac:dyDescent="0.25">
      <c r="A10" s="503" t="s">
        <v>11</v>
      </c>
      <c r="B10" s="504" t="s">
        <v>389</v>
      </c>
      <c r="C10" s="505"/>
      <c r="D10" s="506"/>
      <c r="E10" s="506"/>
      <c r="F10" s="507"/>
    </row>
    <row r="11" spans="1:9" ht="15.75" thickBot="1" x14ac:dyDescent="0.3">
      <c r="A11" s="512" t="s">
        <v>5</v>
      </c>
      <c r="B11" s="513" t="s">
        <v>390</v>
      </c>
      <c r="C11" s="514"/>
      <c r="D11" s="515"/>
      <c r="E11" s="515"/>
      <c r="F11" s="516"/>
    </row>
    <row r="12" spans="1:9" s="518" customFormat="1" ht="15.75" thickBot="1" x14ac:dyDescent="0.3">
      <c r="A12" s="659" t="s">
        <v>391</v>
      </c>
      <c r="B12" s="660"/>
      <c r="C12" s="517">
        <f>SUM(C5:C11)</f>
        <v>80953095</v>
      </c>
      <c r="D12" s="517">
        <f>SUM(D5:D11)</f>
        <v>73742000</v>
      </c>
      <c r="E12" s="517">
        <f>SUM(E5:E11)</f>
        <v>73742000</v>
      </c>
      <c r="F12" s="517">
        <f>SUM(F5:F11)</f>
        <v>73742000</v>
      </c>
    </row>
    <row r="13" spans="1:9" s="520" customFormat="1" ht="33" customHeight="1" thickBot="1" x14ac:dyDescent="0.25">
      <c r="A13" s="661" t="s">
        <v>392</v>
      </c>
      <c r="B13" s="662"/>
      <c r="C13" s="519">
        <f>C12*0.5</f>
        <v>40476547.5</v>
      </c>
      <c r="D13" s="519">
        <f>D12*0.5</f>
        <v>36871000</v>
      </c>
      <c r="E13" s="519">
        <f>E12*0.5</f>
        <v>36871000</v>
      </c>
      <c r="F13" s="519">
        <f>F12*0.5</f>
        <v>36871000</v>
      </c>
    </row>
    <row r="14" spans="1:9" s="520" customFormat="1" thickBot="1" x14ac:dyDescent="0.25">
      <c r="A14" s="663"/>
      <c r="B14" s="664"/>
      <c r="C14" s="521">
        <f>C13/C12</f>
        <v>0.5</v>
      </c>
      <c r="D14" s="521">
        <f>D13/D12</f>
        <v>0.5</v>
      </c>
      <c r="E14" s="521">
        <f>E13/E12</f>
        <v>0.5</v>
      </c>
      <c r="F14" s="521">
        <f>F13/F12</f>
        <v>0.5</v>
      </c>
    </row>
  </sheetData>
  <mergeCells count="4">
    <mergeCell ref="A1:F1"/>
    <mergeCell ref="A12:B12"/>
    <mergeCell ref="A13:B13"/>
    <mergeCell ref="A14:B14"/>
  </mergeCells>
  <printOptions horizontalCentered="1"/>
  <pageMargins left="0.78740157480314965" right="0.78740157480314965" top="1.3779527559055118" bottom="0.98425196850393704" header="0.78740157480314965" footer="0.78740157480314965"/>
  <pageSetup paperSize="9" scale="95" orientation="landscape" r:id="rId1"/>
  <headerFooter alignWithMargins="0">
    <oddHeader>&amp;R&amp;"Times New Roman CE,Félkövér dőlt"&amp;11 14. melléklet a ...../2018. (....)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Layout" topLeftCell="F1" zoomScaleNormal="100" workbookViewId="0">
      <selection activeCell="A40" sqref="A40"/>
    </sheetView>
  </sheetViews>
  <sheetFormatPr defaultRowHeight="1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  <col min="12" max="12" width="16.85546875" style="450" bestFit="1" customWidth="1"/>
    <col min="13" max="13" width="9.140625" style="450"/>
  </cols>
  <sheetData>
    <row r="1" spans="1:13" ht="15.75" customHeight="1" x14ac:dyDescent="0.2">
      <c r="A1" s="546" t="s">
        <v>313</v>
      </c>
      <c r="B1" s="546"/>
      <c r="C1" s="546"/>
      <c r="D1" s="546"/>
      <c r="E1" s="546"/>
      <c r="F1" s="546"/>
      <c r="G1" s="546"/>
      <c r="H1" s="546"/>
      <c r="I1" s="546"/>
      <c r="J1" s="546"/>
    </row>
    <row r="2" spans="1:13" x14ac:dyDescent="0.2">
      <c r="A2" s="546"/>
      <c r="B2" s="546"/>
      <c r="C2" s="546"/>
      <c r="D2" s="546"/>
      <c r="E2" s="546"/>
      <c r="F2" s="546"/>
      <c r="G2" s="546"/>
      <c r="H2" s="546"/>
      <c r="I2" s="546"/>
      <c r="J2" s="546"/>
    </row>
    <row r="5" spans="1:13" ht="15.75" thickBot="1" x14ac:dyDescent="0.25"/>
    <row r="6" spans="1:13" ht="86.25" customHeight="1" thickBot="1" x14ac:dyDescent="0.25">
      <c r="A6" s="547" t="s">
        <v>111</v>
      </c>
      <c r="B6" s="391" t="s">
        <v>90</v>
      </c>
      <c r="C6" s="391" t="s">
        <v>96</v>
      </c>
      <c r="D6" s="391" t="s">
        <v>109</v>
      </c>
      <c r="E6" s="391" t="s">
        <v>88</v>
      </c>
      <c r="F6" s="391" t="s">
        <v>110</v>
      </c>
      <c r="G6" s="391" t="s">
        <v>107</v>
      </c>
      <c r="H6" s="391" t="s">
        <v>98</v>
      </c>
      <c r="I6" s="391" t="s">
        <v>105</v>
      </c>
      <c r="J6" s="392" t="s">
        <v>14</v>
      </c>
    </row>
    <row r="7" spans="1:13" ht="25.5" customHeight="1" thickBot="1" x14ac:dyDescent="0.25">
      <c r="A7" s="548"/>
      <c r="B7" s="125" t="s">
        <v>296</v>
      </c>
      <c r="C7" s="125" t="s">
        <v>296</v>
      </c>
      <c r="D7" s="125" t="s">
        <v>296</v>
      </c>
      <c r="E7" s="125" t="s">
        <v>296</v>
      </c>
      <c r="F7" s="125" t="s">
        <v>296</v>
      </c>
      <c r="G7" s="125" t="s">
        <v>296</v>
      </c>
      <c r="H7" s="125" t="s">
        <v>296</v>
      </c>
      <c r="I7" s="125" t="s">
        <v>296</v>
      </c>
      <c r="J7" s="125" t="s">
        <v>296</v>
      </c>
    </row>
    <row r="8" spans="1:13" s="231" customFormat="1" ht="27.75" customHeight="1" thickBot="1" x14ac:dyDescent="0.25">
      <c r="A8" s="287" t="s">
        <v>234</v>
      </c>
      <c r="B8" s="282">
        <v>1303451</v>
      </c>
      <c r="C8" s="282"/>
      <c r="D8" s="282"/>
      <c r="E8" s="283">
        <v>1620182</v>
      </c>
      <c r="F8" s="282"/>
      <c r="G8" s="282"/>
      <c r="H8" s="284"/>
      <c r="I8" s="286">
        <v>12863096</v>
      </c>
      <c r="J8" s="238">
        <f>SUM(B8:I8)</f>
        <v>15786729</v>
      </c>
      <c r="L8" s="451"/>
      <c r="M8" s="451"/>
    </row>
    <row r="9" spans="1:13" ht="15.75" thickBot="1" x14ac:dyDescent="0.25">
      <c r="A9" s="234" t="s">
        <v>122</v>
      </c>
      <c r="B9" s="393"/>
      <c r="C9" s="304"/>
      <c r="D9" s="304"/>
      <c r="E9" s="393">
        <v>720000</v>
      </c>
      <c r="F9" s="304"/>
      <c r="G9" s="393"/>
      <c r="H9" s="394"/>
      <c r="I9" s="395"/>
      <c r="J9" s="238">
        <f t="shared" ref="J9:J29" si="0">SUM(B9:I9)</f>
        <v>720000</v>
      </c>
      <c r="L9" s="451"/>
      <c r="M9" s="451"/>
    </row>
    <row r="10" spans="1:13" ht="27.75" customHeight="1" thickBot="1" x14ac:dyDescent="0.25">
      <c r="A10" s="233" t="s">
        <v>113</v>
      </c>
      <c r="B10" s="98"/>
      <c r="C10" s="98"/>
      <c r="D10" s="98"/>
      <c r="E10" s="98">
        <v>32241784</v>
      </c>
      <c r="F10" s="98">
        <v>7211095</v>
      </c>
      <c r="G10" s="98">
        <v>7834004</v>
      </c>
      <c r="H10" s="236"/>
      <c r="I10" s="285">
        <v>34820584</v>
      </c>
      <c r="J10" s="238">
        <f t="shared" si="0"/>
        <v>82107467</v>
      </c>
      <c r="L10" s="451"/>
      <c r="M10" s="451"/>
    </row>
    <row r="11" spans="1:13" s="65" customFormat="1" ht="15.75" customHeight="1" thickBot="1" x14ac:dyDescent="0.25">
      <c r="A11" s="232" t="s">
        <v>115</v>
      </c>
      <c r="B11" s="98">
        <v>346116392</v>
      </c>
      <c r="C11" s="98">
        <v>14656371</v>
      </c>
      <c r="D11" s="98"/>
      <c r="E11" s="99"/>
      <c r="F11" s="98"/>
      <c r="G11" s="99"/>
      <c r="H11" s="237"/>
      <c r="I11" s="285">
        <v>11049981</v>
      </c>
      <c r="J11" s="238">
        <f t="shared" si="0"/>
        <v>371822744</v>
      </c>
      <c r="L11" s="451"/>
      <c r="M11" s="451"/>
    </row>
    <row r="12" spans="1:13" s="65" customFormat="1" ht="15.75" customHeight="1" thickBot="1" x14ac:dyDescent="0.25">
      <c r="A12" s="234" t="s">
        <v>119</v>
      </c>
      <c r="B12" s="381">
        <v>27443748</v>
      </c>
      <c r="C12" s="381"/>
      <c r="D12" s="381"/>
      <c r="E12" s="448"/>
      <c r="F12" s="381"/>
      <c r="G12" s="448"/>
      <c r="H12" s="449"/>
      <c r="I12" s="285"/>
      <c r="J12" s="238">
        <f t="shared" si="0"/>
        <v>27443748</v>
      </c>
      <c r="L12" s="451"/>
      <c r="M12" s="451"/>
    </row>
    <row r="13" spans="1:13" ht="15.75" thickBot="1" x14ac:dyDescent="0.25">
      <c r="A13" s="234" t="s">
        <v>120</v>
      </c>
      <c r="B13" s="396">
        <v>423315519</v>
      </c>
      <c r="C13" s="396"/>
      <c r="D13" s="397"/>
      <c r="E13" s="396">
        <v>11570247</v>
      </c>
      <c r="F13" s="397"/>
      <c r="G13" s="397"/>
      <c r="H13" s="324"/>
      <c r="I13" s="398">
        <v>82328640</v>
      </c>
      <c r="J13" s="238">
        <f t="shared" si="0"/>
        <v>517214406</v>
      </c>
      <c r="L13" s="451"/>
      <c r="M13" s="451"/>
    </row>
    <row r="14" spans="1:13" ht="27.75" customHeight="1" thickBot="1" x14ac:dyDescent="0.25">
      <c r="A14" s="233" t="s">
        <v>233</v>
      </c>
      <c r="B14" s="98"/>
      <c r="C14" s="98"/>
      <c r="D14" s="98"/>
      <c r="E14" s="98">
        <v>3757993</v>
      </c>
      <c r="F14" s="98"/>
      <c r="G14" s="98"/>
      <c r="H14" s="236"/>
      <c r="I14" s="285"/>
      <c r="J14" s="238">
        <f t="shared" si="0"/>
        <v>3757993</v>
      </c>
      <c r="L14" s="451"/>
      <c r="M14" s="451"/>
    </row>
    <row r="15" spans="1:13" ht="15.75" thickBot="1" x14ac:dyDescent="0.25">
      <c r="A15" s="232" t="s">
        <v>188</v>
      </c>
      <c r="B15" s="98"/>
      <c r="C15" s="98">
        <v>920371958</v>
      </c>
      <c r="D15" s="98"/>
      <c r="E15" s="98"/>
      <c r="F15" s="98"/>
      <c r="G15" s="98"/>
      <c r="H15" s="236"/>
      <c r="I15" s="285">
        <v>10979340</v>
      </c>
      <c r="J15" s="238">
        <f t="shared" si="0"/>
        <v>931351298</v>
      </c>
      <c r="L15" s="451"/>
      <c r="M15" s="451"/>
    </row>
    <row r="16" spans="1:13" ht="15.75" thickBot="1" x14ac:dyDescent="0.25">
      <c r="A16" s="232" t="s">
        <v>268</v>
      </c>
      <c r="B16" s="98"/>
      <c r="C16" s="98"/>
      <c r="D16" s="98"/>
      <c r="E16" s="98"/>
      <c r="F16" s="98"/>
      <c r="G16" s="98"/>
      <c r="H16" s="236"/>
      <c r="I16" s="285">
        <v>60000</v>
      </c>
      <c r="J16" s="238">
        <f t="shared" si="0"/>
        <v>60000</v>
      </c>
      <c r="L16" s="451"/>
      <c r="M16" s="451"/>
    </row>
    <row r="17" spans="1:13" ht="18" customHeight="1" thickBot="1" x14ac:dyDescent="0.25">
      <c r="A17" s="233" t="s">
        <v>243</v>
      </c>
      <c r="B17" s="98"/>
      <c r="C17" s="98">
        <v>1390854858</v>
      </c>
      <c r="D17" s="98"/>
      <c r="E17" s="98"/>
      <c r="F17" s="98"/>
      <c r="G17" s="98"/>
      <c r="H17" s="236"/>
      <c r="I17" s="285"/>
      <c r="J17" s="238">
        <f t="shared" si="0"/>
        <v>1390854858</v>
      </c>
      <c r="L17" s="451"/>
      <c r="M17" s="451"/>
    </row>
    <row r="18" spans="1:13" ht="18" customHeight="1" thickBot="1" x14ac:dyDescent="0.25">
      <c r="A18" s="233" t="s">
        <v>356</v>
      </c>
      <c r="B18" s="98">
        <v>183600</v>
      </c>
      <c r="C18" s="98"/>
      <c r="D18" s="98"/>
      <c r="E18" s="98"/>
      <c r="F18" s="98"/>
      <c r="G18" s="98"/>
      <c r="H18" s="236"/>
      <c r="I18" s="285"/>
      <c r="J18" s="238">
        <f t="shared" si="0"/>
        <v>183600</v>
      </c>
      <c r="L18" s="451"/>
      <c r="M18" s="451"/>
    </row>
    <row r="19" spans="1:13" ht="15.75" thickBot="1" x14ac:dyDescent="0.25">
      <c r="A19" s="232" t="s">
        <v>114</v>
      </c>
      <c r="B19" s="98">
        <v>1178000</v>
      </c>
      <c r="C19" s="98"/>
      <c r="D19" s="98"/>
      <c r="E19" s="98"/>
      <c r="F19" s="98"/>
      <c r="G19" s="98"/>
      <c r="H19" s="236"/>
      <c r="I19" s="285">
        <v>920000</v>
      </c>
      <c r="J19" s="238">
        <f t="shared" si="0"/>
        <v>2098000</v>
      </c>
      <c r="L19" s="451"/>
      <c r="M19" s="451"/>
    </row>
    <row r="20" spans="1:13" ht="15.75" thickBot="1" x14ac:dyDescent="0.25">
      <c r="A20" s="234" t="s">
        <v>352</v>
      </c>
      <c r="B20" s="381"/>
      <c r="C20" s="381"/>
      <c r="D20" s="381"/>
      <c r="E20" s="381">
        <v>360018</v>
      </c>
      <c r="F20" s="381"/>
      <c r="G20" s="381"/>
      <c r="H20" s="382"/>
      <c r="I20" s="285"/>
      <c r="J20" s="238">
        <f t="shared" si="0"/>
        <v>360018</v>
      </c>
      <c r="L20" s="451"/>
      <c r="M20" s="451"/>
    </row>
    <row r="21" spans="1:13" ht="15.75" thickBot="1" x14ac:dyDescent="0.25">
      <c r="A21" s="234" t="s">
        <v>145</v>
      </c>
      <c r="B21" s="381">
        <v>6593300</v>
      </c>
      <c r="C21" s="381"/>
      <c r="D21" s="381"/>
      <c r="E21" s="381">
        <v>125623</v>
      </c>
      <c r="F21" s="381"/>
      <c r="G21" s="381"/>
      <c r="H21" s="382"/>
      <c r="I21" s="285"/>
      <c r="J21" s="238">
        <f t="shared" si="0"/>
        <v>6718923</v>
      </c>
      <c r="L21" s="451"/>
      <c r="M21" s="451"/>
    </row>
    <row r="22" spans="1:13" ht="15.75" thickBot="1" x14ac:dyDescent="0.25">
      <c r="A22" s="234" t="s">
        <v>311</v>
      </c>
      <c r="B22" s="381">
        <v>64000</v>
      </c>
      <c r="C22" s="381"/>
      <c r="D22" s="381"/>
      <c r="E22" s="381"/>
      <c r="F22" s="381"/>
      <c r="G22" s="381"/>
      <c r="H22" s="382"/>
      <c r="I22" s="285"/>
      <c r="J22" s="238">
        <f t="shared" si="0"/>
        <v>64000</v>
      </c>
      <c r="L22" s="451"/>
      <c r="M22" s="451"/>
    </row>
    <row r="23" spans="1:13" ht="15.75" thickBot="1" x14ac:dyDescent="0.25">
      <c r="A23" s="234" t="s">
        <v>232</v>
      </c>
      <c r="B23" s="396"/>
      <c r="C23" s="396"/>
      <c r="D23" s="397"/>
      <c r="E23" s="396"/>
      <c r="F23" s="397"/>
      <c r="G23" s="397"/>
      <c r="H23" s="324"/>
      <c r="I23" s="398">
        <v>20452</v>
      </c>
      <c r="J23" s="238">
        <f t="shared" si="0"/>
        <v>20452</v>
      </c>
      <c r="L23" s="451"/>
      <c r="M23" s="451"/>
    </row>
    <row r="24" spans="1:13" ht="15.75" thickBot="1" x14ac:dyDescent="0.25">
      <c r="A24" s="234" t="s">
        <v>189</v>
      </c>
      <c r="B24" s="396"/>
      <c r="C24" s="396"/>
      <c r="D24" s="397"/>
      <c r="E24" s="396"/>
      <c r="F24" s="397"/>
      <c r="G24" s="397"/>
      <c r="H24" s="324"/>
      <c r="I24" s="398">
        <v>500000</v>
      </c>
      <c r="J24" s="238">
        <f t="shared" si="0"/>
        <v>500000</v>
      </c>
      <c r="L24" s="451"/>
      <c r="M24" s="451"/>
    </row>
    <row r="25" spans="1:13" ht="15.75" thickBot="1" x14ac:dyDescent="0.25">
      <c r="A25" s="234" t="s">
        <v>353</v>
      </c>
      <c r="B25" s="396">
        <v>450000</v>
      </c>
      <c r="C25" s="396"/>
      <c r="D25" s="397"/>
      <c r="E25" s="396"/>
      <c r="F25" s="397"/>
      <c r="G25" s="397"/>
      <c r="H25" s="324"/>
      <c r="I25" s="398"/>
      <c r="J25" s="238">
        <f t="shared" si="0"/>
        <v>450000</v>
      </c>
      <c r="L25" s="451"/>
      <c r="M25" s="451"/>
    </row>
    <row r="26" spans="1:13" ht="15.75" thickBot="1" x14ac:dyDescent="0.25">
      <c r="A26" s="234" t="s">
        <v>118</v>
      </c>
      <c r="B26" s="396"/>
      <c r="C26" s="396"/>
      <c r="D26" s="397"/>
      <c r="E26" s="396">
        <v>2540</v>
      </c>
      <c r="F26" s="397"/>
      <c r="G26" s="397"/>
      <c r="H26" s="324"/>
      <c r="I26" s="398"/>
      <c r="J26" s="238">
        <f t="shared" si="0"/>
        <v>2540</v>
      </c>
      <c r="L26" s="451"/>
      <c r="M26" s="451"/>
    </row>
    <row r="27" spans="1:13" ht="15.75" thickBot="1" x14ac:dyDescent="0.25">
      <c r="A27" s="234" t="s">
        <v>190</v>
      </c>
      <c r="B27" s="396"/>
      <c r="C27" s="396"/>
      <c r="D27" s="397"/>
      <c r="E27" s="396"/>
      <c r="F27" s="397"/>
      <c r="G27" s="396">
        <v>3209280</v>
      </c>
      <c r="H27" s="324"/>
      <c r="I27" s="398"/>
      <c r="J27" s="238">
        <f t="shared" si="0"/>
        <v>3209280</v>
      </c>
      <c r="L27" s="451"/>
      <c r="M27" s="451"/>
    </row>
    <row r="28" spans="1:13" ht="30" customHeight="1" thickBot="1" x14ac:dyDescent="0.25">
      <c r="A28" s="233" t="s">
        <v>116</v>
      </c>
      <c r="B28" s="98"/>
      <c r="C28" s="98"/>
      <c r="D28" s="98">
        <v>82386000</v>
      </c>
      <c r="E28" s="98"/>
      <c r="F28" s="98"/>
      <c r="G28" s="98"/>
      <c r="H28" s="236"/>
      <c r="I28" s="285"/>
      <c r="J28" s="238">
        <f t="shared" si="0"/>
        <v>82386000</v>
      </c>
      <c r="L28" s="451"/>
      <c r="M28" s="451"/>
    </row>
    <row r="29" spans="1:13" ht="15.75" thickBot="1" x14ac:dyDescent="0.25">
      <c r="A29" s="232" t="s">
        <v>117</v>
      </c>
      <c r="B29" s="400"/>
      <c r="C29" s="400"/>
      <c r="D29" s="291"/>
      <c r="E29" s="400"/>
      <c r="F29" s="291"/>
      <c r="G29" s="400"/>
      <c r="H29" s="300"/>
      <c r="I29" s="399">
        <v>55000000</v>
      </c>
      <c r="J29" s="238">
        <f t="shared" si="0"/>
        <v>55000000</v>
      </c>
      <c r="L29" s="451"/>
      <c r="M29" s="451"/>
    </row>
    <row r="30" spans="1:13" s="126" customFormat="1" ht="15.75" thickBot="1" x14ac:dyDescent="0.25">
      <c r="A30" s="235" t="s">
        <v>14</v>
      </c>
      <c r="B30" s="401">
        <f>SUM(B8:B29)</f>
        <v>806648010</v>
      </c>
      <c r="C30" s="401">
        <f t="shared" ref="C30:H30" si="1">SUM(C8:C29)</f>
        <v>2325883187</v>
      </c>
      <c r="D30" s="401">
        <f t="shared" si="1"/>
        <v>82386000</v>
      </c>
      <c r="E30" s="401">
        <f t="shared" si="1"/>
        <v>50398387</v>
      </c>
      <c r="F30" s="401">
        <f t="shared" si="1"/>
        <v>7211095</v>
      </c>
      <c r="G30" s="401">
        <f t="shared" si="1"/>
        <v>11043284</v>
      </c>
      <c r="H30" s="401">
        <f t="shared" si="1"/>
        <v>0</v>
      </c>
      <c r="I30" s="401">
        <f>SUM(I8:I29)</f>
        <v>208542093</v>
      </c>
      <c r="J30" s="401">
        <f>SUM(J8:J29)</f>
        <v>3492112056</v>
      </c>
      <c r="L30" s="451"/>
      <c r="M30" s="451"/>
    </row>
    <row r="31" spans="1:13" x14ac:dyDescent="0.2">
      <c r="J31" s="77"/>
    </row>
    <row r="33" spans="3:10" x14ac:dyDescent="0.2">
      <c r="I33" s="77"/>
      <c r="J33" s="77"/>
    </row>
    <row r="34" spans="3:10" x14ac:dyDescent="0.2">
      <c r="C34" s="77"/>
    </row>
    <row r="35" spans="3:10" x14ac:dyDescent="0.2">
      <c r="J35" s="77"/>
    </row>
  </sheetData>
  <mergeCells count="2">
    <mergeCell ref="A1:J2"/>
    <mergeCell ref="A6:A7"/>
  </mergeCells>
  <pageMargins left="0.75" right="0.75" top="1" bottom="1" header="0.5" footer="0.5"/>
  <pageSetup paperSize="9" scale="62" orientation="landscape" r:id="rId1"/>
  <headerFooter alignWithMargins="0">
    <oddHeader>&amp;R2/1.sz. melléklete
...../2018. (......) Egyek Önk.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Layout" topLeftCell="E1" zoomScaleNormal="90" workbookViewId="0">
      <selection activeCell="L33" sqref="L33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3" ht="15.75" customHeight="1" x14ac:dyDescent="0.2">
      <c r="A1" s="546" t="s">
        <v>312</v>
      </c>
      <c r="B1" s="546"/>
      <c r="C1" s="546"/>
      <c r="D1" s="546"/>
      <c r="E1" s="546"/>
      <c r="F1" s="546"/>
      <c r="G1" s="546"/>
      <c r="H1" s="546"/>
      <c r="I1" s="546"/>
      <c r="J1" s="546"/>
    </row>
    <row r="2" spans="1:13" x14ac:dyDescent="0.2">
      <c r="A2" s="546"/>
      <c r="B2" s="546"/>
      <c r="C2" s="546"/>
      <c r="D2" s="546"/>
      <c r="E2" s="546"/>
      <c r="F2" s="546"/>
      <c r="G2" s="546"/>
      <c r="H2" s="546"/>
      <c r="I2" s="546"/>
      <c r="J2" s="546"/>
    </row>
    <row r="5" spans="1:13" ht="13.5" thickBot="1" x14ac:dyDescent="0.25"/>
    <row r="6" spans="1:13" ht="86.25" customHeight="1" thickBot="1" x14ac:dyDescent="0.25">
      <c r="A6" s="547" t="s">
        <v>111</v>
      </c>
      <c r="B6" s="391" t="s">
        <v>90</v>
      </c>
      <c r="C6" s="391" t="s">
        <v>96</v>
      </c>
      <c r="D6" s="391" t="s">
        <v>109</v>
      </c>
      <c r="E6" s="391" t="s">
        <v>88</v>
      </c>
      <c r="F6" s="391" t="s">
        <v>110</v>
      </c>
      <c r="G6" s="391" t="s">
        <v>107</v>
      </c>
      <c r="H6" s="391" t="s">
        <v>98</v>
      </c>
      <c r="I6" s="391" t="s">
        <v>105</v>
      </c>
      <c r="J6" s="392" t="s">
        <v>14</v>
      </c>
      <c r="L6" s="450"/>
      <c r="M6" s="450"/>
    </row>
    <row r="7" spans="1:13" ht="25.5" customHeight="1" thickBot="1" x14ac:dyDescent="0.25">
      <c r="A7" s="548"/>
      <c r="B7" s="125" t="s">
        <v>296</v>
      </c>
      <c r="C7" s="125" t="s">
        <v>296</v>
      </c>
      <c r="D7" s="125" t="s">
        <v>296</v>
      </c>
      <c r="E7" s="125" t="s">
        <v>296</v>
      </c>
      <c r="F7" s="125" t="s">
        <v>296</v>
      </c>
      <c r="G7" s="125" t="s">
        <v>296</v>
      </c>
      <c r="H7" s="125" t="s">
        <v>296</v>
      </c>
      <c r="I7" s="125" t="s">
        <v>296</v>
      </c>
      <c r="J7" s="125" t="s">
        <v>296</v>
      </c>
      <c r="L7" s="450"/>
      <c r="M7" s="450"/>
    </row>
    <row r="8" spans="1:13" s="231" customFormat="1" ht="27.75" customHeight="1" thickBot="1" x14ac:dyDescent="0.25">
      <c r="A8" s="287" t="s">
        <v>234</v>
      </c>
      <c r="B8" s="282">
        <v>1303451</v>
      </c>
      <c r="C8" s="282"/>
      <c r="D8" s="282"/>
      <c r="E8" s="283">
        <v>1620182</v>
      </c>
      <c r="F8" s="282"/>
      <c r="G8" s="282"/>
      <c r="H8" s="284"/>
      <c r="I8" s="286">
        <v>12863096</v>
      </c>
      <c r="J8" s="238">
        <f>SUM(B8:I8)</f>
        <v>15786729</v>
      </c>
      <c r="L8" s="451"/>
      <c r="M8" s="451"/>
    </row>
    <row r="9" spans="1:13" ht="15.75" thickBot="1" x14ac:dyDescent="0.25">
      <c r="A9" s="234" t="s">
        <v>122</v>
      </c>
      <c r="B9" s="393"/>
      <c r="C9" s="304"/>
      <c r="D9" s="304"/>
      <c r="E9" s="393">
        <v>720000</v>
      </c>
      <c r="F9" s="304"/>
      <c r="G9" s="393"/>
      <c r="H9" s="394"/>
      <c r="I9" s="395"/>
      <c r="J9" s="238">
        <f t="shared" ref="J9:J29" si="0">SUM(B9:I9)</f>
        <v>720000</v>
      </c>
      <c r="L9" s="451"/>
      <c r="M9" s="451"/>
    </row>
    <row r="10" spans="1:13" ht="27.75" customHeight="1" thickBot="1" x14ac:dyDescent="0.25">
      <c r="A10" s="233" t="s">
        <v>113</v>
      </c>
      <c r="B10" s="98"/>
      <c r="C10" s="98"/>
      <c r="D10" s="98"/>
      <c r="E10" s="98">
        <v>32241784</v>
      </c>
      <c r="F10" s="98">
        <v>7211095</v>
      </c>
      <c r="G10" s="98">
        <v>7834004</v>
      </c>
      <c r="H10" s="236"/>
      <c r="I10" s="285">
        <v>34820584</v>
      </c>
      <c r="J10" s="238">
        <f t="shared" si="0"/>
        <v>82107467</v>
      </c>
      <c r="L10" s="451"/>
      <c r="M10" s="451"/>
    </row>
    <row r="11" spans="1:13" s="65" customFormat="1" ht="15.75" customHeight="1" thickBot="1" x14ac:dyDescent="0.25">
      <c r="A11" s="232" t="s">
        <v>115</v>
      </c>
      <c r="B11" s="98">
        <v>346116392</v>
      </c>
      <c r="C11" s="98">
        <v>14656371</v>
      </c>
      <c r="D11" s="98"/>
      <c r="E11" s="99"/>
      <c r="F11" s="98"/>
      <c r="G11" s="99"/>
      <c r="H11" s="237"/>
      <c r="I11" s="285">
        <v>11049981</v>
      </c>
      <c r="J11" s="238">
        <f t="shared" si="0"/>
        <v>371822744</v>
      </c>
      <c r="L11" s="451"/>
      <c r="M11" s="451"/>
    </row>
    <row r="12" spans="1:13" s="65" customFormat="1" ht="15.75" customHeight="1" thickBot="1" x14ac:dyDescent="0.25">
      <c r="A12" s="234" t="s">
        <v>119</v>
      </c>
      <c r="B12" s="381">
        <v>27443748</v>
      </c>
      <c r="C12" s="381"/>
      <c r="D12" s="381"/>
      <c r="E12" s="448"/>
      <c r="F12" s="381"/>
      <c r="G12" s="448"/>
      <c r="H12" s="449"/>
      <c r="I12" s="285"/>
      <c r="J12" s="238">
        <f t="shared" si="0"/>
        <v>27443748</v>
      </c>
      <c r="L12" s="451"/>
      <c r="M12" s="451"/>
    </row>
    <row r="13" spans="1:13" ht="15.75" thickBot="1" x14ac:dyDescent="0.25">
      <c r="A13" s="234" t="s">
        <v>120</v>
      </c>
      <c r="B13" s="396">
        <v>423315519</v>
      </c>
      <c r="C13" s="396"/>
      <c r="D13" s="397"/>
      <c r="E13" s="396">
        <v>11570247</v>
      </c>
      <c r="F13" s="397"/>
      <c r="G13" s="397"/>
      <c r="H13" s="324"/>
      <c r="I13" s="398">
        <v>82328640</v>
      </c>
      <c r="J13" s="238">
        <f t="shared" si="0"/>
        <v>517214406</v>
      </c>
      <c r="L13" s="451"/>
      <c r="M13" s="451"/>
    </row>
    <row r="14" spans="1:13" ht="27.75" customHeight="1" thickBot="1" x14ac:dyDescent="0.25">
      <c r="A14" s="233" t="s">
        <v>233</v>
      </c>
      <c r="B14" s="98"/>
      <c r="C14" s="98"/>
      <c r="D14" s="98"/>
      <c r="E14" s="98">
        <v>3757993</v>
      </c>
      <c r="F14" s="98"/>
      <c r="G14" s="98"/>
      <c r="H14" s="236"/>
      <c r="I14" s="285"/>
      <c r="J14" s="238">
        <f t="shared" si="0"/>
        <v>3757993</v>
      </c>
      <c r="L14" s="451"/>
      <c r="M14" s="451"/>
    </row>
    <row r="15" spans="1:13" ht="15.75" thickBot="1" x14ac:dyDescent="0.25">
      <c r="A15" s="232" t="s">
        <v>188</v>
      </c>
      <c r="B15" s="98"/>
      <c r="C15" s="98">
        <v>920371958</v>
      </c>
      <c r="D15" s="98"/>
      <c r="E15" s="98"/>
      <c r="F15" s="98"/>
      <c r="G15" s="98"/>
      <c r="H15" s="236"/>
      <c r="I15" s="285">
        <v>10979340</v>
      </c>
      <c r="J15" s="238">
        <f t="shared" si="0"/>
        <v>931351298</v>
      </c>
      <c r="L15" s="451"/>
      <c r="M15" s="451"/>
    </row>
    <row r="16" spans="1:13" ht="15.75" thickBot="1" x14ac:dyDescent="0.25">
      <c r="A16" s="232" t="s">
        <v>268</v>
      </c>
      <c r="B16" s="98"/>
      <c r="C16" s="98"/>
      <c r="D16" s="98"/>
      <c r="E16" s="98"/>
      <c r="F16" s="98"/>
      <c r="G16" s="98"/>
      <c r="H16" s="236"/>
      <c r="I16" s="285">
        <v>60000</v>
      </c>
      <c r="J16" s="238">
        <f t="shared" si="0"/>
        <v>60000</v>
      </c>
      <c r="L16" s="451"/>
      <c r="M16" s="451"/>
    </row>
    <row r="17" spans="1:13" ht="18" customHeight="1" thickBot="1" x14ac:dyDescent="0.25">
      <c r="A17" s="233" t="s">
        <v>243</v>
      </c>
      <c r="B17" s="98"/>
      <c r="C17" s="98">
        <v>1390854858</v>
      </c>
      <c r="D17" s="98"/>
      <c r="E17" s="98"/>
      <c r="F17" s="98"/>
      <c r="G17" s="98"/>
      <c r="H17" s="236"/>
      <c r="I17" s="285"/>
      <c r="J17" s="238">
        <f t="shared" si="0"/>
        <v>1390854858</v>
      </c>
      <c r="L17" s="451"/>
      <c r="M17" s="451"/>
    </row>
    <row r="18" spans="1:13" ht="18" customHeight="1" thickBot="1" x14ac:dyDescent="0.25">
      <c r="A18" s="233" t="s">
        <v>356</v>
      </c>
      <c r="B18" s="98">
        <v>183600</v>
      </c>
      <c r="C18" s="98"/>
      <c r="D18" s="98"/>
      <c r="E18" s="98"/>
      <c r="F18" s="98"/>
      <c r="G18" s="98"/>
      <c r="H18" s="236"/>
      <c r="I18" s="285"/>
      <c r="J18" s="238">
        <f t="shared" si="0"/>
        <v>183600</v>
      </c>
      <c r="L18" s="451"/>
      <c r="M18" s="451"/>
    </row>
    <row r="19" spans="1:13" ht="15.75" thickBot="1" x14ac:dyDescent="0.25">
      <c r="A19" s="232" t="s">
        <v>114</v>
      </c>
      <c r="B19" s="98">
        <v>1178000</v>
      </c>
      <c r="C19" s="98"/>
      <c r="D19" s="98"/>
      <c r="E19" s="98"/>
      <c r="F19" s="98"/>
      <c r="G19" s="98"/>
      <c r="H19" s="236"/>
      <c r="I19" s="285">
        <v>920000</v>
      </c>
      <c r="J19" s="238">
        <f t="shared" si="0"/>
        <v>2098000</v>
      </c>
      <c r="L19" s="451"/>
      <c r="M19" s="451"/>
    </row>
    <row r="20" spans="1:13" ht="15.75" thickBot="1" x14ac:dyDescent="0.25">
      <c r="A20" s="234" t="s">
        <v>352</v>
      </c>
      <c r="B20" s="381"/>
      <c r="C20" s="381"/>
      <c r="D20" s="381"/>
      <c r="E20" s="381">
        <v>360018</v>
      </c>
      <c r="F20" s="381"/>
      <c r="G20" s="381"/>
      <c r="H20" s="382"/>
      <c r="I20" s="285"/>
      <c r="J20" s="238">
        <f t="shared" si="0"/>
        <v>360018</v>
      </c>
      <c r="L20" s="451"/>
      <c r="M20" s="451"/>
    </row>
    <row r="21" spans="1:13" ht="15.75" thickBot="1" x14ac:dyDescent="0.25">
      <c r="A21" s="234" t="s">
        <v>145</v>
      </c>
      <c r="B21" s="381">
        <v>6593300</v>
      </c>
      <c r="C21" s="381"/>
      <c r="D21" s="381"/>
      <c r="E21" s="381">
        <v>125623</v>
      </c>
      <c r="F21" s="381"/>
      <c r="G21" s="381"/>
      <c r="H21" s="382"/>
      <c r="I21" s="285"/>
      <c r="J21" s="238">
        <f t="shared" si="0"/>
        <v>6718923</v>
      </c>
      <c r="L21" s="451"/>
      <c r="M21" s="451"/>
    </row>
    <row r="22" spans="1:13" ht="15.75" thickBot="1" x14ac:dyDescent="0.25">
      <c r="A22" s="234" t="s">
        <v>311</v>
      </c>
      <c r="B22" s="381">
        <v>64000</v>
      </c>
      <c r="C22" s="381"/>
      <c r="D22" s="381"/>
      <c r="E22" s="381"/>
      <c r="F22" s="381"/>
      <c r="G22" s="381"/>
      <c r="H22" s="382"/>
      <c r="I22" s="285"/>
      <c r="J22" s="238">
        <f t="shared" si="0"/>
        <v>64000</v>
      </c>
      <c r="L22" s="451"/>
      <c r="M22" s="451"/>
    </row>
    <row r="23" spans="1:13" ht="15.75" thickBot="1" x14ac:dyDescent="0.25">
      <c r="A23" s="234" t="s">
        <v>232</v>
      </c>
      <c r="B23" s="396"/>
      <c r="C23" s="396"/>
      <c r="D23" s="397"/>
      <c r="E23" s="396"/>
      <c r="F23" s="397"/>
      <c r="G23" s="397"/>
      <c r="H23" s="324"/>
      <c r="I23" s="398">
        <v>20452</v>
      </c>
      <c r="J23" s="238">
        <f t="shared" si="0"/>
        <v>20452</v>
      </c>
      <c r="L23" s="451"/>
      <c r="M23" s="451"/>
    </row>
    <row r="24" spans="1:13" ht="15.75" thickBot="1" x14ac:dyDescent="0.25">
      <c r="A24" s="234" t="s">
        <v>189</v>
      </c>
      <c r="B24" s="396"/>
      <c r="C24" s="396"/>
      <c r="D24" s="397"/>
      <c r="E24" s="396"/>
      <c r="F24" s="397"/>
      <c r="G24" s="397"/>
      <c r="H24" s="324"/>
      <c r="I24" s="398">
        <v>500000</v>
      </c>
      <c r="J24" s="238">
        <f t="shared" si="0"/>
        <v>500000</v>
      </c>
      <c r="L24" s="451"/>
      <c r="M24" s="451"/>
    </row>
    <row r="25" spans="1:13" ht="15.75" thickBot="1" x14ac:dyDescent="0.25">
      <c r="A25" s="234" t="s">
        <v>353</v>
      </c>
      <c r="B25" s="396">
        <v>450000</v>
      </c>
      <c r="C25" s="396"/>
      <c r="D25" s="397"/>
      <c r="E25" s="396"/>
      <c r="F25" s="397"/>
      <c r="G25" s="397"/>
      <c r="H25" s="324"/>
      <c r="I25" s="398"/>
      <c r="J25" s="238">
        <f t="shared" si="0"/>
        <v>450000</v>
      </c>
      <c r="L25" s="451"/>
      <c r="M25" s="451"/>
    </row>
    <row r="26" spans="1:13" ht="15.75" thickBot="1" x14ac:dyDescent="0.25">
      <c r="A26" s="234" t="s">
        <v>118</v>
      </c>
      <c r="B26" s="396"/>
      <c r="C26" s="396"/>
      <c r="D26" s="397"/>
      <c r="E26" s="396">
        <v>2540</v>
      </c>
      <c r="F26" s="397"/>
      <c r="G26" s="397"/>
      <c r="H26" s="324"/>
      <c r="I26" s="398"/>
      <c r="J26" s="238">
        <f t="shared" si="0"/>
        <v>2540</v>
      </c>
      <c r="L26" s="451"/>
      <c r="M26" s="451"/>
    </row>
    <row r="27" spans="1:13" ht="15.75" thickBot="1" x14ac:dyDescent="0.25">
      <c r="A27" s="234" t="s">
        <v>190</v>
      </c>
      <c r="B27" s="396"/>
      <c r="C27" s="396"/>
      <c r="D27" s="397"/>
      <c r="E27" s="396"/>
      <c r="F27" s="397"/>
      <c r="G27" s="396">
        <v>3209280</v>
      </c>
      <c r="H27" s="324"/>
      <c r="I27" s="398"/>
      <c r="J27" s="238">
        <f t="shared" si="0"/>
        <v>3209280</v>
      </c>
      <c r="L27" s="451"/>
      <c r="M27" s="451"/>
    </row>
    <row r="28" spans="1:13" ht="30" customHeight="1" thickBot="1" x14ac:dyDescent="0.25">
      <c r="A28" s="233" t="s">
        <v>116</v>
      </c>
      <c r="B28" s="98"/>
      <c r="C28" s="98"/>
      <c r="D28" s="98">
        <v>82386000</v>
      </c>
      <c r="E28" s="98"/>
      <c r="F28" s="98"/>
      <c r="G28" s="98"/>
      <c r="H28" s="236"/>
      <c r="I28" s="285"/>
      <c r="J28" s="238">
        <f t="shared" si="0"/>
        <v>82386000</v>
      </c>
      <c r="L28" s="451"/>
      <c r="M28" s="451"/>
    </row>
    <row r="29" spans="1:13" ht="15.75" thickBot="1" x14ac:dyDescent="0.25">
      <c r="A29" s="232" t="s">
        <v>117</v>
      </c>
      <c r="B29" s="400"/>
      <c r="C29" s="400"/>
      <c r="D29" s="291"/>
      <c r="E29" s="400"/>
      <c r="F29" s="291"/>
      <c r="G29" s="400"/>
      <c r="H29" s="300"/>
      <c r="I29" s="399">
        <v>55000000</v>
      </c>
      <c r="J29" s="238">
        <f t="shared" si="0"/>
        <v>55000000</v>
      </c>
      <c r="L29" s="451"/>
      <c r="M29" s="451"/>
    </row>
    <row r="30" spans="1:13" s="126" customFormat="1" ht="15.75" thickBot="1" x14ac:dyDescent="0.25">
      <c r="A30" s="235" t="s">
        <v>14</v>
      </c>
      <c r="B30" s="401">
        <f>SUM(B8:B29)</f>
        <v>806648010</v>
      </c>
      <c r="C30" s="401">
        <f t="shared" ref="C30:H30" si="1">SUM(C8:C29)</f>
        <v>2325883187</v>
      </c>
      <c r="D30" s="401">
        <f t="shared" si="1"/>
        <v>82386000</v>
      </c>
      <c r="E30" s="401">
        <f t="shared" si="1"/>
        <v>50398387</v>
      </c>
      <c r="F30" s="401">
        <f t="shared" si="1"/>
        <v>7211095</v>
      </c>
      <c r="G30" s="401">
        <f t="shared" si="1"/>
        <v>11043284</v>
      </c>
      <c r="H30" s="401">
        <f t="shared" si="1"/>
        <v>0</v>
      </c>
      <c r="I30" s="401">
        <f>SUM(I8:I29)</f>
        <v>208542093</v>
      </c>
      <c r="J30" s="401">
        <f>SUM(J8:J29)</f>
        <v>3492112056</v>
      </c>
      <c r="L30" s="451"/>
      <c r="M30" s="451"/>
    </row>
    <row r="33" spans="9:9" x14ac:dyDescent="0.2">
      <c r="I33" s="77"/>
    </row>
  </sheetData>
  <mergeCells count="2">
    <mergeCell ref="A1:J2"/>
    <mergeCell ref="A6:A7"/>
  </mergeCells>
  <pageMargins left="0.75" right="0.75" top="1" bottom="1" header="0.5" footer="0.5"/>
  <pageSetup paperSize="9" scale="62" orientation="landscape" r:id="rId1"/>
  <headerFooter alignWithMargins="0">
    <oddHeader>&amp;R2/1.sz. melléklete
...../2018. (......) Egyek Önk.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2:O39"/>
  <sheetViews>
    <sheetView view="pageLayout" topLeftCell="E1" zoomScaleNormal="100" workbookViewId="0">
      <selection activeCell="C35" sqref="C35"/>
    </sheetView>
  </sheetViews>
  <sheetFormatPr defaultRowHeight="12.75" x14ac:dyDescent="0.2"/>
  <cols>
    <col min="1" max="1" width="40.7109375" customWidth="1"/>
    <col min="2" max="2" width="20.140625" customWidth="1"/>
    <col min="3" max="4" width="14.7109375" customWidth="1"/>
    <col min="5" max="5" width="17.85546875" customWidth="1"/>
    <col min="6" max="6" width="11.7109375" customWidth="1"/>
    <col min="7" max="7" width="14.85546875" customWidth="1"/>
    <col min="8" max="8" width="13.7109375" bestFit="1" customWidth="1"/>
    <col min="9" max="10" width="9.140625" style="383"/>
    <col min="11" max="11" width="13.7109375" bestFit="1" customWidth="1"/>
  </cols>
  <sheetData>
    <row r="2" spans="1:15" ht="43.5" customHeight="1" x14ac:dyDescent="0.25">
      <c r="A2" s="552" t="s">
        <v>287</v>
      </c>
      <c r="B2" s="552"/>
      <c r="C2" s="552"/>
      <c r="D2" s="552"/>
      <c r="E2" s="552"/>
      <c r="F2" s="138"/>
      <c r="G2" s="138"/>
      <c r="H2" s="10"/>
      <c r="I2" s="433"/>
      <c r="J2" s="433"/>
      <c r="K2" s="10"/>
      <c r="L2" s="10"/>
      <c r="M2" s="10"/>
      <c r="N2" s="10"/>
      <c r="O2" s="10"/>
    </row>
    <row r="3" spans="1:15" ht="15.75" x14ac:dyDescent="0.25">
      <c r="A3" s="138"/>
      <c r="B3" s="138"/>
      <c r="C3" s="138"/>
      <c r="D3" s="138"/>
      <c r="E3" s="138"/>
      <c r="F3" s="138"/>
      <c r="G3" s="138"/>
      <c r="H3" s="10"/>
      <c r="I3" s="433"/>
      <c r="J3" s="433"/>
      <c r="K3" s="10"/>
      <c r="L3" s="10"/>
      <c r="M3" s="10"/>
      <c r="N3" s="10"/>
      <c r="O3" s="10"/>
    </row>
    <row r="4" spans="1:15" ht="15.75" x14ac:dyDescent="0.25">
      <c r="A4" s="13"/>
      <c r="B4" s="13"/>
      <c r="C4" s="13"/>
      <c r="D4" s="13"/>
      <c r="E4" s="13"/>
      <c r="F4" s="13"/>
      <c r="G4" s="13"/>
      <c r="H4" s="10"/>
      <c r="I4" s="433"/>
      <c r="J4" s="433"/>
      <c r="K4" s="10"/>
      <c r="L4" s="10"/>
      <c r="M4" s="10"/>
      <c r="N4" s="10"/>
      <c r="O4" s="10"/>
    </row>
    <row r="5" spans="1:15" ht="16.5" thickBot="1" x14ac:dyDescent="0.3">
      <c r="A5" s="10"/>
      <c r="B5" s="10"/>
      <c r="C5" s="10"/>
      <c r="D5" s="10"/>
      <c r="E5" s="384" t="s">
        <v>271</v>
      </c>
      <c r="F5" s="15"/>
      <c r="G5" s="15"/>
      <c r="H5" s="10"/>
      <c r="I5" s="433"/>
      <c r="J5" s="433"/>
      <c r="K5" s="10"/>
      <c r="L5" s="10"/>
      <c r="M5" s="10"/>
      <c r="N5" s="10"/>
      <c r="O5" s="10"/>
    </row>
    <row r="6" spans="1:15" ht="16.5" thickBot="1" x14ac:dyDescent="0.3">
      <c r="A6" s="14"/>
      <c r="B6" s="86"/>
      <c r="C6" s="555"/>
      <c r="D6" s="555"/>
      <c r="E6" s="556"/>
      <c r="F6" s="47"/>
      <c r="G6" s="47"/>
      <c r="H6" s="10"/>
      <c r="I6" s="433"/>
      <c r="J6" s="433"/>
      <c r="K6" s="10"/>
      <c r="L6" s="10"/>
      <c r="M6" s="10"/>
      <c r="N6" s="10"/>
      <c r="O6" s="10"/>
    </row>
    <row r="7" spans="1:15" ht="12.75" customHeight="1" x14ac:dyDescent="0.2">
      <c r="A7" s="557" t="s">
        <v>124</v>
      </c>
      <c r="B7" s="550" t="s">
        <v>284</v>
      </c>
      <c r="C7" s="550" t="s">
        <v>316</v>
      </c>
      <c r="D7" s="553" t="s">
        <v>288</v>
      </c>
      <c r="E7" s="550" t="s">
        <v>284</v>
      </c>
      <c r="F7" s="9"/>
    </row>
    <row r="8" spans="1:15" ht="43.5" customHeight="1" thickBot="1" x14ac:dyDescent="0.25">
      <c r="A8" s="558"/>
      <c r="B8" s="551"/>
      <c r="C8" s="551"/>
      <c r="D8" s="554"/>
      <c r="E8" s="551"/>
      <c r="F8" s="78"/>
    </row>
    <row r="9" spans="1:15" ht="21" customHeight="1" thickBot="1" x14ac:dyDescent="0.25">
      <c r="A9" s="45" t="s">
        <v>125</v>
      </c>
      <c r="B9" s="111">
        <v>494953047</v>
      </c>
      <c r="C9" s="111">
        <v>81014270</v>
      </c>
      <c r="D9" s="288">
        <v>7072000</v>
      </c>
      <c r="E9" s="110">
        <f t="shared" ref="E9:E17" si="0">D9+C9+B9</f>
        <v>583039317</v>
      </c>
      <c r="F9" s="78"/>
      <c r="G9" s="77"/>
    </row>
    <row r="10" spans="1:15" ht="33" customHeight="1" thickBot="1" x14ac:dyDescent="0.25">
      <c r="A10" s="109" t="s">
        <v>126</v>
      </c>
      <c r="B10" s="111">
        <v>54001141</v>
      </c>
      <c r="C10" s="111">
        <v>16441487</v>
      </c>
      <c r="D10" s="288">
        <v>1520970</v>
      </c>
      <c r="E10" s="110">
        <f t="shared" si="0"/>
        <v>71963598</v>
      </c>
      <c r="F10" s="78"/>
      <c r="G10" s="77"/>
    </row>
    <row r="11" spans="1:15" ht="21" customHeight="1" thickBot="1" x14ac:dyDescent="0.25">
      <c r="A11" s="45" t="s">
        <v>127</v>
      </c>
      <c r="B11" s="111">
        <v>169103566</v>
      </c>
      <c r="C11" s="111">
        <v>17957565</v>
      </c>
      <c r="D11" s="288">
        <v>4584456</v>
      </c>
      <c r="E11" s="110">
        <f t="shared" si="0"/>
        <v>191645587</v>
      </c>
      <c r="F11" s="78"/>
      <c r="G11" s="77"/>
    </row>
    <row r="12" spans="1:15" ht="21" customHeight="1" thickBot="1" x14ac:dyDescent="0.25">
      <c r="A12" s="46" t="s">
        <v>128</v>
      </c>
      <c r="B12" s="112">
        <v>12743618</v>
      </c>
      <c r="C12" s="112"/>
      <c r="D12" s="288"/>
      <c r="E12" s="110">
        <f t="shared" si="0"/>
        <v>12743618</v>
      </c>
      <c r="F12" s="78"/>
      <c r="G12" s="77"/>
    </row>
    <row r="13" spans="1:15" ht="35.25" customHeight="1" thickBot="1" x14ac:dyDescent="0.25">
      <c r="A13" s="130" t="s">
        <v>253</v>
      </c>
      <c r="B13" s="140">
        <v>88724105</v>
      </c>
      <c r="C13" s="112">
        <v>8577499</v>
      </c>
      <c r="D13" s="288">
        <v>675000</v>
      </c>
      <c r="E13" s="110">
        <f>D13+C13+B13</f>
        <v>97976604</v>
      </c>
      <c r="F13" s="78"/>
      <c r="G13" s="77"/>
      <c r="I13" s="549"/>
      <c r="J13" s="549"/>
    </row>
    <row r="14" spans="1:15" ht="35.25" customHeight="1" thickBot="1" x14ac:dyDescent="0.25">
      <c r="A14" s="130" t="s">
        <v>254</v>
      </c>
      <c r="B14" s="140">
        <v>0</v>
      </c>
      <c r="C14" s="112"/>
      <c r="D14" s="288"/>
      <c r="E14" s="110">
        <f>SUM(B14:D14)</f>
        <v>0</v>
      </c>
      <c r="F14" s="78"/>
      <c r="G14" s="77"/>
      <c r="I14" s="549"/>
      <c r="J14" s="549"/>
    </row>
    <row r="15" spans="1:15" ht="35.25" customHeight="1" thickBot="1" x14ac:dyDescent="0.25">
      <c r="A15" s="109" t="s">
        <v>134</v>
      </c>
      <c r="B15" s="141">
        <v>144595868</v>
      </c>
      <c r="C15" s="141">
        <f t="shared" ref="C15:D15" si="1">SUM(C16:C17)</f>
        <v>0</v>
      </c>
      <c r="D15" s="141">
        <f t="shared" si="1"/>
        <v>0</v>
      </c>
      <c r="E15" s="110">
        <f t="shared" si="0"/>
        <v>144595868</v>
      </c>
      <c r="F15" s="78"/>
      <c r="G15" s="77"/>
      <c r="H15" s="77"/>
      <c r="I15" s="549"/>
      <c r="J15" s="549"/>
      <c r="K15" s="77"/>
    </row>
    <row r="16" spans="1:15" ht="35.25" customHeight="1" thickBot="1" x14ac:dyDescent="0.25">
      <c r="A16" s="130" t="s">
        <v>256</v>
      </c>
      <c r="B16" s="140">
        <v>11049981</v>
      </c>
      <c r="C16" s="112"/>
      <c r="D16" s="289"/>
      <c r="E16" s="110">
        <f t="shared" si="0"/>
        <v>11049981</v>
      </c>
      <c r="F16" s="78"/>
      <c r="G16" s="77"/>
      <c r="I16" s="549"/>
      <c r="J16" s="549"/>
    </row>
    <row r="17" spans="1:10" ht="31.5" customHeight="1" thickBot="1" x14ac:dyDescent="0.25">
      <c r="A17" s="130" t="s">
        <v>257</v>
      </c>
      <c r="B17" s="140">
        <v>133545887</v>
      </c>
      <c r="C17" s="112"/>
      <c r="D17" s="289"/>
      <c r="E17" s="110">
        <f t="shared" si="0"/>
        <v>133545887</v>
      </c>
      <c r="F17" s="78"/>
      <c r="G17" s="77"/>
      <c r="I17" s="549"/>
      <c r="J17" s="549"/>
    </row>
    <row r="18" spans="1:10" ht="21" customHeight="1" thickBot="1" x14ac:dyDescent="0.25">
      <c r="A18" s="8" t="s">
        <v>26</v>
      </c>
      <c r="B18" s="429">
        <f>B9+B10+B11+B12+B13+B15</f>
        <v>964121345</v>
      </c>
      <c r="C18" s="110">
        <f>SUM(C9:C15)</f>
        <v>123990821</v>
      </c>
      <c r="D18" s="110">
        <f>SUM(D9:D17)</f>
        <v>13852426</v>
      </c>
      <c r="E18" s="110">
        <f>SUM(E9:E15)-E14</f>
        <v>1101964592</v>
      </c>
      <c r="F18" s="78"/>
      <c r="G18" s="77"/>
      <c r="I18" s="549"/>
      <c r="J18" s="549"/>
    </row>
    <row r="19" spans="1:10" ht="21" customHeight="1" thickBot="1" x14ac:dyDescent="0.25">
      <c r="A19" s="11"/>
      <c r="B19" s="430"/>
      <c r="C19" s="114"/>
      <c r="D19" s="113"/>
      <c r="E19" s="115"/>
      <c r="F19" s="9"/>
      <c r="G19" s="77"/>
      <c r="I19" s="549"/>
      <c r="J19" s="549"/>
    </row>
    <row r="20" spans="1:10" s="158" customFormat="1" ht="21" customHeight="1" thickBot="1" x14ac:dyDescent="0.25">
      <c r="A20" s="157" t="s">
        <v>129</v>
      </c>
      <c r="B20" s="431">
        <v>2456846749</v>
      </c>
      <c r="C20" s="150">
        <v>3649400</v>
      </c>
      <c r="D20" s="150">
        <v>26000</v>
      </c>
      <c r="E20" s="160">
        <f>D20+C20+B20</f>
        <v>2460522149</v>
      </c>
      <c r="F20" s="78"/>
    </row>
    <row r="21" spans="1:10" s="158" customFormat="1" ht="21" customHeight="1" thickBot="1" x14ac:dyDescent="0.25">
      <c r="A21" s="157" t="s">
        <v>130</v>
      </c>
      <c r="B21" s="431">
        <v>61631403</v>
      </c>
      <c r="C21" s="150"/>
      <c r="D21" s="150"/>
      <c r="E21" s="160">
        <f>D21+C21+B21</f>
        <v>61631403</v>
      </c>
      <c r="F21" s="78"/>
    </row>
    <row r="22" spans="1:10" s="158" customFormat="1" ht="21" customHeight="1" thickBot="1" x14ac:dyDescent="0.25">
      <c r="A22" s="157" t="s">
        <v>131</v>
      </c>
      <c r="B22" s="431">
        <v>0</v>
      </c>
      <c r="C22" s="150"/>
      <c r="D22" s="150"/>
      <c r="E22" s="160">
        <f>D22+C22+B22</f>
        <v>0</v>
      </c>
      <c r="F22" s="78"/>
    </row>
    <row r="23" spans="1:10" s="158" customFormat="1" ht="42" customHeight="1" thickBot="1" x14ac:dyDescent="0.25">
      <c r="A23" s="159" t="s">
        <v>135</v>
      </c>
      <c r="B23" s="431">
        <v>7554365</v>
      </c>
      <c r="C23" s="150"/>
      <c r="D23" s="150"/>
      <c r="E23" s="160">
        <f>D23+C23+B23</f>
        <v>7554365</v>
      </c>
      <c r="F23" s="78"/>
    </row>
    <row r="24" spans="1:10" ht="21" customHeight="1" thickBot="1" x14ac:dyDescent="0.25">
      <c r="A24" s="8" t="s">
        <v>132</v>
      </c>
      <c r="B24" s="429">
        <f t="shared" ref="B24:D24" si="2">SUM(B20:B23)</f>
        <v>2526032517</v>
      </c>
      <c r="C24" s="110">
        <f t="shared" si="2"/>
        <v>3649400</v>
      </c>
      <c r="D24" s="110">
        <f t="shared" si="2"/>
        <v>26000</v>
      </c>
      <c r="E24" s="160">
        <f>D24+C24+B24</f>
        <v>2529707917</v>
      </c>
      <c r="F24" s="78"/>
      <c r="G24" s="77"/>
    </row>
    <row r="25" spans="1:10" ht="21" customHeight="1" thickBot="1" x14ac:dyDescent="0.25">
      <c r="A25" s="11"/>
      <c r="B25" s="430"/>
      <c r="C25" s="114"/>
      <c r="D25" s="113"/>
      <c r="E25" s="161"/>
      <c r="F25" s="9"/>
      <c r="G25" s="383"/>
    </row>
    <row r="26" spans="1:10" ht="21" customHeight="1" thickBot="1" x14ac:dyDescent="0.25">
      <c r="A26" s="8" t="s">
        <v>255</v>
      </c>
      <c r="B26" s="432">
        <v>1958194</v>
      </c>
      <c r="C26" s="116"/>
      <c r="D26" s="87"/>
      <c r="E26" s="160">
        <f>D26+C26+B26</f>
        <v>1958194</v>
      </c>
      <c r="F26" s="9"/>
      <c r="G26" s="77"/>
    </row>
    <row r="27" spans="1:10" ht="21" customHeight="1" thickBot="1" x14ac:dyDescent="0.25">
      <c r="A27" s="11"/>
      <c r="B27" s="117"/>
      <c r="C27" s="114"/>
      <c r="D27" s="113"/>
      <c r="E27" s="161"/>
      <c r="F27" s="9"/>
    </row>
    <row r="28" spans="1:10" ht="21" customHeight="1" thickBot="1" x14ac:dyDescent="0.25">
      <c r="A28" s="8" t="s">
        <v>27</v>
      </c>
      <c r="B28" s="110">
        <f>B18+B24+B26</f>
        <v>3492112056</v>
      </c>
      <c r="C28" s="110">
        <f t="shared" ref="C28:D28" si="3">C18+C24+C26</f>
        <v>127640221</v>
      </c>
      <c r="D28" s="110">
        <f t="shared" si="3"/>
        <v>13878426</v>
      </c>
      <c r="E28" s="160">
        <f>D28+C28+B28</f>
        <v>3633630703</v>
      </c>
      <c r="F28" s="9"/>
      <c r="G28" s="77"/>
    </row>
    <row r="29" spans="1:10" ht="21" customHeight="1" x14ac:dyDescent="0.2">
      <c r="A29" s="12"/>
      <c r="B29" s="118"/>
      <c r="C29" s="119"/>
      <c r="D29" s="118"/>
      <c r="E29" s="239"/>
      <c r="F29" s="9"/>
    </row>
    <row r="30" spans="1:10" x14ac:dyDescent="0.2">
      <c r="A30" s="9"/>
      <c r="B30" s="9"/>
      <c r="C30" s="9"/>
      <c r="D30" s="9"/>
      <c r="E30" s="9"/>
      <c r="F30" s="9"/>
    </row>
    <row r="31" spans="1:10" ht="16.5" customHeight="1" x14ac:dyDescent="0.2">
      <c r="A31" s="48"/>
      <c r="B31" s="48"/>
      <c r="C31" s="48"/>
      <c r="D31" s="48"/>
      <c r="E31" s="49"/>
      <c r="F31" s="9"/>
    </row>
    <row r="32" spans="1:10" x14ac:dyDescent="0.2">
      <c r="A32" s="9"/>
      <c r="B32" s="9"/>
      <c r="C32" s="9"/>
      <c r="D32" s="9"/>
      <c r="E32" s="9"/>
      <c r="F32" s="9"/>
      <c r="G32" s="9"/>
      <c r="H32" s="9"/>
    </row>
    <row r="33" spans="1:8" x14ac:dyDescent="0.2">
      <c r="A33" s="9"/>
      <c r="B33" s="9"/>
      <c r="C33" s="9"/>
      <c r="D33" s="9"/>
      <c r="E33" s="9"/>
      <c r="F33" s="9"/>
      <c r="G33" s="9"/>
      <c r="H33" s="9"/>
    </row>
    <row r="34" spans="1:8" x14ac:dyDescent="0.2">
      <c r="A34" s="9"/>
      <c r="B34" s="9"/>
      <c r="C34" s="9"/>
      <c r="D34" s="9"/>
      <c r="E34" s="9"/>
      <c r="F34" s="9"/>
      <c r="G34" s="9"/>
      <c r="H34" s="9"/>
    </row>
    <row r="35" spans="1:8" x14ac:dyDescent="0.2">
      <c r="A35" s="9"/>
      <c r="B35" s="9"/>
      <c r="C35" s="9"/>
      <c r="D35" s="9"/>
      <c r="E35" s="9"/>
      <c r="F35" s="9"/>
      <c r="G35" s="9"/>
      <c r="H35" s="9"/>
    </row>
    <row r="36" spans="1:8" x14ac:dyDescent="0.2">
      <c r="A36" s="9"/>
      <c r="B36" s="9"/>
      <c r="C36" s="9"/>
      <c r="D36" s="9"/>
      <c r="E36" s="9"/>
      <c r="F36" s="9"/>
      <c r="G36" s="9"/>
      <c r="H36" s="9"/>
    </row>
    <row r="37" spans="1:8" x14ac:dyDescent="0.2">
      <c r="A37" s="9"/>
      <c r="B37" s="9"/>
      <c r="C37" s="9"/>
      <c r="D37" s="9"/>
      <c r="E37" s="9"/>
      <c r="F37" s="9"/>
      <c r="G37" s="9"/>
      <c r="H37" s="9"/>
    </row>
    <row r="38" spans="1:8" x14ac:dyDescent="0.2">
      <c r="A38" s="9"/>
      <c r="B38" s="9"/>
      <c r="C38" s="9"/>
      <c r="D38" s="9"/>
      <c r="E38" s="9"/>
      <c r="F38" s="9"/>
      <c r="G38" s="9"/>
      <c r="H38" s="9"/>
    </row>
    <row r="39" spans="1:8" x14ac:dyDescent="0.2">
      <c r="A39" s="9"/>
      <c r="B39" s="9"/>
      <c r="C39" s="9"/>
      <c r="D39" s="9"/>
      <c r="E39" s="9"/>
      <c r="F39" s="9"/>
      <c r="G39" s="9"/>
      <c r="H39" s="9"/>
    </row>
  </sheetData>
  <mergeCells count="14">
    <mergeCell ref="E7:E8"/>
    <mergeCell ref="A2:E2"/>
    <mergeCell ref="B7:B8"/>
    <mergeCell ref="D7:D8"/>
    <mergeCell ref="C6:E6"/>
    <mergeCell ref="A7:A8"/>
    <mergeCell ref="C7:C8"/>
    <mergeCell ref="I19:J19"/>
    <mergeCell ref="I13:J13"/>
    <mergeCell ref="I14:J14"/>
    <mergeCell ref="I15:J15"/>
    <mergeCell ref="I16:J16"/>
    <mergeCell ref="I17:J17"/>
    <mergeCell ref="I18:J18"/>
  </mergeCells>
  <phoneticPr fontId="3" type="noConversion"/>
  <pageMargins left="0.19685039370078741" right="0.19685039370078741" top="0.39370078740157483" bottom="0.39370078740157483" header="0.51181102362204722" footer="0.51181102362204722"/>
  <pageSetup paperSize="9" scale="77" orientation="landscape" r:id="rId1"/>
  <headerFooter alignWithMargins="0">
    <oddHeader>&amp;R3.sz. melléklet
..../2018.(....) Egyek Önk.</oddHeader>
  </headerFooter>
  <colBreaks count="1" manualBreakCount="1">
    <brk id="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2"/>
  <sheetViews>
    <sheetView view="pageLayout" topLeftCell="D1" zoomScaleNormal="100" zoomScaleSheetLayoutView="50" workbookViewId="0">
      <selection activeCell="G16" sqref="G16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8.140625" bestFit="1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559" t="s">
        <v>297</v>
      </c>
      <c r="B2" s="560"/>
      <c r="C2" s="560"/>
      <c r="D2" s="560"/>
      <c r="E2" s="560"/>
      <c r="F2" s="560"/>
      <c r="G2" s="560"/>
      <c r="H2" s="560"/>
      <c r="I2" s="561"/>
      <c r="J2" s="561"/>
      <c r="K2" s="561"/>
      <c r="L2" s="561"/>
    </row>
    <row r="3" spans="1:12" ht="13.5" thickBot="1" x14ac:dyDescent="0.25">
      <c r="L3" s="137"/>
    </row>
    <row r="4" spans="1:12" ht="102" customHeight="1" thickBot="1" x14ac:dyDescent="0.25">
      <c r="A4" s="547" t="s">
        <v>111</v>
      </c>
      <c r="B4" s="100" t="s">
        <v>125</v>
      </c>
      <c r="C4" s="100" t="s">
        <v>136</v>
      </c>
      <c r="D4" s="100" t="s">
        <v>127</v>
      </c>
      <c r="E4" s="100" t="s">
        <v>137</v>
      </c>
      <c r="F4" s="100" t="s">
        <v>133</v>
      </c>
      <c r="G4" s="100" t="s">
        <v>274</v>
      </c>
      <c r="H4" s="100" t="s">
        <v>129</v>
      </c>
      <c r="I4" s="100" t="s">
        <v>130</v>
      </c>
      <c r="J4" s="100" t="s">
        <v>131</v>
      </c>
      <c r="K4" s="100" t="s">
        <v>138</v>
      </c>
      <c r="L4" s="101" t="s">
        <v>24</v>
      </c>
    </row>
    <row r="5" spans="1:12" ht="21" customHeight="1" thickBot="1" x14ac:dyDescent="0.25">
      <c r="A5" s="548"/>
      <c r="B5" s="16" t="s">
        <v>296</v>
      </c>
      <c r="C5" s="16" t="s">
        <v>296</v>
      </c>
      <c r="D5" s="16" t="s">
        <v>296</v>
      </c>
      <c r="E5" s="16" t="s">
        <v>296</v>
      </c>
      <c r="F5" s="16" t="s">
        <v>296</v>
      </c>
      <c r="G5" s="16" t="s">
        <v>296</v>
      </c>
      <c r="H5" s="16" t="s">
        <v>296</v>
      </c>
      <c r="I5" s="16" t="s">
        <v>296</v>
      </c>
      <c r="J5" s="16" t="s">
        <v>296</v>
      </c>
      <c r="K5" s="16" t="s">
        <v>296</v>
      </c>
      <c r="L5" s="16" t="s">
        <v>296</v>
      </c>
    </row>
    <row r="6" spans="1:12" ht="21" customHeight="1" thickBot="1" x14ac:dyDescent="0.25">
      <c r="A6" s="155" t="s">
        <v>148</v>
      </c>
      <c r="B6" s="50">
        <v>35080090</v>
      </c>
      <c r="C6" s="50">
        <v>6772735</v>
      </c>
      <c r="D6" s="76">
        <v>7536705</v>
      </c>
      <c r="E6" s="76"/>
      <c r="F6" s="50">
        <v>5210610</v>
      </c>
      <c r="G6" s="50">
        <v>1726694</v>
      </c>
      <c r="H6" s="76">
        <v>2474540</v>
      </c>
      <c r="I6" s="76"/>
      <c r="J6" s="76"/>
      <c r="K6" s="50"/>
      <c r="L6" s="129">
        <f>SUM(B6:K6)</f>
        <v>58801374</v>
      </c>
    </row>
    <row r="7" spans="1:12" ht="21" customHeight="1" thickBot="1" x14ac:dyDescent="0.25">
      <c r="A7" s="155" t="s">
        <v>122</v>
      </c>
      <c r="B7" s="50"/>
      <c r="C7" s="50"/>
      <c r="D7" s="76">
        <v>75000</v>
      </c>
      <c r="E7" s="76"/>
      <c r="F7" s="50"/>
      <c r="G7" s="50"/>
      <c r="H7" s="76"/>
      <c r="I7" s="76"/>
      <c r="J7" s="76"/>
      <c r="K7" s="50"/>
      <c r="L7" s="129">
        <f t="shared" ref="L7:L39" si="0">SUM(B7:K7)</f>
        <v>75000</v>
      </c>
    </row>
    <row r="8" spans="1:12" ht="31.5" customHeight="1" thickBot="1" x14ac:dyDescent="0.25">
      <c r="A8" s="154" t="s">
        <v>113</v>
      </c>
      <c r="B8" s="50"/>
      <c r="C8" s="50"/>
      <c r="D8" s="76">
        <v>21734468</v>
      </c>
      <c r="E8" s="76"/>
      <c r="F8" s="50">
        <v>6624673</v>
      </c>
      <c r="G8" s="50"/>
      <c r="H8" s="76">
        <v>59937706</v>
      </c>
      <c r="I8" s="76">
        <v>1396290</v>
      </c>
      <c r="J8" s="76"/>
      <c r="K8" s="76"/>
      <c r="L8" s="129">
        <f t="shared" si="0"/>
        <v>89693137</v>
      </c>
    </row>
    <row r="9" spans="1:12" ht="31.5" customHeight="1" thickBot="1" x14ac:dyDescent="0.25">
      <c r="A9" s="307" t="s">
        <v>244</v>
      </c>
      <c r="B9" s="50"/>
      <c r="C9" s="50"/>
      <c r="D9" s="76"/>
      <c r="E9" s="76"/>
      <c r="F9" s="50">
        <v>84360</v>
      </c>
      <c r="G9" s="50"/>
      <c r="H9" s="76"/>
      <c r="I9" s="76"/>
      <c r="J9" s="76"/>
      <c r="K9" s="50">
        <v>11185523</v>
      </c>
      <c r="L9" s="129">
        <f t="shared" si="0"/>
        <v>11269883</v>
      </c>
    </row>
    <row r="10" spans="1:12" ht="31.5" customHeight="1" thickBot="1" x14ac:dyDescent="0.25">
      <c r="A10" s="307" t="s">
        <v>272</v>
      </c>
      <c r="B10" s="50"/>
      <c r="C10" s="50"/>
      <c r="D10" s="76"/>
      <c r="E10" s="76"/>
      <c r="F10" s="50">
        <v>12907000</v>
      </c>
      <c r="G10" s="50"/>
      <c r="H10" s="76"/>
      <c r="I10" s="76"/>
      <c r="J10" s="76"/>
      <c r="K10" s="76">
        <v>133410345</v>
      </c>
      <c r="L10" s="129">
        <f t="shared" si="0"/>
        <v>146317345</v>
      </c>
    </row>
    <row r="11" spans="1:12" ht="21" customHeight="1" thickBot="1" x14ac:dyDescent="0.25">
      <c r="A11" s="152" t="s">
        <v>142</v>
      </c>
      <c r="B11" s="50"/>
      <c r="C11" s="50"/>
      <c r="D11" s="76"/>
      <c r="E11" s="76"/>
      <c r="F11" s="50">
        <v>10515654</v>
      </c>
      <c r="G11" s="50"/>
      <c r="H11" s="76"/>
      <c r="I11" s="76"/>
      <c r="J11" s="50"/>
      <c r="K11" s="50"/>
      <c r="L11" s="129">
        <f t="shared" si="0"/>
        <v>10515654</v>
      </c>
    </row>
    <row r="12" spans="1:12" ht="21" customHeight="1" thickBot="1" x14ac:dyDescent="0.25">
      <c r="A12" s="155" t="s">
        <v>119</v>
      </c>
      <c r="B12" s="50">
        <v>26078483</v>
      </c>
      <c r="C12" s="50">
        <v>2542615</v>
      </c>
      <c r="D12" s="76"/>
      <c r="E12" s="76"/>
      <c r="F12" s="50"/>
      <c r="G12" s="50"/>
      <c r="H12" s="76"/>
      <c r="I12" s="76"/>
      <c r="J12" s="76"/>
      <c r="K12" s="50"/>
      <c r="L12" s="129">
        <f t="shared" si="0"/>
        <v>28621098</v>
      </c>
    </row>
    <row r="13" spans="1:12" ht="21" customHeight="1" thickBot="1" x14ac:dyDescent="0.25">
      <c r="A13" s="155" t="s">
        <v>120</v>
      </c>
      <c r="B13" s="50">
        <v>426507474</v>
      </c>
      <c r="C13" s="50">
        <v>43302933</v>
      </c>
      <c r="D13" s="76">
        <v>58061884</v>
      </c>
      <c r="E13" s="76"/>
      <c r="F13" s="50">
        <v>11522448</v>
      </c>
      <c r="G13" s="50"/>
      <c r="H13" s="76">
        <v>21305502</v>
      </c>
      <c r="I13" s="76">
        <v>9809459</v>
      </c>
      <c r="J13" s="76"/>
      <c r="K13" s="50"/>
      <c r="L13" s="129">
        <f t="shared" si="0"/>
        <v>570509700</v>
      </c>
    </row>
    <row r="14" spans="1:12" ht="21" customHeight="1" thickBot="1" x14ac:dyDescent="0.25">
      <c r="A14" s="155" t="s">
        <v>248</v>
      </c>
      <c r="B14" s="50">
        <v>1172500</v>
      </c>
      <c r="C14" s="50">
        <v>231000</v>
      </c>
      <c r="D14" s="76">
        <v>3759900</v>
      </c>
      <c r="E14" s="76"/>
      <c r="F14" s="50"/>
      <c r="G14" s="50"/>
      <c r="H14" s="76">
        <v>623706</v>
      </c>
      <c r="I14" s="76"/>
      <c r="J14" s="76"/>
      <c r="K14" s="50"/>
      <c r="L14" s="129">
        <f t="shared" si="0"/>
        <v>5787106</v>
      </c>
    </row>
    <row r="15" spans="1:12" s="82" customFormat="1" ht="21" customHeight="1" thickBot="1" x14ac:dyDescent="0.25">
      <c r="A15" s="152" t="s">
        <v>188</v>
      </c>
      <c r="B15" s="16"/>
      <c r="C15" s="50"/>
      <c r="D15" s="76">
        <v>819609</v>
      </c>
      <c r="E15" s="76"/>
      <c r="F15" s="50"/>
      <c r="G15" s="50">
        <v>231500</v>
      </c>
      <c r="H15" s="76">
        <v>973874417</v>
      </c>
      <c r="I15" s="76">
        <v>49663202</v>
      </c>
      <c r="J15" s="76"/>
      <c r="K15" s="50"/>
      <c r="L15" s="129">
        <f t="shared" si="0"/>
        <v>1024588728</v>
      </c>
    </row>
    <row r="16" spans="1:12" s="82" customFormat="1" ht="21" customHeight="1" thickBot="1" x14ac:dyDescent="0.25">
      <c r="A16" s="152" t="s">
        <v>191</v>
      </c>
      <c r="B16" s="50"/>
      <c r="C16" s="50"/>
      <c r="D16" s="76">
        <v>15206000</v>
      </c>
      <c r="E16" s="76"/>
      <c r="F16" s="50">
        <v>3736712</v>
      </c>
      <c r="G16" s="50"/>
      <c r="H16" s="76"/>
      <c r="I16" s="76"/>
      <c r="J16" s="76"/>
      <c r="K16" s="50"/>
      <c r="L16" s="129">
        <f t="shared" si="0"/>
        <v>18942712</v>
      </c>
    </row>
    <row r="17" spans="1:12" s="82" customFormat="1" ht="21" customHeight="1" thickBot="1" x14ac:dyDescent="0.25">
      <c r="A17" s="151" t="s">
        <v>139</v>
      </c>
      <c r="B17" s="50"/>
      <c r="C17" s="50"/>
      <c r="D17" s="76"/>
      <c r="E17" s="76"/>
      <c r="F17" s="50">
        <v>1955913</v>
      </c>
      <c r="G17" s="50"/>
      <c r="H17" s="76"/>
      <c r="I17" s="76"/>
      <c r="J17" s="76"/>
      <c r="K17" s="50"/>
      <c r="L17" s="129">
        <f t="shared" si="0"/>
        <v>1955913</v>
      </c>
    </row>
    <row r="18" spans="1:12" s="82" customFormat="1" ht="21" customHeight="1" thickBot="1" x14ac:dyDescent="0.25">
      <c r="A18" s="308" t="s">
        <v>252</v>
      </c>
      <c r="B18" s="50"/>
      <c r="C18" s="50"/>
      <c r="D18" s="76"/>
      <c r="E18" s="76"/>
      <c r="F18" s="50">
        <v>50000</v>
      </c>
      <c r="G18" s="50"/>
      <c r="H18" s="76">
        <v>1390854858</v>
      </c>
      <c r="I18" s="76"/>
      <c r="J18" s="76"/>
      <c r="K18" s="50"/>
      <c r="L18" s="129">
        <f t="shared" si="0"/>
        <v>1390904858</v>
      </c>
    </row>
    <row r="19" spans="1:12" s="82" customFormat="1" ht="21" customHeight="1" thickBot="1" x14ac:dyDescent="0.25">
      <c r="A19" s="472" t="s">
        <v>356</v>
      </c>
      <c r="B19" s="50"/>
      <c r="C19" s="50"/>
      <c r="D19" s="76">
        <v>168580</v>
      </c>
      <c r="E19" s="76"/>
      <c r="F19" s="50"/>
      <c r="G19" s="50"/>
      <c r="H19" s="76">
        <v>15020</v>
      </c>
      <c r="I19" s="76"/>
      <c r="J19" s="76"/>
      <c r="K19" s="50"/>
      <c r="L19" s="129">
        <f t="shared" si="0"/>
        <v>183600</v>
      </c>
    </row>
    <row r="20" spans="1:12" s="82" customFormat="1" ht="21" customHeight="1" thickBot="1" x14ac:dyDescent="0.25">
      <c r="A20" s="154" t="s">
        <v>141</v>
      </c>
      <c r="B20" s="50"/>
      <c r="C20" s="50"/>
      <c r="D20" s="76">
        <v>15148510</v>
      </c>
      <c r="E20" s="76"/>
      <c r="F20" s="50">
        <v>488675</v>
      </c>
      <c r="G20" s="50"/>
      <c r="H20" s="76"/>
      <c r="I20" s="76"/>
      <c r="J20" s="76"/>
      <c r="K20" s="50"/>
      <c r="L20" s="129">
        <f t="shared" si="0"/>
        <v>15637185</v>
      </c>
    </row>
    <row r="21" spans="1:12" s="82" customFormat="1" ht="21" customHeight="1" thickBot="1" x14ac:dyDescent="0.25">
      <c r="A21" s="152" t="s">
        <v>114</v>
      </c>
      <c r="B21" s="50">
        <v>2346100</v>
      </c>
      <c r="C21" s="50">
        <v>462000</v>
      </c>
      <c r="D21" s="76">
        <v>10845000</v>
      </c>
      <c r="E21" s="76"/>
      <c r="F21" s="50">
        <v>3688390</v>
      </c>
      <c r="G21" s="50"/>
      <c r="H21" s="76">
        <v>7761000</v>
      </c>
      <c r="I21" s="76"/>
      <c r="J21" s="76"/>
      <c r="K21" s="50"/>
      <c r="L21" s="129">
        <f t="shared" si="0"/>
        <v>25102490</v>
      </c>
    </row>
    <row r="22" spans="1:12" ht="21" customHeight="1" thickBot="1" x14ac:dyDescent="0.25">
      <c r="A22" s="152" t="s">
        <v>143</v>
      </c>
      <c r="B22" s="50">
        <v>480000</v>
      </c>
      <c r="C22" s="50">
        <v>85200</v>
      </c>
      <c r="D22" s="76">
        <v>647504</v>
      </c>
      <c r="E22" s="76"/>
      <c r="F22" s="50"/>
      <c r="G22" s="50"/>
      <c r="H22" s="50"/>
      <c r="I22" s="76"/>
      <c r="J22" s="50"/>
      <c r="K22" s="50"/>
      <c r="L22" s="129">
        <f t="shared" si="0"/>
        <v>1212704</v>
      </c>
    </row>
    <row r="23" spans="1:12" ht="21" customHeight="1" thickBot="1" x14ac:dyDescent="0.25">
      <c r="A23" s="152" t="s">
        <v>144</v>
      </c>
      <c r="B23" s="50"/>
      <c r="C23" s="50"/>
      <c r="D23" s="76"/>
      <c r="E23" s="76"/>
      <c r="F23" s="50">
        <v>9676437</v>
      </c>
      <c r="G23" s="50"/>
      <c r="H23" s="50"/>
      <c r="I23" s="76"/>
      <c r="J23" s="50"/>
      <c r="K23" s="50"/>
      <c r="L23" s="129">
        <f t="shared" si="0"/>
        <v>9676437</v>
      </c>
    </row>
    <row r="24" spans="1:12" ht="21" customHeight="1" thickBot="1" x14ac:dyDescent="0.25">
      <c r="A24" s="152" t="s">
        <v>145</v>
      </c>
      <c r="B24" s="50"/>
      <c r="C24" s="50"/>
      <c r="D24" s="76">
        <v>9243619</v>
      </c>
      <c r="E24" s="76"/>
      <c r="F24" s="50">
        <v>1043487</v>
      </c>
      <c r="G24" s="50"/>
      <c r="H24" s="50"/>
      <c r="I24" s="76"/>
      <c r="J24" s="50"/>
      <c r="K24" s="50"/>
      <c r="L24" s="129">
        <f t="shared" si="0"/>
        <v>10287106</v>
      </c>
    </row>
    <row r="25" spans="1:12" ht="21" customHeight="1" thickBot="1" x14ac:dyDescent="0.25">
      <c r="A25" s="152" t="s">
        <v>146</v>
      </c>
      <c r="B25" s="50"/>
      <c r="C25" s="50"/>
      <c r="D25" s="76">
        <v>279400</v>
      </c>
      <c r="E25" s="76"/>
      <c r="F25" s="50"/>
      <c r="G25" s="50"/>
      <c r="H25" s="50"/>
      <c r="I25" s="76"/>
      <c r="J25" s="50"/>
      <c r="K25" s="50"/>
      <c r="L25" s="129">
        <f t="shared" si="0"/>
        <v>279400</v>
      </c>
    </row>
    <row r="26" spans="1:12" ht="21" customHeight="1" thickBot="1" x14ac:dyDescent="0.25">
      <c r="A26" s="152" t="s">
        <v>245</v>
      </c>
      <c r="B26" s="50"/>
      <c r="C26" s="50"/>
      <c r="D26" s="76">
        <v>64000</v>
      </c>
      <c r="E26" s="76"/>
      <c r="F26" s="50"/>
      <c r="G26" s="50"/>
      <c r="H26" s="50"/>
      <c r="I26" s="76"/>
      <c r="J26" s="50"/>
      <c r="K26" s="50"/>
      <c r="L26" s="129">
        <f t="shared" si="0"/>
        <v>64000</v>
      </c>
    </row>
    <row r="27" spans="1:12" ht="21" customHeight="1" thickBot="1" x14ac:dyDescent="0.25">
      <c r="A27" s="152" t="s">
        <v>246</v>
      </c>
      <c r="B27" s="50"/>
      <c r="C27" s="50"/>
      <c r="D27" s="76"/>
      <c r="E27" s="76"/>
      <c r="F27" s="50"/>
      <c r="G27" s="50"/>
      <c r="H27" s="50"/>
      <c r="I27" s="76">
        <v>762452</v>
      </c>
      <c r="J27" s="50"/>
      <c r="K27" s="50"/>
      <c r="L27" s="129">
        <f t="shared" si="0"/>
        <v>762452</v>
      </c>
    </row>
    <row r="28" spans="1:12" ht="21" customHeight="1" thickBot="1" x14ac:dyDescent="0.25">
      <c r="A28" s="152" t="s">
        <v>140</v>
      </c>
      <c r="B28" s="50"/>
      <c r="C28" s="50"/>
      <c r="D28" s="76"/>
      <c r="E28" s="76"/>
      <c r="F28" s="50">
        <v>672388</v>
      </c>
      <c r="G28" s="50"/>
      <c r="H28" s="50"/>
      <c r="I28" s="76"/>
      <c r="J28" s="76"/>
      <c r="K28" s="50"/>
      <c r="L28" s="129">
        <f t="shared" si="0"/>
        <v>672388</v>
      </c>
    </row>
    <row r="29" spans="1:12" ht="21" customHeight="1" thickBot="1" x14ac:dyDescent="0.25">
      <c r="A29" s="155" t="s">
        <v>247</v>
      </c>
      <c r="B29" s="50"/>
      <c r="C29" s="50"/>
      <c r="D29" s="76"/>
      <c r="E29" s="76"/>
      <c r="F29" s="50">
        <v>6537000</v>
      </c>
      <c r="G29" s="50"/>
      <c r="H29" s="50"/>
      <c r="I29" s="76"/>
      <c r="J29" s="76"/>
      <c r="K29" s="50"/>
      <c r="L29" s="129">
        <f t="shared" si="0"/>
        <v>6537000</v>
      </c>
    </row>
    <row r="30" spans="1:12" ht="21" customHeight="1" thickBot="1" x14ac:dyDescent="0.25">
      <c r="A30" s="155" t="s">
        <v>353</v>
      </c>
      <c r="B30" s="50"/>
      <c r="C30" s="50"/>
      <c r="D30" s="76">
        <v>450000</v>
      </c>
      <c r="E30" s="76"/>
      <c r="F30" s="50"/>
      <c r="G30" s="50"/>
      <c r="H30" s="50"/>
      <c r="I30" s="76"/>
      <c r="J30" s="76"/>
      <c r="K30" s="50"/>
      <c r="L30" s="129">
        <f t="shared" si="0"/>
        <v>450000</v>
      </c>
    </row>
    <row r="31" spans="1:12" ht="21" customHeight="1" thickBot="1" x14ac:dyDescent="0.25">
      <c r="A31" s="155" t="s">
        <v>261</v>
      </c>
      <c r="B31" s="50"/>
      <c r="C31" s="50"/>
      <c r="D31" s="76">
        <v>2000000</v>
      </c>
      <c r="E31" s="76"/>
      <c r="F31" s="50"/>
      <c r="G31" s="50"/>
      <c r="H31" s="50"/>
      <c r="I31" s="76"/>
      <c r="J31" s="76"/>
      <c r="K31" s="50"/>
      <c r="L31" s="129">
        <f t="shared" si="0"/>
        <v>2000000</v>
      </c>
    </row>
    <row r="32" spans="1:12" ht="21" customHeight="1" thickBot="1" x14ac:dyDescent="0.25">
      <c r="A32" s="155" t="s">
        <v>121</v>
      </c>
      <c r="B32" s="50">
        <v>15000</v>
      </c>
      <c r="C32" s="50"/>
      <c r="D32" s="76">
        <v>4805390</v>
      </c>
      <c r="E32" s="76"/>
      <c r="F32" s="50">
        <v>2743487</v>
      </c>
      <c r="G32" s="50"/>
      <c r="H32" s="50"/>
      <c r="I32" s="76"/>
      <c r="J32" s="76"/>
      <c r="K32" s="50"/>
      <c r="L32" s="129">
        <f t="shared" si="0"/>
        <v>7563877</v>
      </c>
    </row>
    <row r="33" spans="1:12" ht="21" customHeight="1" thickBot="1" x14ac:dyDescent="0.25">
      <c r="A33" s="155" t="s">
        <v>273</v>
      </c>
      <c r="B33" s="50"/>
      <c r="C33" s="50"/>
      <c r="D33" s="76">
        <v>10361770</v>
      </c>
      <c r="E33" s="76"/>
      <c r="F33" s="50"/>
      <c r="G33" s="50"/>
      <c r="H33" s="50"/>
      <c r="I33" s="76"/>
      <c r="J33" s="76"/>
      <c r="K33" s="50"/>
      <c r="L33" s="129">
        <f t="shared" si="0"/>
        <v>10361770</v>
      </c>
    </row>
    <row r="34" spans="1:12" ht="21" customHeight="1" thickBot="1" x14ac:dyDescent="0.25">
      <c r="A34" s="155" t="s">
        <v>357</v>
      </c>
      <c r="B34" s="50"/>
      <c r="C34" s="50"/>
      <c r="D34" s="76"/>
      <c r="E34" s="76">
        <v>4115000</v>
      </c>
      <c r="F34" s="50"/>
      <c r="G34" s="50"/>
      <c r="H34" s="50"/>
      <c r="I34" s="76"/>
      <c r="J34" s="76"/>
      <c r="K34" s="50"/>
      <c r="L34" s="129">
        <f t="shared" si="0"/>
        <v>4115000</v>
      </c>
    </row>
    <row r="35" spans="1:12" ht="21" customHeight="1" thickBot="1" x14ac:dyDescent="0.25">
      <c r="A35" s="155" t="s">
        <v>192</v>
      </c>
      <c r="B35" s="50"/>
      <c r="C35" s="50"/>
      <c r="D35" s="76"/>
      <c r="E35" s="76">
        <v>1950000</v>
      </c>
      <c r="F35" s="50"/>
      <c r="G35" s="50"/>
      <c r="H35" s="50"/>
      <c r="I35" s="76"/>
      <c r="J35" s="76"/>
      <c r="K35" s="50"/>
      <c r="L35" s="129">
        <f t="shared" si="0"/>
        <v>1950000</v>
      </c>
    </row>
    <row r="36" spans="1:12" ht="28.5" customHeight="1" thickBot="1" x14ac:dyDescent="0.25">
      <c r="A36" s="153" t="s">
        <v>112</v>
      </c>
      <c r="B36" s="50"/>
      <c r="C36" s="50"/>
      <c r="D36" s="76"/>
      <c r="E36" s="76"/>
      <c r="F36" s="50">
        <v>5592209</v>
      </c>
      <c r="G36" s="50"/>
      <c r="H36" s="50"/>
      <c r="I36" s="76"/>
      <c r="J36" s="76"/>
      <c r="K36" s="50"/>
      <c r="L36" s="129">
        <f t="shared" si="0"/>
        <v>5592209</v>
      </c>
    </row>
    <row r="37" spans="1:12" ht="21" customHeight="1" thickBot="1" x14ac:dyDescent="0.25">
      <c r="A37" s="155" t="s">
        <v>118</v>
      </c>
      <c r="B37" s="50">
        <v>3273400</v>
      </c>
      <c r="C37" s="50">
        <v>604658</v>
      </c>
      <c r="D37" s="76">
        <v>1073000</v>
      </c>
      <c r="E37" s="76"/>
      <c r="F37" s="50"/>
      <c r="G37" s="50"/>
      <c r="H37" s="50"/>
      <c r="I37" s="63"/>
      <c r="J37" s="63"/>
      <c r="K37" s="50"/>
      <c r="L37" s="129">
        <f t="shared" si="0"/>
        <v>4951058</v>
      </c>
    </row>
    <row r="38" spans="1:12" ht="21" customHeight="1" thickBot="1" x14ac:dyDescent="0.25">
      <c r="A38" s="155" t="s">
        <v>147</v>
      </c>
      <c r="B38" s="50"/>
      <c r="C38" s="50"/>
      <c r="D38" s="76">
        <v>150000</v>
      </c>
      <c r="E38" s="76">
        <v>6678618</v>
      </c>
      <c r="F38" s="50">
        <v>5674662</v>
      </c>
      <c r="G38" s="50"/>
      <c r="H38" s="50"/>
      <c r="I38" s="76"/>
      <c r="J38" s="76"/>
      <c r="K38" s="50"/>
      <c r="L38" s="129">
        <f t="shared" si="0"/>
        <v>12503280</v>
      </c>
    </row>
    <row r="39" spans="1:12" ht="21" customHeight="1" thickBot="1" x14ac:dyDescent="0.25">
      <c r="A39" s="152" t="s">
        <v>117</v>
      </c>
      <c r="B39" s="50"/>
      <c r="C39" s="50"/>
      <c r="D39" s="76">
        <v>6673227</v>
      </c>
      <c r="E39" s="76"/>
      <c r="F39" s="50"/>
      <c r="G39" s="50"/>
      <c r="H39" s="50"/>
      <c r="I39" s="76"/>
      <c r="J39" s="50"/>
      <c r="K39" s="50">
        <v>7554365</v>
      </c>
      <c r="L39" s="129">
        <f t="shared" si="0"/>
        <v>14227592</v>
      </c>
    </row>
    <row r="40" spans="1:12" ht="21" customHeight="1" thickBot="1" x14ac:dyDescent="0.25">
      <c r="A40" s="80" t="s">
        <v>14</v>
      </c>
      <c r="B40" s="83">
        <f t="shared" ref="B40:K40" si="1">SUM(B6:B39)</f>
        <v>494953047</v>
      </c>
      <c r="C40" s="83">
        <f t="shared" si="1"/>
        <v>54001141</v>
      </c>
      <c r="D40" s="83">
        <f t="shared" si="1"/>
        <v>169103566</v>
      </c>
      <c r="E40" s="83">
        <f t="shared" si="1"/>
        <v>12743618</v>
      </c>
      <c r="F40" s="83">
        <f t="shared" si="1"/>
        <v>88724105</v>
      </c>
      <c r="G40" s="83">
        <f t="shared" si="1"/>
        <v>1958194</v>
      </c>
      <c r="H40" s="83">
        <f t="shared" si="1"/>
        <v>2456846749</v>
      </c>
      <c r="I40" s="83">
        <f t="shared" si="1"/>
        <v>61631403</v>
      </c>
      <c r="J40" s="83">
        <f t="shared" si="1"/>
        <v>0</v>
      </c>
      <c r="K40" s="83">
        <f t="shared" si="1"/>
        <v>152150233</v>
      </c>
      <c r="L40" s="129">
        <f>SUM(B40:K40)</f>
        <v>3492112056</v>
      </c>
    </row>
    <row r="41" spans="1:12" x14ac:dyDescent="0.2">
      <c r="L41" s="77"/>
    </row>
    <row r="42" spans="1:12" x14ac:dyDescent="0.2">
      <c r="E42" s="2"/>
      <c r="J42" s="77"/>
      <c r="L42" s="2"/>
    </row>
    <row r="43" spans="1:12" x14ac:dyDescent="0.2">
      <c r="L43" s="383"/>
    </row>
    <row r="44" spans="1:12" x14ac:dyDescent="0.2">
      <c r="A44" s="84"/>
      <c r="B44" s="17"/>
      <c r="C44" s="17"/>
      <c r="D44" s="17"/>
      <c r="E44" s="17"/>
      <c r="F44" s="17"/>
      <c r="G44" s="17"/>
      <c r="H44" s="17"/>
      <c r="L44" s="383"/>
    </row>
    <row r="45" spans="1:12" x14ac:dyDescent="0.2">
      <c r="A45" s="85"/>
      <c r="B45" s="18"/>
      <c r="C45" s="18"/>
      <c r="D45" s="18"/>
      <c r="E45" s="18"/>
      <c r="F45" s="18"/>
      <c r="G45" s="18"/>
      <c r="H45" s="18"/>
    </row>
    <row r="46" spans="1:12" x14ac:dyDescent="0.2">
      <c r="A46" s="19"/>
      <c r="B46" s="71"/>
      <c r="C46" s="71"/>
      <c r="D46" s="71"/>
      <c r="E46" s="71"/>
      <c r="F46" s="71"/>
      <c r="G46" s="71"/>
      <c r="H46" s="71"/>
    </row>
    <row r="47" spans="1:12" x14ac:dyDescent="0.2">
      <c r="A47" s="19"/>
      <c r="B47" s="71"/>
      <c r="C47" s="71"/>
      <c r="D47" s="72"/>
      <c r="E47" s="71"/>
      <c r="F47" s="71"/>
      <c r="G47" s="71"/>
      <c r="H47" s="71"/>
    </row>
    <row r="48" spans="1:12" x14ac:dyDescent="0.2">
      <c r="A48" s="19"/>
      <c r="B48" s="71"/>
      <c r="C48" s="71"/>
      <c r="D48" s="71"/>
      <c r="E48" s="71"/>
      <c r="F48" s="71"/>
      <c r="G48" s="71"/>
      <c r="H48" s="71"/>
    </row>
    <row r="49" spans="1:9" x14ac:dyDescent="0.2">
      <c r="A49" s="19"/>
      <c r="B49" s="71"/>
      <c r="C49" s="71"/>
      <c r="D49" s="71"/>
      <c r="E49" s="71"/>
      <c r="F49" s="71"/>
      <c r="G49" s="71"/>
      <c r="H49" s="71"/>
    </row>
    <row r="50" spans="1:9" x14ac:dyDescent="0.2">
      <c r="A50" s="19"/>
      <c r="B50" s="71"/>
      <c r="C50" s="71"/>
      <c r="D50" s="71"/>
      <c r="E50" s="71"/>
      <c r="F50" s="71"/>
      <c r="G50" s="71"/>
      <c r="H50" s="71"/>
    </row>
    <row r="51" spans="1:9" x14ac:dyDescent="0.2">
      <c r="A51" s="19"/>
      <c r="B51" s="71"/>
      <c r="C51" s="71"/>
      <c r="D51" s="71"/>
      <c r="E51" s="71"/>
      <c r="F51" s="71"/>
      <c r="G51" s="71"/>
      <c r="H51" s="71"/>
    </row>
    <row r="52" spans="1:9" x14ac:dyDescent="0.2">
      <c r="A52" s="19"/>
      <c r="B52" s="71"/>
      <c r="C52" s="71"/>
      <c r="D52" s="71"/>
      <c r="E52" s="71"/>
      <c r="F52" s="71"/>
      <c r="G52" s="71"/>
      <c r="H52" s="71"/>
    </row>
    <row r="53" spans="1:9" x14ac:dyDescent="0.2">
      <c r="A53" s="19"/>
      <c r="B53" s="71"/>
      <c r="C53" s="71"/>
      <c r="D53" s="71"/>
      <c r="E53" s="71"/>
      <c r="F53" s="71"/>
      <c r="G53" s="71"/>
      <c r="H53" s="71"/>
    </row>
    <row r="54" spans="1:9" x14ac:dyDescent="0.2">
      <c r="A54" s="19"/>
      <c r="B54" s="71"/>
      <c r="C54" s="71"/>
      <c r="D54" s="71"/>
      <c r="E54" s="71"/>
      <c r="F54" s="71"/>
      <c r="G54" s="71"/>
      <c r="H54" s="71"/>
    </row>
    <row r="55" spans="1:9" x14ac:dyDescent="0.2">
      <c r="A55" s="19"/>
      <c r="B55" s="71"/>
      <c r="C55" s="71"/>
      <c r="D55" s="71"/>
      <c r="E55" s="71"/>
      <c r="F55" s="71"/>
      <c r="G55" s="71"/>
      <c r="H55" s="71"/>
    </row>
    <row r="56" spans="1:9" x14ac:dyDescent="0.2">
      <c r="A56" s="19"/>
      <c r="B56" s="71"/>
      <c r="C56" s="71"/>
      <c r="D56" s="71"/>
      <c r="E56" s="71"/>
      <c r="F56" s="71"/>
      <c r="G56" s="71"/>
      <c r="H56" s="71"/>
    </row>
    <row r="57" spans="1:9" x14ac:dyDescent="0.2">
      <c r="A57" s="19"/>
      <c r="B57" s="71"/>
      <c r="C57" s="71"/>
      <c r="D57" s="71"/>
      <c r="E57" s="71"/>
      <c r="F57" s="71"/>
      <c r="G57" s="71"/>
      <c r="H57" s="71"/>
      <c r="I57" s="1"/>
    </row>
    <row r="58" spans="1:9" x14ac:dyDescent="0.2">
      <c r="A58" s="19"/>
      <c r="B58" s="71"/>
      <c r="C58" s="71"/>
      <c r="D58" s="71"/>
      <c r="E58" s="71"/>
      <c r="F58" s="71"/>
      <c r="G58" s="71"/>
      <c r="H58" s="71"/>
    </row>
    <row r="59" spans="1:9" x14ac:dyDescent="0.2">
      <c r="A59" s="19"/>
      <c r="B59" s="71"/>
      <c r="C59" s="71"/>
      <c r="D59" s="71"/>
      <c r="E59" s="71"/>
      <c r="F59" s="71"/>
      <c r="G59" s="71"/>
      <c r="H59" s="71"/>
    </row>
    <row r="60" spans="1:9" x14ac:dyDescent="0.2">
      <c r="A60" s="85"/>
      <c r="B60" s="73"/>
      <c r="C60" s="73"/>
      <c r="D60" s="73"/>
      <c r="E60" s="73"/>
      <c r="F60" s="73"/>
      <c r="G60" s="73"/>
      <c r="H60" s="73"/>
    </row>
    <row r="61" spans="1:9" x14ac:dyDescent="0.2">
      <c r="B61" s="1"/>
      <c r="C61" s="1"/>
      <c r="D61" s="1"/>
      <c r="E61" s="1"/>
      <c r="F61" s="1"/>
      <c r="G61" s="1"/>
      <c r="H61" s="1"/>
    </row>
    <row r="62" spans="1:9" x14ac:dyDescent="0.2">
      <c r="B62" s="1"/>
      <c r="C62" s="1"/>
      <c r="D62" s="1"/>
      <c r="E62" s="1"/>
      <c r="F62" s="1"/>
      <c r="G62" s="1"/>
      <c r="H62" s="1"/>
    </row>
  </sheetData>
  <mergeCells count="2">
    <mergeCell ref="A2:L2"/>
    <mergeCell ref="A4:A5"/>
  </mergeCells>
  <pageMargins left="0.74803149606299213" right="0.74803149606299213" top="0.98425196850393704" bottom="0.98425196850393704" header="0.51181102362204722" footer="0.51181102362204722"/>
  <pageSetup paperSize="9" scale="49" orientation="landscape" r:id="rId1"/>
  <headerFooter alignWithMargins="0">
    <oddHeader>&amp;R3.1. sz. melléklet
..../ 2018. (....) Egyek Önk.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9"/>
  <sheetViews>
    <sheetView view="pageLayout" topLeftCell="B1" zoomScaleNormal="100" zoomScaleSheetLayoutView="100" workbookViewId="0">
      <selection activeCell="G16" sqref="G16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559" t="s">
        <v>314</v>
      </c>
      <c r="B2" s="560"/>
      <c r="C2" s="560"/>
      <c r="D2" s="560"/>
      <c r="E2" s="560"/>
      <c r="F2" s="560"/>
      <c r="G2" s="560"/>
      <c r="H2" s="560"/>
      <c r="I2" s="561"/>
      <c r="J2" s="561"/>
      <c r="K2" s="561"/>
      <c r="L2" s="561"/>
    </row>
    <row r="3" spans="1:12" ht="13.5" thickBot="1" x14ac:dyDescent="0.25">
      <c r="L3" s="137"/>
    </row>
    <row r="4" spans="1:12" ht="102" customHeight="1" thickBot="1" x14ac:dyDescent="0.25">
      <c r="A4" s="547" t="s">
        <v>111</v>
      </c>
      <c r="B4" s="100" t="s">
        <v>125</v>
      </c>
      <c r="C4" s="100" t="s">
        <v>136</v>
      </c>
      <c r="D4" s="100" t="s">
        <v>127</v>
      </c>
      <c r="E4" s="100" t="s">
        <v>137</v>
      </c>
      <c r="F4" s="100" t="s">
        <v>133</v>
      </c>
      <c r="G4" s="100" t="s">
        <v>274</v>
      </c>
      <c r="H4" s="100" t="s">
        <v>129</v>
      </c>
      <c r="I4" s="100" t="s">
        <v>130</v>
      </c>
      <c r="J4" s="100" t="s">
        <v>131</v>
      </c>
      <c r="K4" s="100" t="s">
        <v>138</v>
      </c>
      <c r="L4" s="101" t="s">
        <v>24</v>
      </c>
    </row>
    <row r="5" spans="1:12" ht="21" customHeight="1" thickBot="1" x14ac:dyDescent="0.25">
      <c r="A5" s="548"/>
      <c r="B5" s="16" t="s">
        <v>296</v>
      </c>
      <c r="C5" s="16" t="s">
        <v>296</v>
      </c>
      <c r="D5" s="16" t="s">
        <v>296</v>
      </c>
      <c r="E5" s="16" t="s">
        <v>296</v>
      </c>
      <c r="F5" s="16" t="s">
        <v>296</v>
      </c>
      <c r="G5" s="16" t="s">
        <v>296</v>
      </c>
      <c r="H5" s="16" t="s">
        <v>296</v>
      </c>
      <c r="I5" s="16" t="s">
        <v>296</v>
      </c>
      <c r="J5" s="16" t="s">
        <v>296</v>
      </c>
      <c r="K5" s="16" t="s">
        <v>296</v>
      </c>
      <c r="L5" s="16" t="s">
        <v>296</v>
      </c>
    </row>
    <row r="6" spans="1:12" ht="21" customHeight="1" thickBot="1" x14ac:dyDescent="0.25">
      <c r="A6" s="155" t="s">
        <v>148</v>
      </c>
      <c r="B6" s="50">
        <v>35080090</v>
      </c>
      <c r="C6" s="50">
        <v>6772735</v>
      </c>
      <c r="D6" s="76">
        <v>7536705</v>
      </c>
      <c r="E6" s="76"/>
      <c r="F6" s="50">
        <v>5210610</v>
      </c>
      <c r="G6" s="50">
        <v>1726694</v>
      </c>
      <c r="H6" s="76">
        <v>2474540</v>
      </c>
      <c r="I6" s="76"/>
      <c r="J6" s="76"/>
      <c r="K6" s="50"/>
      <c r="L6" s="129">
        <f>SUM(B6:K6)</f>
        <v>58801374</v>
      </c>
    </row>
    <row r="7" spans="1:12" ht="21" customHeight="1" thickBot="1" x14ac:dyDescent="0.25">
      <c r="A7" s="155" t="s">
        <v>122</v>
      </c>
      <c r="B7" s="50"/>
      <c r="C7" s="50"/>
      <c r="D7" s="76">
        <v>75000</v>
      </c>
      <c r="E7" s="76"/>
      <c r="F7" s="50"/>
      <c r="G7" s="50"/>
      <c r="H7" s="76"/>
      <c r="I7" s="76"/>
      <c r="J7" s="76"/>
      <c r="K7" s="50"/>
      <c r="L7" s="129">
        <f t="shared" ref="L7:L39" si="0">SUM(B7:K7)</f>
        <v>75000</v>
      </c>
    </row>
    <row r="8" spans="1:12" ht="31.5" customHeight="1" thickBot="1" x14ac:dyDescent="0.25">
      <c r="A8" s="154" t="s">
        <v>113</v>
      </c>
      <c r="B8" s="50"/>
      <c r="C8" s="50"/>
      <c r="D8" s="76">
        <v>21734468</v>
      </c>
      <c r="E8" s="76"/>
      <c r="F8" s="50">
        <v>6624673</v>
      </c>
      <c r="G8" s="50"/>
      <c r="H8" s="76">
        <v>59937706</v>
      </c>
      <c r="I8" s="76">
        <v>1396290</v>
      </c>
      <c r="J8" s="76"/>
      <c r="K8" s="76"/>
      <c r="L8" s="129">
        <f t="shared" si="0"/>
        <v>89693137</v>
      </c>
    </row>
    <row r="9" spans="1:12" ht="31.5" customHeight="1" thickBot="1" x14ac:dyDescent="0.25">
      <c r="A9" s="307" t="s">
        <v>244</v>
      </c>
      <c r="B9" s="50"/>
      <c r="C9" s="50"/>
      <c r="D9" s="76"/>
      <c r="E9" s="76"/>
      <c r="F9" s="50">
        <v>84360</v>
      </c>
      <c r="G9" s="50"/>
      <c r="H9" s="76"/>
      <c r="I9" s="76"/>
      <c r="J9" s="76"/>
      <c r="K9" s="50">
        <v>11185523</v>
      </c>
      <c r="L9" s="129">
        <f t="shared" si="0"/>
        <v>11269883</v>
      </c>
    </row>
    <row r="10" spans="1:12" ht="31.5" customHeight="1" thickBot="1" x14ac:dyDescent="0.25">
      <c r="A10" s="307" t="s">
        <v>272</v>
      </c>
      <c r="B10" s="50"/>
      <c r="C10" s="50"/>
      <c r="D10" s="76"/>
      <c r="E10" s="76"/>
      <c r="F10" s="50">
        <v>12907000</v>
      </c>
      <c r="G10" s="50"/>
      <c r="H10" s="76"/>
      <c r="I10" s="76"/>
      <c r="J10" s="76"/>
      <c r="K10" s="76">
        <v>133410345</v>
      </c>
      <c r="L10" s="129">
        <f t="shared" si="0"/>
        <v>146317345</v>
      </c>
    </row>
    <row r="11" spans="1:12" ht="21" customHeight="1" thickBot="1" x14ac:dyDescent="0.25">
      <c r="A11" s="152" t="s">
        <v>142</v>
      </c>
      <c r="B11" s="50"/>
      <c r="C11" s="50"/>
      <c r="D11" s="76"/>
      <c r="E11" s="76"/>
      <c r="F11" s="50">
        <v>10515654</v>
      </c>
      <c r="G11" s="50"/>
      <c r="H11" s="76"/>
      <c r="I11" s="76"/>
      <c r="J11" s="50"/>
      <c r="K11" s="50"/>
      <c r="L11" s="129">
        <f t="shared" si="0"/>
        <v>10515654</v>
      </c>
    </row>
    <row r="12" spans="1:12" ht="21" customHeight="1" thickBot="1" x14ac:dyDescent="0.25">
      <c r="A12" s="155" t="s">
        <v>119</v>
      </c>
      <c r="B12" s="50">
        <v>26078483</v>
      </c>
      <c r="C12" s="50">
        <v>2542615</v>
      </c>
      <c r="D12" s="76"/>
      <c r="E12" s="76"/>
      <c r="F12" s="50"/>
      <c r="G12" s="50"/>
      <c r="H12" s="76"/>
      <c r="I12" s="76"/>
      <c r="J12" s="76"/>
      <c r="K12" s="50"/>
      <c r="L12" s="129">
        <f t="shared" si="0"/>
        <v>28621098</v>
      </c>
    </row>
    <row r="13" spans="1:12" ht="21" customHeight="1" thickBot="1" x14ac:dyDescent="0.25">
      <c r="A13" s="155" t="s">
        <v>120</v>
      </c>
      <c r="B13" s="50">
        <v>426507474</v>
      </c>
      <c r="C13" s="50">
        <v>43302933</v>
      </c>
      <c r="D13" s="76">
        <v>58061884</v>
      </c>
      <c r="E13" s="76"/>
      <c r="F13" s="50">
        <v>11522448</v>
      </c>
      <c r="G13" s="50"/>
      <c r="H13" s="76">
        <v>21305502</v>
      </c>
      <c r="I13" s="76">
        <v>9809459</v>
      </c>
      <c r="J13" s="76"/>
      <c r="K13" s="50"/>
      <c r="L13" s="129">
        <f t="shared" si="0"/>
        <v>570509700</v>
      </c>
    </row>
    <row r="14" spans="1:12" ht="21" customHeight="1" thickBot="1" x14ac:dyDescent="0.25">
      <c r="A14" s="155" t="s">
        <v>248</v>
      </c>
      <c r="B14" s="50">
        <v>1172500</v>
      </c>
      <c r="C14" s="50">
        <v>231000</v>
      </c>
      <c r="D14" s="76">
        <v>3759900</v>
      </c>
      <c r="E14" s="76"/>
      <c r="F14" s="50"/>
      <c r="G14" s="50"/>
      <c r="H14" s="76">
        <v>623706</v>
      </c>
      <c r="I14" s="76"/>
      <c r="J14" s="76"/>
      <c r="K14" s="50"/>
      <c r="L14" s="129">
        <f t="shared" si="0"/>
        <v>5787106</v>
      </c>
    </row>
    <row r="15" spans="1:12" s="82" customFormat="1" ht="21" customHeight="1" thickBot="1" x14ac:dyDescent="0.25">
      <c r="A15" s="152" t="s">
        <v>188</v>
      </c>
      <c r="B15" s="16"/>
      <c r="C15" s="50"/>
      <c r="D15" s="76">
        <v>819609</v>
      </c>
      <c r="E15" s="76"/>
      <c r="F15" s="50"/>
      <c r="G15" s="50">
        <v>231500</v>
      </c>
      <c r="H15" s="76">
        <v>973874417</v>
      </c>
      <c r="I15" s="76">
        <v>49663202</v>
      </c>
      <c r="J15" s="76"/>
      <c r="K15" s="50"/>
      <c r="L15" s="129">
        <f t="shared" si="0"/>
        <v>1024588728</v>
      </c>
    </row>
    <row r="16" spans="1:12" s="82" customFormat="1" ht="21" customHeight="1" thickBot="1" x14ac:dyDescent="0.25">
      <c r="A16" s="152" t="s">
        <v>191</v>
      </c>
      <c r="B16" s="50"/>
      <c r="C16" s="50"/>
      <c r="D16" s="76">
        <v>15206000</v>
      </c>
      <c r="E16" s="76"/>
      <c r="F16" s="50">
        <v>3736712</v>
      </c>
      <c r="G16" s="50"/>
      <c r="H16" s="76"/>
      <c r="I16" s="76"/>
      <c r="J16" s="76"/>
      <c r="K16" s="50"/>
      <c r="L16" s="129">
        <f t="shared" si="0"/>
        <v>18942712</v>
      </c>
    </row>
    <row r="17" spans="1:12" s="82" customFormat="1" ht="21" customHeight="1" thickBot="1" x14ac:dyDescent="0.25">
      <c r="A17" s="151" t="s">
        <v>139</v>
      </c>
      <c r="B17" s="50"/>
      <c r="C17" s="50"/>
      <c r="D17" s="76"/>
      <c r="E17" s="76"/>
      <c r="F17" s="50">
        <v>1955913</v>
      </c>
      <c r="G17" s="50"/>
      <c r="H17" s="76"/>
      <c r="I17" s="76"/>
      <c r="J17" s="76"/>
      <c r="K17" s="50"/>
      <c r="L17" s="129">
        <f t="shared" si="0"/>
        <v>1955913</v>
      </c>
    </row>
    <row r="18" spans="1:12" s="82" customFormat="1" ht="21" customHeight="1" thickBot="1" x14ac:dyDescent="0.25">
      <c r="A18" s="308" t="s">
        <v>252</v>
      </c>
      <c r="B18" s="50"/>
      <c r="C18" s="50"/>
      <c r="D18" s="76"/>
      <c r="E18" s="76"/>
      <c r="F18" s="50">
        <v>50000</v>
      </c>
      <c r="G18" s="50"/>
      <c r="H18" s="76">
        <v>1390854858</v>
      </c>
      <c r="I18" s="76"/>
      <c r="J18" s="76"/>
      <c r="K18" s="50"/>
      <c r="L18" s="129">
        <f t="shared" si="0"/>
        <v>1390904858</v>
      </c>
    </row>
    <row r="19" spans="1:12" s="82" customFormat="1" ht="21" customHeight="1" thickBot="1" x14ac:dyDescent="0.25">
      <c r="A19" s="472" t="s">
        <v>356</v>
      </c>
      <c r="B19" s="50"/>
      <c r="C19" s="50"/>
      <c r="D19" s="76">
        <v>168580</v>
      </c>
      <c r="E19" s="76"/>
      <c r="F19" s="50"/>
      <c r="G19" s="50"/>
      <c r="H19" s="76">
        <v>15020</v>
      </c>
      <c r="I19" s="76"/>
      <c r="J19" s="76"/>
      <c r="K19" s="50"/>
      <c r="L19" s="129">
        <f t="shared" si="0"/>
        <v>183600</v>
      </c>
    </row>
    <row r="20" spans="1:12" s="82" customFormat="1" ht="21" customHeight="1" thickBot="1" x14ac:dyDescent="0.25">
      <c r="A20" s="154" t="s">
        <v>141</v>
      </c>
      <c r="B20" s="50"/>
      <c r="C20" s="50"/>
      <c r="D20" s="76">
        <v>15148510</v>
      </c>
      <c r="E20" s="76"/>
      <c r="F20" s="50">
        <v>488675</v>
      </c>
      <c r="G20" s="50"/>
      <c r="H20" s="76"/>
      <c r="I20" s="76"/>
      <c r="J20" s="76"/>
      <c r="K20" s="50"/>
      <c r="L20" s="129">
        <f t="shared" si="0"/>
        <v>15637185</v>
      </c>
    </row>
    <row r="21" spans="1:12" s="82" customFormat="1" ht="21" customHeight="1" thickBot="1" x14ac:dyDescent="0.25">
      <c r="A21" s="152" t="s">
        <v>114</v>
      </c>
      <c r="B21" s="50">
        <v>2346100</v>
      </c>
      <c r="C21" s="50">
        <v>462000</v>
      </c>
      <c r="D21" s="76">
        <v>10845000</v>
      </c>
      <c r="E21" s="76"/>
      <c r="F21" s="50">
        <v>3688390</v>
      </c>
      <c r="G21" s="50"/>
      <c r="H21" s="76">
        <v>7761000</v>
      </c>
      <c r="I21" s="76"/>
      <c r="J21" s="76"/>
      <c r="K21" s="50"/>
      <c r="L21" s="129">
        <f t="shared" si="0"/>
        <v>25102490</v>
      </c>
    </row>
    <row r="22" spans="1:12" ht="21" customHeight="1" thickBot="1" x14ac:dyDescent="0.25">
      <c r="A22" s="152" t="s">
        <v>143</v>
      </c>
      <c r="B22" s="50">
        <v>480000</v>
      </c>
      <c r="C22" s="50">
        <v>85200</v>
      </c>
      <c r="D22" s="76">
        <v>647504</v>
      </c>
      <c r="E22" s="76"/>
      <c r="F22" s="50"/>
      <c r="G22" s="50"/>
      <c r="H22" s="50"/>
      <c r="I22" s="76"/>
      <c r="J22" s="50"/>
      <c r="K22" s="50"/>
      <c r="L22" s="129">
        <f t="shared" si="0"/>
        <v>1212704</v>
      </c>
    </row>
    <row r="23" spans="1:12" ht="21" customHeight="1" thickBot="1" x14ac:dyDescent="0.25">
      <c r="A23" s="152" t="s">
        <v>144</v>
      </c>
      <c r="B23" s="50"/>
      <c r="C23" s="50"/>
      <c r="D23" s="76"/>
      <c r="E23" s="76"/>
      <c r="F23" s="50">
        <v>9676437</v>
      </c>
      <c r="G23" s="50"/>
      <c r="H23" s="50"/>
      <c r="I23" s="76"/>
      <c r="J23" s="50"/>
      <c r="K23" s="50"/>
      <c r="L23" s="129">
        <f t="shared" si="0"/>
        <v>9676437</v>
      </c>
    </row>
    <row r="24" spans="1:12" ht="21" customHeight="1" thickBot="1" x14ac:dyDescent="0.25">
      <c r="A24" s="152" t="s">
        <v>145</v>
      </c>
      <c r="B24" s="50"/>
      <c r="C24" s="50"/>
      <c r="D24" s="76">
        <v>9243619</v>
      </c>
      <c r="E24" s="76"/>
      <c r="F24" s="50">
        <v>1043487</v>
      </c>
      <c r="G24" s="50"/>
      <c r="H24" s="50"/>
      <c r="I24" s="76"/>
      <c r="J24" s="50"/>
      <c r="K24" s="50"/>
      <c r="L24" s="129">
        <f t="shared" si="0"/>
        <v>10287106</v>
      </c>
    </row>
    <row r="25" spans="1:12" ht="21" customHeight="1" thickBot="1" x14ac:dyDescent="0.25">
      <c r="A25" s="152" t="s">
        <v>146</v>
      </c>
      <c r="B25" s="50"/>
      <c r="C25" s="50"/>
      <c r="D25" s="76">
        <v>279400</v>
      </c>
      <c r="E25" s="76"/>
      <c r="F25" s="50"/>
      <c r="G25" s="50"/>
      <c r="H25" s="50"/>
      <c r="I25" s="76"/>
      <c r="J25" s="50"/>
      <c r="K25" s="50"/>
      <c r="L25" s="129">
        <f t="shared" si="0"/>
        <v>279400</v>
      </c>
    </row>
    <row r="26" spans="1:12" ht="21" customHeight="1" thickBot="1" x14ac:dyDescent="0.25">
      <c r="A26" s="152" t="s">
        <v>245</v>
      </c>
      <c r="B26" s="50"/>
      <c r="C26" s="50"/>
      <c r="D26" s="76">
        <v>64000</v>
      </c>
      <c r="E26" s="76"/>
      <c r="F26" s="50"/>
      <c r="G26" s="50"/>
      <c r="H26" s="50"/>
      <c r="I26" s="76"/>
      <c r="J26" s="50"/>
      <c r="K26" s="50"/>
      <c r="L26" s="129">
        <f t="shared" si="0"/>
        <v>64000</v>
      </c>
    </row>
    <row r="27" spans="1:12" ht="21" customHeight="1" thickBot="1" x14ac:dyDescent="0.25">
      <c r="A27" s="152" t="s">
        <v>246</v>
      </c>
      <c r="B27" s="50"/>
      <c r="C27" s="50"/>
      <c r="D27" s="76"/>
      <c r="E27" s="76"/>
      <c r="F27" s="50"/>
      <c r="G27" s="50"/>
      <c r="H27" s="50"/>
      <c r="I27" s="76">
        <v>762452</v>
      </c>
      <c r="J27" s="50"/>
      <c r="K27" s="50"/>
      <c r="L27" s="129">
        <f t="shared" si="0"/>
        <v>762452</v>
      </c>
    </row>
    <row r="28" spans="1:12" ht="21" customHeight="1" thickBot="1" x14ac:dyDescent="0.25">
      <c r="A28" s="152" t="s">
        <v>140</v>
      </c>
      <c r="B28" s="50"/>
      <c r="C28" s="50"/>
      <c r="D28" s="76"/>
      <c r="E28" s="76"/>
      <c r="F28" s="50">
        <v>672388</v>
      </c>
      <c r="G28" s="50"/>
      <c r="H28" s="50"/>
      <c r="I28" s="76"/>
      <c r="J28" s="76"/>
      <c r="K28" s="50"/>
      <c r="L28" s="129">
        <f t="shared" si="0"/>
        <v>672388</v>
      </c>
    </row>
    <row r="29" spans="1:12" ht="21" customHeight="1" thickBot="1" x14ac:dyDescent="0.25">
      <c r="A29" s="155" t="s">
        <v>247</v>
      </c>
      <c r="B29" s="50"/>
      <c r="C29" s="50"/>
      <c r="D29" s="76"/>
      <c r="E29" s="76"/>
      <c r="F29" s="50">
        <v>6537000</v>
      </c>
      <c r="G29" s="50"/>
      <c r="H29" s="50"/>
      <c r="I29" s="76"/>
      <c r="J29" s="76"/>
      <c r="K29" s="50"/>
      <c r="L29" s="129">
        <f t="shared" si="0"/>
        <v>6537000</v>
      </c>
    </row>
    <row r="30" spans="1:12" ht="21" customHeight="1" thickBot="1" x14ac:dyDescent="0.25">
      <c r="A30" s="155" t="s">
        <v>353</v>
      </c>
      <c r="B30" s="50"/>
      <c r="C30" s="50"/>
      <c r="D30" s="76">
        <v>450000</v>
      </c>
      <c r="E30" s="76"/>
      <c r="F30" s="50"/>
      <c r="G30" s="50"/>
      <c r="H30" s="50"/>
      <c r="I30" s="76"/>
      <c r="J30" s="76"/>
      <c r="K30" s="50"/>
      <c r="L30" s="129">
        <f t="shared" si="0"/>
        <v>450000</v>
      </c>
    </row>
    <row r="31" spans="1:12" ht="21" customHeight="1" thickBot="1" x14ac:dyDescent="0.25">
      <c r="A31" s="155" t="s">
        <v>261</v>
      </c>
      <c r="B31" s="50"/>
      <c r="C31" s="50"/>
      <c r="D31" s="76">
        <v>2000000</v>
      </c>
      <c r="E31" s="76"/>
      <c r="F31" s="50"/>
      <c r="G31" s="50"/>
      <c r="H31" s="50"/>
      <c r="I31" s="76"/>
      <c r="J31" s="76"/>
      <c r="K31" s="50"/>
      <c r="L31" s="129">
        <f t="shared" si="0"/>
        <v>2000000</v>
      </c>
    </row>
    <row r="32" spans="1:12" ht="21" customHeight="1" thickBot="1" x14ac:dyDescent="0.25">
      <c r="A32" s="155" t="s">
        <v>121</v>
      </c>
      <c r="B32" s="50">
        <v>15000</v>
      </c>
      <c r="C32" s="50"/>
      <c r="D32" s="76">
        <v>4805390</v>
      </c>
      <c r="E32" s="76"/>
      <c r="F32" s="50">
        <v>2743487</v>
      </c>
      <c r="G32" s="50"/>
      <c r="H32" s="50"/>
      <c r="I32" s="76"/>
      <c r="J32" s="76"/>
      <c r="K32" s="50"/>
      <c r="L32" s="129">
        <f t="shared" si="0"/>
        <v>7563877</v>
      </c>
    </row>
    <row r="33" spans="1:12" ht="21" customHeight="1" thickBot="1" x14ac:dyDescent="0.25">
      <c r="A33" s="155" t="s">
        <v>273</v>
      </c>
      <c r="B33" s="50"/>
      <c r="C33" s="50"/>
      <c r="D33" s="76">
        <v>10361770</v>
      </c>
      <c r="E33" s="76"/>
      <c r="F33" s="50"/>
      <c r="G33" s="50"/>
      <c r="H33" s="50"/>
      <c r="I33" s="76"/>
      <c r="J33" s="76"/>
      <c r="K33" s="50"/>
      <c r="L33" s="129">
        <f t="shared" si="0"/>
        <v>10361770</v>
      </c>
    </row>
    <row r="34" spans="1:12" ht="21" customHeight="1" thickBot="1" x14ac:dyDescent="0.25">
      <c r="A34" s="155" t="s">
        <v>357</v>
      </c>
      <c r="B34" s="50"/>
      <c r="C34" s="50"/>
      <c r="D34" s="76"/>
      <c r="E34" s="76">
        <v>4115000</v>
      </c>
      <c r="F34" s="50"/>
      <c r="G34" s="50"/>
      <c r="H34" s="50"/>
      <c r="I34" s="76"/>
      <c r="J34" s="76"/>
      <c r="K34" s="50"/>
      <c r="L34" s="129">
        <f t="shared" si="0"/>
        <v>4115000</v>
      </c>
    </row>
    <row r="35" spans="1:12" ht="21" customHeight="1" thickBot="1" x14ac:dyDescent="0.25">
      <c r="A35" s="155" t="s">
        <v>192</v>
      </c>
      <c r="B35" s="50"/>
      <c r="C35" s="50"/>
      <c r="D35" s="76"/>
      <c r="E35" s="76">
        <v>1950000</v>
      </c>
      <c r="F35" s="50"/>
      <c r="G35" s="50"/>
      <c r="H35" s="50"/>
      <c r="I35" s="76"/>
      <c r="J35" s="76"/>
      <c r="K35" s="50"/>
      <c r="L35" s="129">
        <f t="shared" si="0"/>
        <v>1950000</v>
      </c>
    </row>
    <row r="36" spans="1:12" ht="28.5" customHeight="1" thickBot="1" x14ac:dyDescent="0.25">
      <c r="A36" s="153" t="s">
        <v>112</v>
      </c>
      <c r="B36" s="50"/>
      <c r="C36" s="50"/>
      <c r="D36" s="76"/>
      <c r="E36" s="76"/>
      <c r="F36" s="50">
        <v>5592209</v>
      </c>
      <c r="G36" s="50"/>
      <c r="H36" s="50"/>
      <c r="I36" s="76"/>
      <c r="J36" s="76"/>
      <c r="K36" s="50"/>
      <c r="L36" s="129">
        <f t="shared" si="0"/>
        <v>5592209</v>
      </c>
    </row>
    <row r="37" spans="1:12" ht="21" customHeight="1" thickBot="1" x14ac:dyDescent="0.25">
      <c r="A37" s="155" t="s">
        <v>118</v>
      </c>
      <c r="B37" s="50">
        <v>3273400</v>
      </c>
      <c r="C37" s="50">
        <v>604658</v>
      </c>
      <c r="D37" s="76">
        <v>1073000</v>
      </c>
      <c r="E37" s="76"/>
      <c r="F37" s="50"/>
      <c r="G37" s="50"/>
      <c r="H37" s="50"/>
      <c r="I37" s="63"/>
      <c r="J37" s="63"/>
      <c r="K37" s="50"/>
      <c r="L37" s="129">
        <f t="shared" si="0"/>
        <v>4951058</v>
      </c>
    </row>
    <row r="38" spans="1:12" ht="21" customHeight="1" thickBot="1" x14ac:dyDescent="0.25">
      <c r="A38" s="155" t="s">
        <v>147</v>
      </c>
      <c r="B38" s="50"/>
      <c r="C38" s="50"/>
      <c r="D38" s="76">
        <v>150000</v>
      </c>
      <c r="E38" s="76">
        <v>6678618</v>
      </c>
      <c r="F38" s="50">
        <v>5674662</v>
      </c>
      <c r="G38" s="50"/>
      <c r="H38" s="50"/>
      <c r="I38" s="76"/>
      <c r="J38" s="76"/>
      <c r="K38" s="50"/>
      <c r="L38" s="129">
        <f t="shared" si="0"/>
        <v>12503280</v>
      </c>
    </row>
    <row r="39" spans="1:12" ht="21" customHeight="1" thickBot="1" x14ac:dyDescent="0.25">
      <c r="A39" s="152" t="s">
        <v>117</v>
      </c>
      <c r="B39" s="50"/>
      <c r="C39" s="50"/>
      <c r="D39" s="76">
        <v>6673227</v>
      </c>
      <c r="E39" s="76"/>
      <c r="F39" s="50"/>
      <c r="G39" s="50"/>
      <c r="H39" s="50"/>
      <c r="I39" s="76"/>
      <c r="J39" s="50"/>
      <c r="K39" s="50">
        <v>7554365</v>
      </c>
      <c r="L39" s="129">
        <f t="shared" si="0"/>
        <v>14227592</v>
      </c>
    </row>
    <row r="40" spans="1:12" ht="21" customHeight="1" thickBot="1" x14ac:dyDescent="0.25">
      <c r="A40" s="80" t="s">
        <v>14</v>
      </c>
      <c r="B40" s="83">
        <f t="shared" ref="B40:K40" si="1">SUM(B6:B39)</f>
        <v>494953047</v>
      </c>
      <c r="C40" s="83">
        <f t="shared" si="1"/>
        <v>54001141</v>
      </c>
      <c r="D40" s="83">
        <f t="shared" si="1"/>
        <v>169103566</v>
      </c>
      <c r="E40" s="83">
        <f t="shared" si="1"/>
        <v>12743618</v>
      </c>
      <c r="F40" s="83">
        <f t="shared" si="1"/>
        <v>88724105</v>
      </c>
      <c r="G40" s="83">
        <f t="shared" si="1"/>
        <v>1958194</v>
      </c>
      <c r="H40" s="83">
        <f t="shared" si="1"/>
        <v>2456846749</v>
      </c>
      <c r="I40" s="83">
        <f t="shared" si="1"/>
        <v>61631403</v>
      </c>
      <c r="J40" s="83">
        <f t="shared" si="1"/>
        <v>0</v>
      </c>
      <c r="K40" s="83">
        <f t="shared" si="1"/>
        <v>152150233</v>
      </c>
      <c r="L40" s="129">
        <f>SUM(B40:K40)</f>
        <v>3492112056</v>
      </c>
    </row>
    <row r="41" spans="1:12" x14ac:dyDescent="0.2">
      <c r="A41" s="84"/>
      <c r="B41" s="17"/>
      <c r="C41" s="17"/>
      <c r="D41" s="17"/>
      <c r="E41" s="17"/>
      <c r="F41" s="17"/>
      <c r="G41" s="17"/>
      <c r="H41" s="17"/>
      <c r="L41" s="77"/>
    </row>
    <row r="42" spans="1:12" x14ac:dyDescent="0.2">
      <c r="A42" s="85"/>
      <c r="B42" s="18"/>
      <c r="C42" s="18"/>
      <c r="D42" s="18"/>
      <c r="E42" s="18"/>
      <c r="F42" s="18"/>
      <c r="G42" s="18"/>
      <c r="H42" s="18"/>
    </row>
    <row r="43" spans="1:12" x14ac:dyDescent="0.2">
      <c r="A43" s="19"/>
      <c r="B43" s="71"/>
      <c r="C43" s="71"/>
      <c r="D43" s="71"/>
      <c r="E43" s="71"/>
      <c r="F43" s="71"/>
      <c r="G43" s="71"/>
      <c r="H43" s="71"/>
    </row>
    <row r="44" spans="1:12" x14ac:dyDescent="0.2">
      <c r="A44" s="19"/>
      <c r="B44" s="71"/>
      <c r="C44" s="71"/>
      <c r="D44" s="72"/>
      <c r="E44" s="71"/>
      <c r="F44" s="71"/>
      <c r="G44" s="71"/>
      <c r="H44" s="71"/>
      <c r="L44" s="77"/>
    </row>
    <row r="45" spans="1:12" x14ac:dyDescent="0.2">
      <c r="A45" s="19"/>
      <c r="B45" s="71"/>
      <c r="C45" s="71"/>
      <c r="D45" s="71"/>
      <c r="E45" s="71"/>
      <c r="F45" s="71"/>
      <c r="G45" s="71"/>
      <c r="H45" s="71"/>
    </row>
    <row r="46" spans="1:12" x14ac:dyDescent="0.2">
      <c r="A46" s="19"/>
      <c r="B46" s="71"/>
      <c r="C46" s="71"/>
      <c r="D46" s="71"/>
      <c r="E46" s="71"/>
      <c r="F46" s="71"/>
      <c r="G46" s="71"/>
      <c r="H46" s="71"/>
    </row>
    <row r="47" spans="1:12" x14ac:dyDescent="0.2">
      <c r="A47" s="19"/>
      <c r="B47" s="71"/>
      <c r="C47" s="71"/>
      <c r="D47" s="71"/>
      <c r="E47" s="71"/>
      <c r="F47" s="71"/>
      <c r="G47" s="71"/>
      <c r="H47" s="71"/>
    </row>
    <row r="48" spans="1:12" x14ac:dyDescent="0.2">
      <c r="A48" s="19"/>
      <c r="B48" s="71"/>
      <c r="C48" s="71"/>
      <c r="D48" s="71"/>
      <c r="E48" s="71"/>
      <c r="F48" s="71"/>
      <c r="G48" s="71"/>
      <c r="H48" s="71"/>
    </row>
    <row r="49" spans="1:9" x14ac:dyDescent="0.2">
      <c r="A49" s="19"/>
      <c r="B49" s="71"/>
      <c r="C49" s="71"/>
      <c r="D49" s="71"/>
      <c r="E49" s="71"/>
      <c r="F49" s="71"/>
      <c r="G49" s="71"/>
      <c r="H49" s="71"/>
    </row>
    <row r="50" spans="1:9" x14ac:dyDescent="0.2">
      <c r="A50" s="19"/>
      <c r="B50" s="71"/>
      <c r="C50" s="71"/>
      <c r="D50" s="71"/>
      <c r="E50" s="71"/>
      <c r="F50" s="71"/>
      <c r="G50" s="71"/>
      <c r="H50" s="71"/>
    </row>
    <row r="51" spans="1:9" x14ac:dyDescent="0.2">
      <c r="A51" s="19"/>
      <c r="B51" s="71"/>
      <c r="C51" s="71"/>
      <c r="D51" s="71"/>
      <c r="E51" s="71"/>
      <c r="F51" s="71"/>
      <c r="G51" s="71"/>
      <c r="H51" s="71"/>
    </row>
    <row r="52" spans="1:9" x14ac:dyDescent="0.2">
      <c r="A52" s="19"/>
      <c r="B52" s="71"/>
      <c r="C52" s="71"/>
      <c r="D52" s="71"/>
      <c r="E52" s="71"/>
      <c r="F52" s="71"/>
      <c r="G52" s="71"/>
      <c r="H52" s="71"/>
    </row>
    <row r="53" spans="1:9" x14ac:dyDescent="0.2">
      <c r="A53" s="19"/>
      <c r="B53" s="71"/>
      <c r="C53" s="71"/>
      <c r="D53" s="71"/>
      <c r="E53" s="71"/>
      <c r="F53" s="71"/>
      <c r="G53" s="71"/>
      <c r="H53" s="71"/>
    </row>
    <row r="54" spans="1:9" x14ac:dyDescent="0.2">
      <c r="A54" s="19"/>
      <c r="B54" s="71"/>
      <c r="C54" s="71"/>
      <c r="D54" s="71"/>
      <c r="E54" s="71"/>
      <c r="F54" s="71"/>
      <c r="G54" s="71"/>
      <c r="H54" s="71"/>
      <c r="I54" s="1"/>
    </row>
    <row r="55" spans="1:9" x14ac:dyDescent="0.2">
      <c r="A55" s="19"/>
      <c r="B55" s="71"/>
      <c r="C55" s="71"/>
      <c r="D55" s="71"/>
      <c r="E55" s="71"/>
      <c r="F55" s="71"/>
      <c r="G55" s="71"/>
      <c r="H55" s="71"/>
    </row>
    <row r="56" spans="1:9" x14ac:dyDescent="0.2">
      <c r="A56" s="19"/>
      <c r="B56" s="71"/>
      <c r="C56" s="71"/>
      <c r="D56" s="71"/>
      <c r="E56" s="71"/>
      <c r="F56" s="71"/>
      <c r="G56" s="71"/>
      <c r="H56" s="71"/>
    </row>
    <row r="57" spans="1:9" x14ac:dyDescent="0.2">
      <c r="A57" s="85"/>
      <c r="B57" s="73"/>
      <c r="C57" s="73"/>
      <c r="D57" s="73"/>
      <c r="E57" s="73"/>
      <c r="F57" s="73"/>
      <c r="G57" s="73"/>
      <c r="H57" s="73"/>
    </row>
    <row r="58" spans="1:9" x14ac:dyDescent="0.2">
      <c r="B58" s="1"/>
      <c r="C58" s="1"/>
      <c r="D58" s="1"/>
      <c r="E58" s="1"/>
      <c r="F58" s="1"/>
      <c r="G58" s="1"/>
      <c r="H58" s="1"/>
    </row>
    <row r="59" spans="1:9" x14ac:dyDescent="0.2">
      <c r="B59" s="1"/>
      <c r="C59" s="1"/>
      <c r="D59" s="1"/>
      <c r="E59" s="1"/>
      <c r="F59" s="1"/>
      <c r="G59" s="1"/>
      <c r="H59" s="1"/>
    </row>
  </sheetData>
  <mergeCells count="2">
    <mergeCell ref="A2:L2"/>
    <mergeCell ref="A4:A5"/>
  </mergeCells>
  <pageMargins left="0.74803149606299213" right="0.74803149606299213" top="0.98425196850393704" bottom="0.98425196850393704" header="0.51181102362204722" footer="0.51181102362204722"/>
  <pageSetup paperSize="9" scale="39" orientation="landscape" r:id="rId1"/>
  <headerFooter alignWithMargins="0">
    <oddHeader>&amp;R3.1. sz. melléklet
..../ 2018. (....) Egyek Önk.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view="pageLayout" topLeftCell="D1" zoomScaleNormal="140" workbookViewId="0">
      <selection activeCell="F44" sqref="F44"/>
    </sheetView>
  </sheetViews>
  <sheetFormatPr defaultRowHeight="12.75" x14ac:dyDescent="0.2"/>
  <cols>
    <col min="1" max="1" width="8.140625" customWidth="1"/>
    <col min="2" max="2" width="19.28515625" customWidth="1"/>
    <col min="3" max="3" width="74.7109375" customWidth="1"/>
    <col min="4" max="4" width="20.85546875" customWidth="1"/>
    <col min="6" max="6" width="21.5703125" style="383" customWidth="1"/>
    <col min="8" max="8" width="20.140625" bestFit="1" customWidth="1"/>
    <col min="9" max="9" width="16.140625" style="383" bestFit="1" customWidth="1"/>
  </cols>
  <sheetData>
    <row r="1" spans="1:4" x14ac:dyDescent="0.2">
      <c r="D1" s="81"/>
    </row>
    <row r="2" spans="1:4" x14ac:dyDescent="0.2">
      <c r="D2" s="81"/>
    </row>
    <row r="3" spans="1:4" x14ac:dyDescent="0.2">
      <c r="A3" s="292"/>
      <c r="B3" s="292"/>
      <c r="C3" s="292"/>
      <c r="D3" s="293"/>
    </row>
    <row r="4" spans="1:4" ht="15.75" x14ac:dyDescent="0.25">
      <c r="A4" s="562" t="s">
        <v>324</v>
      </c>
      <c r="B4" s="563"/>
      <c r="C4" s="563"/>
      <c r="D4" s="563"/>
    </row>
    <row r="5" spans="1:4" ht="13.5" thickBot="1" x14ac:dyDescent="0.25">
      <c r="A5" s="292"/>
      <c r="B5" s="292"/>
      <c r="C5" s="292"/>
      <c r="D5" s="294" t="s">
        <v>29</v>
      </c>
    </row>
    <row r="6" spans="1:4" ht="26.25" thickBot="1" x14ac:dyDescent="0.25">
      <c r="A6" s="523" t="s">
        <v>76</v>
      </c>
      <c r="B6" s="473" t="s">
        <v>160</v>
      </c>
      <c r="C6" s="297" t="s">
        <v>28</v>
      </c>
      <c r="D6" s="298" t="s">
        <v>298</v>
      </c>
    </row>
    <row r="7" spans="1:4" x14ac:dyDescent="0.2">
      <c r="A7" s="524" t="s">
        <v>2</v>
      </c>
      <c r="B7" s="525" t="s">
        <v>196</v>
      </c>
      <c r="C7" s="529" t="s">
        <v>280</v>
      </c>
      <c r="D7" s="533">
        <v>1396290</v>
      </c>
    </row>
    <row r="8" spans="1:4" x14ac:dyDescent="0.2">
      <c r="A8" s="526" t="s">
        <v>6</v>
      </c>
      <c r="B8" s="522" t="s">
        <v>195</v>
      </c>
      <c r="C8" s="530" t="s">
        <v>321</v>
      </c>
      <c r="D8" s="534">
        <v>9809459</v>
      </c>
    </row>
    <row r="9" spans="1:4" x14ac:dyDescent="0.2">
      <c r="A9" s="526" t="s">
        <v>10</v>
      </c>
      <c r="B9" s="522" t="s">
        <v>161</v>
      </c>
      <c r="C9" s="530" t="s">
        <v>237</v>
      </c>
      <c r="D9" s="534">
        <v>6973413</v>
      </c>
    </row>
    <row r="10" spans="1:4" x14ac:dyDescent="0.2">
      <c r="A10" s="526" t="s">
        <v>4</v>
      </c>
      <c r="B10" s="522" t="s">
        <v>161</v>
      </c>
      <c r="C10" s="530" t="s">
        <v>345</v>
      </c>
      <c r="D10" s="534">
        <v>17646999</v>
      </c>
    </row>
    <row r="11" spans="1:4" x14ac:dyDescent="0.2">
      <c r="A11" s="526" t="s">
        <v>7</v>
      </c>
      <c r="B11" s="522" t="s">
        <v>161</v>
      </c>
      <c r="C11" s="530" t="s">
        <v>359</v>
      </c>
      <c r="D11" s="534">
        <v>7800000</v>
      </c>
    </row>
    <row r="12" spans="1:4" x14ac:dyDescent="0.2">
      <c r="A12" s="526" t="s">
        <v>11</v>
      </c>
      <c r="B12" s="522" t="s">
        <v>161</v>
      </c>
      <c r="C12" s="530" t="s">
        <v>360</v>
      </c>
      <c r="D12" s="534">
        <v>17242790</v>
      </c>
    </row>
    <row r="13" spans="1:4" ht="13.5" thickBot="1" x14ac:dyDescent="0.25">
      <c r="A13" s="527" t="s">
        <v>5</v>
      </c>
      <c r="B13" s="528" t="s">
        <v>322</v>
      </c>
      <c r="C13" s="531" t="s">
        <v>323</v>
      </c>
      <c r="D13" s="535">
        <v>762452</v>
      </c>
    </row>
    <row r="14" spans="1:4" ht="13.5" thickBot="1" x14ac:dyDescent="0.25">
      <c r="A14" s="564" t="s">
        <v>14</v>
      </c>
      <c r="B14" s="564"/>
      <c r="C14" s="565"/>
      <c r="D14" s="532">
        <f>SUM(D7:D13)</f>
        <v>61631403</v>
      </c>
    </row>
    <row r="15" spans="1:4" x14ac:dyDescent="0.2">
      <c r="A15" s="292"/>
      <c r="B15" s="292"/>
      <c r="C15" s="292"/>
      <c r="D15" s="293"/>
    </row>
    <row r="16" spans="1:4" x14ac:dyDescent="0.2">
      <c r="A16" s="292"/>
      <c r="B16" s="292"/>
      <c r="C16" s="292"/>
      <c r="D16" s="293"/>
    </row>
    <row r="17" spans="1:4" ht="15.75" x14ac:dyDescent="0.25">
      <c r="A17" s="562" t="s">
        <v>64</v>
      </c>
      <c r="B17" s="563"/>
      <c r="C17" s="563"/>
      <c r="D17" s="563"/>
    </row>
    <row r="18" spans="1:4" ht="13.5" thickBot="1" x14ac:dyDescent="0.25">
      <c r="A18" s="301"/>
      <c r="B18" s="301"/>
      <c r="C18" s="301"/>
      <c r="D18" s="294" t="s">
        <v>29</v>
      </c>
    </row>
    <row r="19" spans="1:4" ht="13.5" thickBot="1" x14ac:dyDescent="0.25">
      <c r="A19" s="295" t="s">
        <v>76</v>
      </c>
      <c r="B19" s="296"/>
      <c r="C19" s="302" t="s">
        <v>30</v>
      </c>
      <c r="D19" s="298" t="s">
        <v>206</v>
      </c>
    </row>
    <row r="20" spans="1:4" ht="13.5" thickBot="1" x14ac:dyDescent="0.25">
      <c r="A20" s="290" t="s">
        <v>2</v>
      </c>
      <c r="B20" s="469" t="s">
        <v>163</v>
      </c>
      <c r="C20" s="470" t="s">
        <v>238</v>
      </c>
      <c r="D20" s="481">
        <v>2249700</v>
      </c>
    </row>
    <row r="21" spans="1:4" ht="13.5" thickBot="1" x14ac:dyDescent="0.25">
      <c r="A21" s="290" t="s">
        <v>6</v>
      </c>
      <c r="B21" s="303" t="s">
        <v>163</v>
      </c>
      <c r="C21" s="471" t="s">
        <v>239</v>
      </c>
      <c r="D21" s="482">
        <v>349700</v>
      </c>
    </row>
    <row r="22" spans="1:4" ht="13.5" thickBot="1" x14ac:dyDescent="0.25">
      <c r="A22" s="290" t="s">
        <v>10</v>
      </c>
      <c r="B22" s="303" t="s">
        <v>163</v>
      </c>
      <c r="C22" s="471" t="s">
        <v>325</v>
      </c>
      <c r="D22" s="482">
        <v>1050000</v>
      </c>
    </row>
    <row r="23" spans="1:4" ht="13.5" thickBot="1" x14ac:dyDescent="0.25">
      <c r="A23" s="290" t="s">
        <v>4</v>
      </c>
      <c r="B23" s="299" t="s">
        <v>163</v>
      </c>
      <c r="C23" s="291" t="s">
        <v>327</v>
      </c>
      <c r="D23" s="482">
        <v>2154540</v>
      </c>
    </row>
    <row r="24" spans="1:4" ht="13.5" thickBot="1" x14ac:dyDescent="0.25">
      <c r="A24" s="290" t="s">
        <v>7</v>
      </c>
      <c r="B24" s="299" t="s">
        <v>163</v>
      </c>
      <c r="C24" s="291" t="s">
        <v>328</v>
      </c>
      <c r="D24" s="482">
        <v>220000</v>
      </c>
    </row>
    <row r="25" spans="1:4" ht="13.5" thickBot="1" x14ac:dyDescent="0.25">
      <c r="A25" s="290" t="s">
        <v>11</v>
      </c>
      <c r="B25" s="299" t="s">
        <v>163</v>
      </c>
      <c r="C25" s="291" t="s">
        <v>329</v>
      </c>
      <c r="D25" s="482">
        <v>100000</v>
      </c>
    </row>
    <row r="26" spans="1:4" ht="13.5" thickBot="1" x14ac:dyDescent="0.25">
      <c r="A26" s="290" t="s">
        <v>5</v>
      </c>
      <c r="B26" s="299" t="s">
        <v>196</v>
      </c>
      <c r="C26" s="291" t="s">
        <v>280</v>
      </c>
      <c r="D26" s="482">
        <v>59580706</v>
      </c>
    </row>
    <row r="27" spans="1:4" ht="13.5" thickBot="1" x14ac:dyDescent="0.25">
      <c r="A27" s="290" t="s">
        <v>13</v>
      </c>
      <c r="B27" s="299" t="s">
        <v>196</v>
      </c>
      <c r="C27" s="291" t="s">
        <v>337</v>
      </c>
      <c r="D27" s="482">
        <v>357000</v>
      </c>
    </row>
    <row r="28" spans="1:4" ht="13.5" thickBot="1" x14ac:dyDescent="0.25">
      <c r="A28" s="290" t="s">
        <v>8</v>
      </c>
      <c r="B28" s="299" t="s">
        <v>195</v>
      </c>
      <c r="C28" s="291" t="s">
        <v>281</v>
      </c>
      <c r="D28" s="482">
        <v>7606649</v>
      </c>
    </row>
    <row r="29" spans="1:4" ht="13.5" thickBot="1" x14ac:dyDescent="0.25">
      <c r="A29" s="290" t="s">
        <v>3</v>
      </c>
      <c r="B29" s="299" t="s">
        <v>195</v>
      </c>
      <c r="C29" s="291" t="s">
        <v>335</v>
      </c>
      <c r="D29" s="482">
        <v>13698853</v>
      </c>
    </row>
    <row r="30" spans="1:4" ht="13.5" thickBot="1" x14ac:dyDescent="0.25">
      <c r="A30" s="290" t="s">
        <v>9</v>
      </c>
      <c r="B30" s="299" t="s">
        <v>240</v>
      </c>
      <c r="C30" s="291" t="s">
        <v>326</v>
      </c>
      <c r="D30" s="482">
        <v>623706</v>
      </c>
    </row>
    <row r="31" spans="1:4" ht="13.5" thickBot="1" x14ac:dyDescent="0.25">
      <c r="A31" s="290" t="s">
        <v>25</v>
      </c>
      <c r="B31" s="299" t="s">
        <v>161</v>
      </c>
      <c r="C31" s="291" t="s">
        <v>333</v>
      </c>
      <c r="D31" s="482">
        <v>1449000</v>
      </c>
    </row>
    <row r="32" spans="1:4" ht="13.5" thickBot="1" x14ac:dyDescent="0.25">
      <c r="A32" s="290" t="s">
        <v>16</v>
      </c>
      <c r="B32" s="299" t="s">
        <v>161</v>
      </c>
      <c r="C32" s="291" t="s">
        <v>334</v>
      </c>
      <c r="D32" s="482">
        <v>1240000</v>
      </c>
    </row>
    <row r="33" spans="1:9" ht="13.5" thickBot="1" x14ac:dyDescent="0.25">
      <c r="A33" s="290" t="s">
        <v>54</v>
      </c>
      <c r="B33" s="299" t="s">
        <v>161</v>
      </c>
      <c r="C33" s="291" t="s">
        <v>332</v>
      </c>
      <c r="D33" s="482">
        <v>544500000</v>
      </c>
    </row>
    <row r="34" spans="1:9" ht="13.5" thickBot="1" x14ac:dyDescent="0.25">
      <c r="A34" s="290" t="s">
        <v>57</v>
      </c>
      <c r="B34" s="299" t="s">
        <v>161</v>
      </c>
      <c r="C34" s="291" t="s">
        <v>361</v>
      </c>
      <c r="D34" s="482">
        <v>250000</v>
      </c>
    </row>
    <row r="35" spans="1:9" ht="13.5" thickBot="1" x14ac:dyDescent="0.25">
      <c r="A35" s="290" t="s">
        <v>55</v>
      </c>
      <c r="B35" s="299" t="s">
        <v>161</v>
      </c>
      <c r="C35" s="291" t="s">
        <v>309</v>
      </c>
      <c r="D35" s="482">
        <v>160203000</v>
      </c>
    </row>
    <row r="36" spans="1:9" ht="26.25" thickBot="1" x14ac:dyDescent="0.25">
      <c r="A36" s="290" t="s">
        <v>56</v>
      </c>
      <c r="B36" s="299" t="s">
        <v>161</v>
      </c>
      <c r="C36" s="421" t="s">
        <v>308</v>
      </c>
      <c r="D36" s="482">
        <v>148500000</v>
      </c>
    </row>
    <row r="37" spans="1:9" ht="13.5" thickBot="1" x14ac:dyDescent="0.25">
      <c r="A37" s="290" t="s">
        <v>58</v>
      </c>
      <c r="B37" s="299" t="s">
        <v>161</v>
      </c>
      <c r="C37" s="421" t="s">
        <v>344</v>
      </c>
      <c r="D37" s="482">
        <v>8890000</v>
      </c>
    </row>
    <row r="38" spans="1:9" ht="13.5" thickBot="1" x14ac:dyDescent="0.25">
      <c r="A38" s="290" t="s">
        <v>59</v>
      </c>
      <c r="B38" s="299" t="s">
        <v>161</v>
      </c>
      <c r="C38" s="421" t="s">
        <v>342</v>
      </c>
      <c r="D38" s="482">
        <v>6046454</v>
      </c>
    </row>
    <row r="39" spans="1:9" ht="13.5" thickBot="1" x14ac:dyDescent="0.25">
      <c r="A39" s="290" t="s">
        <v>60</v>
      </c>
      <c r="B39" s="299" t="s">
        <v>161</v>
      </c>
      <c r="C39" s="421" t="s">
        <v>355</v>
      </c>
      <c r="D39" s="482">
        <v>99993938</v>
      </c>
    </row>
    <row r="40" spans="1:9" ht="13.5" thickBot="1" x14ac:dyDescent="0.25">
      <c r="A40" s="290" t="s">
        <v>15</v>
      </c>
      <c r="B40" s="299" t="s">
        <v>161</v>
      </c>
      <c r="C40" s="291" t="s">
        <v>282</v>
      </c>
      <c r="D40" s="482">
        <v>2382125</v>
      </c>
      <c r="F40" s="409"/>
      <c r="G40" s="53"/>
      <c r="H40" s="409"/>
      <c r="I40" s="409"/>
    </row>
    <row r="41" spans="1:9" ht="13.5" thickBot="1" x14ac:dyDescent="0.25">
      <c r="A41" s="290" t="s">
        <v>61</v>
      </c>
      <c r="B41" s="299" t="s">
        <v>161</v>
      </c>
      <c r="C41" s="291" t="s">
        <v>362</v>
      </c>
      <c r="D41" s="482">
        <v>220000</v>
      </c>
      <c r="F41" s="409"/>
      <c r="G41" s="53"/>
      <c r="H41" s="409"/>
      <c r="I41" s="409"/>
    </row>
    <row r="42" spans="1:9" ht="13.5" thickBot="1" x14ac:dyDescent="0.25">
      <c r="A42" s="290" t="s">
        <v>62</v>
      </c>
      <c r="B42" s="299" t="s">
        <v>161</v>
      </c>
      <c r="C42" s="291" t="s">
        <v>363</v>
      </c>
      <c r="D42" s="482">
        <v>199900</v>
      </c>
      <c r="F42" s="409"/>
      <c r="G42" s="53"/>
      <c r="H42" s="409"/>
      <c r="I42" s="409"/>
    </row>
    <row r="43" spans="1:9" ht="13.5" thickBot="1" x14ac:dyDescent="0.25">
      <c r="A43" s="290" t="s">
        <v>63</v>
      </c>
      <c r="B43" s="299" t="s">
        <v>331</v>
      </c>
      <c r="C43" s="291" t="s">
        <v>330</v>
      </c>
      <c r="D43" s="482">
        <v>1390854858</v>
      </c>
      <c r="F43" s="409"/>
      <c r="G43" s="53"/>
      <c r="H43" s="53"/>
      <c r="I43" s="409"/>
    </row>
    <row r="44" spans="1:9" ht="13.5" thickBot="1" x14ac:dyDescent="0.25">
      <c r="A44" s="290" t="s">
        <v>68</v>
      </c>
      <c r="B44" s="299" t="s">
        <v>364</v>
      </c>
      <c r="C44" s="291" t="s">
        <v>365</v>
      </c>
      <c r="D44" s="482">
        <v>15020</v>
      </c>
      <c r="F44" s="409"/>
      <c r="G44" s="53"/>
      <c r="H44" s="53"/>
      <c r="I44" s="409"/>
    </row>
    <row r="45" spans="1:9" ht="13.5" thickBot="1" x14ac:dyDescent="0.25">
      <c r="A45" s="290" t="s">
        <v>69</v>
      </c>
      <c r="B45" s="299" t="s">
        <v>162</v>
      </c>
      <c r="C45" s="291" t="s">
        <v>338</v>
      </c>
      <c r="D45" s="482">
        <v>500000</v>
      </c>
      <c r="F45" s="409"/>
      <c r="G45" s="53"/>
      <c r="H45" s="53"/>
      <c r="I45" s="409"/>
    </row>
    <row r="46" spans="1:9" ht="13.5" thickBot="1" x14ac:dyDescent="0.25">
      <c r="A46" s="290" t="s">
        <v>70</v>
      </c>
      <c r="B46" s="299" t="s">
        <v>162</v>
      </c>
      <c r="C46" s="291" t="s">
        <v>339</v>
      </c>
      <c r="D46" s="482">
        <v>3000000</v>
      </c>
      <c r="F46" s="409"/>
      <c r="G46" s="53"/>
      <c r="H46" s="53"/>
      <c r="I46" s="409"/>
    </row>
    <row r="47" spans="1:9" ht="13.5" thickBot="1" x14ac:dyDescent="0.25">
      <c r="A47" s="290" t="s">
        <v>197</v>
      </c>
      <c r="B47" s="299" t="s">
        <v>162</v>
      </c>
      <c r="C47" s="291" t="s">
        <v>340</v>
      </c>
      <c r="D47" s="482">
        <v>270000</v>
      </c>
      <c r="F47" s="409"/>
      <c r="G47" s="53"/>
      <c r="H47" s="53"/>
      <c r="I47" s="409"/>
    </row>
    <row r="48" spans="1:9" ht="13.5" thickBot="1" x14ac:dyDescent="0.25">
      <c r="A48" s="290" t="s">
        <v>198</v>
      </c>
      <c r="B48" s="299" t="s">
        <v>162</v>
      </c>
      <c r="C48" s="291" t="s">
        <v>341</v>
      </c>
      <c r="D48" s="482">
        <v>600000</v>
      </c>
      <c r="F48" s="409"/>
      <c r="G48" s="53"/>
      <c r="H48" s="53"/>
      <c r="I48" s="409"/>
    </row>
    <row r="49" spans="1:4" ht="13.5" thickBot="1" x14ac:dyDescent="0.25">
      <c r="A49" s="290" t="s">
        <v>199</v>
      </c>
      <c r="B49" s="299" t="s">
        <v>162</v>
      </c>
      <c r="C49" s="291" t="s">
        <v>343</v>
      </c>
      <c r="D49" s="482">
        <v>3000000</v>
      </c>
    </row>
    <row r="50" spans="1:4" ht="13.5" thickBot="1" x14ac:dyDescent="0.25">
      <c r="A50" s="290" t="s">
        <v>200</v>
      </c>
      <c r="B50" s="299" t="s">
        <v>162</v>
      </c>
      <c r="C50" s="291" t="s">
        <v>366</v>
      </c>
      <c r="D50" s="482">
        <v>391000</v>
      </c>
    </row>
    <row r="51" spans="1:4" x14ac:dyDescent="0.2">
      <c r="A51" s="290" t="s">
        <v>201</v>
      </c>
      <c r="B51" s="303" t="s">
        <v>283</v>
      </c>
      <c r="C51" s="471" t="s">
        <v>336</v>
      </c>
      <c r="D51" s="482">
        <v>26000</v>
      </c>
    </row>
    <row r="52" spans="1:4" ht="13.5" thickBot="1" x14ac:dyDescent="0.25">
      <c r="A52" s="565" t="s">
        <v>14</v>
      </c>
      <c r="B52" s="566"/>
      <c r="C52" s="567"/>
      <c r="D52" s="483">
        <f>SUM(D20:D51)</f>
        <v>2460522149</v>
      </c>
    </row>
    <row r="53" spans="1:4" x14ac:dyDescent="0.2">
      <c r="D53" s="81"/>
    </row>
    <row r="54" spans="1:4" x14ac:dyDescent="0.2">
      <c r="D54" s="422"/>
    </row>
    <row r="55" spans="1:4" x14ac:dyDescent="0.2">
      <c r="D55" s="77"/>
    </row>
    <row r="56" spans="1:4" x14ac:dyDescent="0.2">
      <c r="D56" s="77"/>
    </row>
    <row r="60" spans="1:4" x14ac:dyDescent="0.2">
      <c r="D60" s="383"/>
    </row>
  </sheetData>
  <mergeCells count="4">
    <mergeCell ref="A4:D4"/>
    <mergeCell ref="A14:C14"/>
    <mergeCell ref="A17:D17"/>
    <mergeCell ref="A52:C52"/>
  </mergeCells>
  <pageMargins left="0.7" right="0.7" top="0.75" bottom="0.75" header="0.3" footer="0.3"/>
  <pageSetup paperSize="9" scale="62" orientation="portrait" r:id="rId1"/>
  <headerFooter>
    <oddHeader xml:space="preserve">&amp;R5. sz. melléklet
.../2018. (...) Egyek Önk.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view="pageLayout" topLeftCell="D1" zoomScaleNormal="100" zoomScaleSheetLayoutView="100" workbookViewId="0">
      <selection activeCell="H49" sqref="H49"/>
    </sheetView>
  </sheetViews>
  <sheetFormatPr defaultRowHeight="12.75" x14ac:dyDescent="0.2"/>
  <cols>
    <col min="1" max="1" width="6.85546875" customWidth="1"/>
    <col min="2" max="2" width="8.7109375" customWidth="1"/>
    <col min="3" max="3" width="56.5703125" customWidth="1"/>
    <col min="4" max="4" width="18.140625" customWidth="1"/>
    <col min="5" max="5" width="13.42578125" customWidth="1"/>
    <col min="6" max="6" width="19" customWidth="1"/>
    <col min="8" max="8" width="19" style="383" bestFit="1" customWidth="1"/>
  </cols>
  <sheetData>
    <row r="1" spans="2:8" ht="15.75" x14ac:dyDescent="0.25">
      <c r="B1" s="559" t="s">
        <v>289</v>
      </c>
      <c r="C1" s="568"/>
      <c r="D1" s="568"/>
      <c r="E1" s="568"/>
    </row>
    <row r="2" spans="2:8" ht="16.5" thickBot="1" x14ac:dyDescent="0.25">
      <c r="B2" s="28" t="s">
        <v>48</v>
      </c>
      <c r="C2" s="28"/>
    </row>
    <row r="3" spans="2:8" ht="26.25" thickBot="1" x14ac:dyDescent="0.25">
      <c r="B3" s="31" t="s">
        <v>49</v>
      </c>
      <c r="C3" s="32" t="s">
        <v>50</v>
      </c>
      <c r="D3" s="33" t="s">
        <v>290</v>
      </c>
      <c r="E3" s="68"/>
    </row>
    <row r="4" spans="2:8" ht="13.5" thickBot="1" x14ac:dyDescent="0.25">
      <c r="B4" s="31">
        <v>1</v>
      </c>
      <c r="C4" s="32">
        <v>2</v>
      </c>
      <c r="D4" s="33">
        <v>5</v>
      </c>
    </row>
    <row r="5" spans="2:8" ht="26.25" thickBot="1" x14ac:dyDescent="0.25">
      <c r="B5" s="34" t="s">
        <v>2</v>
      </c>
      <c r="C5" s="132" t="s">
        <v>90</v>
      </c>
      <c r="D5" s="61">
        <f>D6+D12+D13</f>
        <v>811899770</v>
      </c>
    </row>
    <row r="6" spans="2:8" s="64" customFormat="1" ht="13.5" thickBot="1" x14ac:dyDescent="0.25">
      <c r="B6" s="34" t="s">
        <v>6</v>
      </c>
      <c r="C6" s="209" t="s">
        <v>95</v>
      </c>
      <c r="D6" s="249">
        <f>SUM(D7:D11)</f>
        <v>342001392</v>
      </c>
      <c r="H6" s="147"/>
    </row>
    <row r="7" spans="2:8" ht="13.5" thickBot="1" x14ac:dyDescent="0.25">
      <c r="B7" s="34" t="s">
        <v>10</v>
      </c>
      <c r="C7" s="36" t="s">
        <v>164</v>
      </c>
      <c r="D7" s="250">
        <v>177172373</v>
      </c>
    </row>
    <row r="8" spans="2:8" ht="26.25" thickBot="1" x14ac:dyDescent="0.25">
      <c r="B8" s="34" t="s">
        <v>4</v>
      </c>
      <c r="C8" s="35" t="s">
        <v>165</v>
      </c>
      <c r="D8" s="251">
        <v>92607578</v>
      </c>
    </row>
    <row r="9" spans="2:8" ht="13.5" thickBot="1" x14ac:dyDescent="0.25">
      <c r="B9" s="34" t="s">
        <v>7</v>
      </c>
      <c r="C9" s="35" t="s">
        <v>166</v>
      </c>
      <c r="D9" s="251">
        <v>6973230</v>
      </c>
    </row>
    <row r="10" spans="2:8" ht="13.5" thickBot="1" x14ac:dyDescent="0.25">
      <c r="B10" s="34" t="s">
        <v>11</v>
      </c>
      <c r="C10" s="35" t="s">
        <v>167</v>
      </c>
      <c r="D10" s="251">
        <v>65248211</v>
      </c>
    </row>
    <row r="11" spans="2:8" ht="13.5" thickBot="1" x14ac:dyDescent="0.25">
      <c r="B11" s="34" t="s">
        <v>5</v>
      </c>
      <c r="C11" s="35" t="s">
        <v>183</v>
      </c>
      <c r="D11" s="251"/>
    </row>
    <row r="12" spans="2:8" ht="26.25" thickBot="1" x14ac:dyDescent="0.25">
      <c r="B12" s="34" t="s">
        <v>13</v>
      </c>
      <c r="C12" s="305" t="s">
        <v>249</v>
      </c>
      <c r="D12" s="306"/>
    </row>
    <row r="13" spans="2:8" s="64" customFormat="1" ht="26.25" thickBot="1" x14ac:dyDescent="0.25">
      <c r="B13" s="34" t="s">
        <v>3</v>
      </c>
      <c r="C13" s="210" t="s">
        <v>168</v>
      </c>
      <c r="D13" s="252">
        <v>469898378</v>
      </c>
      <c r="H13" s="147"/>
    </row>
    <row r="14" spans="2:8" s="64" customFormat="1" ht="13.5" thickBot="1" x14ac:dyDescent="0.25">
      <c r="B14" s="34" t="s">
        <v>9</v>
      </c>
      <c r="C14" s="210" t="s">
        <v>221</v>
      </c>
      <c r="D14" s="252"/>
      <c r="H14" s="147"/>
    </row>
    <row r="15" spans="2:8" s="64" customFormat="1" ht="13.5" thickBot="1" x14ac:dyDescent="0.25">
      <c r="B15" s="34" t="s">
        <v>25</v>
      </c>
      <c r="C15" s="210" t="s">
        <v>250</v>
      </c>
      <c r="D15" s="252"/>
      <c r="H15" s="147"/>
    </row>
    <row r="16" spans="2:8" ht="26.25" thickBot="1" x14ac:dyDescent="0.25">
      <c r="B16" s="34" t="s">
        <v>16</v>
      </c>
      <c r="C16" s="264" t="s">
        <v>96</v>
      </c>
      <c r="D16" s="263">
        <f>SUM(D17:D19)</f>
        <v>2325883187</v>
      </c>
    </row>
    <row r="17" spans="2:8" ht="13.5" thickBot="1" x14ac:dyDescent="0.25">
      <c r="B17" s="34" t="s">
        <v>54</v>
      </c>
      <c r="C17" s="262" t="s">
        <v>169</v>
      </c>
      <c r="D17" s="250">
        <v>137450308</v>
      </c>
    </row>
    <row r="18" spans="2:8" s="64" customFormat="1" ht="26.25" thickBot="1" x14ac:dyDescent="0.25">
      <c r="B18" s="34" t="s">
        <v>57</v>
      </c>
      <c r="C18" s="260" t="s">
        <v>251</v>
      </c>
      <c r="D18" s="261"/>
      <c r="H18" s="147"/>
    </row>
    <row r="19" spans="2:8" ht="26.25" thickBot="1" x14ac:dyDescent="0.25">
      <c r="B19" s="34" t="s">
        <v>55</v>
      </c>
      <c r="C19" s="37" t="s">
        <v>170</v>
      </c>
      <c r="D19" s="253">
        <v>2188432879</v>
      </c>
    </row>
    <row r="20" spans="2:8" ht="13.5" thickBot="1" x14ac:dyDescent="0.25">
      <c r="B20" s="34" t="s">
        <v>56</v>
      </c>
      <c r="C20" s="66" t="s">
        <v>109</v>
      </c>
      <c r="D20" s="67">
        <f>D22+D23+D27+D28</f>
        <v>82386000</v>
      </c>
    </row>
    <row r="21" spans="2:8" ht="13.5" thickBot="1" x14ac:dyDescent="0.25">
      <c r="B21" s="34" t="s">
        <v>58</v>
      </c>
      <c r="C21" s="387" t="s">
        <v>292</v>
      </c>
      <c r="D21" s="67"/>
    </row>
    <row r="22" spans="2:8" ht="13.5" thickBot="1" x14ac:dyDescent="0.25">
      <c r="B22" s="34" t="s">
        <v>59</v>
      </c>
      <c r="C22" s="97" t="s">
        <v>82</v>
      </c>
      <c r="D22" s="254">
        <v>14000000</v>
      </c>
    </row>
    <row r="23" spans="2:8" s="64" customFormat="1" ht="13.5" thickBot="1" x14ac:dyDescent="0.25">
      <c r="B23" s="34" t="s">
        <v>60</v>
      </c>
      <c r="C23" s="266" t="s">
        <v>171</v>
      </c>
      <c r="D23" s="267">
        <f>D24+D25+D26</f>
        <v>62499000</v>
      </c>
      <c r="H23" s="147"/>
    </row>
    <row r="24" spans="2:8" ht="13.5" thickBot="1" x14ac:dyDescent="0.25">
      <c r="B24" s="34" t="s">
        <v>15</v>
      </c>
      <c r="C24" s="79" t="s">
        <v>172</v>
      </c>
      <c r="D24" s="251">
        <v>53855000</v>
      </c>
    </row>
    <row r="25" spans="2:8" ht="13.5" thickBot="1" x14ac:dyDescent="0.25">
      <c r="B25" s="34" t="s">
        <v>61</v>
      </c>
      <c r="C25" s="79" t="s">
        <v>173</v>
      </c>
      <c r="D25" s="251">
        <v>8644000</v>
      </c>
    </row>
    <row r="26" spans="2:8" ht="26.25" thickBot="1" x14ac:dyDescent="0.25">
      <c r="B26" s="34" t="s">
        <v>62</v>
      </c>
      <c r="C26" s="79" t="s">
        <v>86</v>
      </c>
      <c r="D26" s="251"/>
    </row>
    <row r="27" spans="2:8" ht="13.5" thickBot="1" x14ac:dyDescent="0.25">
      <c r="B27" s="34" t="s">
        <v>63</v>
      </c>
      <c r="C27" s="79" t="s">
        <v>174</v>
      </c>
      <c r="D27" s="62">
        <v>5887000</v>
      </c>
    </row>
    <row r="28" spans="2:8" ht="13.5" thickBot="1" x14ac:dyDescent="0.25">
      <c r="B28" s="34" t="s">
        <v>68</v>
      </c>
      <c r="C28" s="37" t="s">
        <v>277</v>
      </c>
      <c r="D28" s="257"/>
    </row>
    <row r="29" spans="2:8" ht="13.5" thickBot="1" x14ac:dyDescent="0.25">
      <c r="B29" s="34" t="s">
        <v>69</v>
      </c>
      <c r="C29" s="258" t="s">
        <v>222</v>
      </c>
      <c r="D29" s="259">
        <v>5887000</v>
      </c>
    </row>
    <row r="30" spans="2:8" ht="13.5" thickBot="1" x14ac:dyDescent="0.25">
      <c r="B30" s="34" t="s">
        <v>70</v>
      </c>
      <c r="C30" s="66" t="s">
        <v>175</v>
      </c>
      <c r="D30" s="60">
        <v>50851387</v>
      </c>
    </row>
    <row r="31" spans="2:8" s="54" customFormat="1" ht="13.5" thickBot="1" x14ac:dyDescent="0.25">
      <c r="B31" s="34" t="s">
        <v>197</v>
      </c>
      <c r="C31" s="211" t="s">
        <v>110</v>
      </c>
      <c r="D31" s="255">
        <v>7211095</v>
      </c>
      <c r="H31" s="484"/>
    </row>
    <row r="32" spans="2:8" s="54" customFormat="1" ht="13.5" thickBot="1" x14ac:dyDescent="0.25">
      <c r="B32" s="34" t="s">
        <v>198</v>
      </c>
      <c r="C32" s="212" t="s">
        <v>107</v>
      </c>
      <c r="D32" s="256">
        <v>11043284</v>
      </c>
      <c r="H32" s="484"/>
    </row>
    <row r="33" spans="2:8" s="54" customFormat="1" ht="13.5" thickBot="1" x14ac:dyDescent="0.25">
      <c r="B33" s="34" t="s">
        <v>199</v>
      </c>
      <c r="C33" s="213" t="s">
        <v>98</v>
      </c>
      <c r="D33" s="268">
        <f>D34+D35</f>
        <v>0</v>
      </c>
      <c r="H33" s="484"/>
    </row>
    <row r="34" spans="2:8" s="156" customFormat="1" ht="26.25" thickBot="1" x14ac:dyDescent="0.25">
      <c r="B34" s="34" t="s">
        <v>200</v>
      </c>
      <c r="C34" s="206" t="s">
        <v>241</v>
      </c>
      <c r="D34" s="257">
        <v>0</v>
      </c>
      <c r="H34" s="383"/>
    </row>
    <row r="35" spans="2:8" s="156" customFormat="1" ht="13.5" thickBot="1" x14ac:dyDescent="0.25">
      <c r="B35" s="34" t="s">
        <v>201</v>
      </c>
      <c r="C35" s="207" t="s">
        <v>242</v>
      </c>
      <c r="D35" s="208">
        <v>0</v>
      </c>
      <c r="H35" s="383"/>
    </row>
    <row r="36" spans="2:8" ht="13.5" thickBot="1" x14ac:dyDescent="0.25">
      <c r="B36" s="569" t="s">
        <v>80</v>
      </c>
      <c r="C36" s="570"/>
      <c r="D36" s="214">
        <f>D5+D16+D20+D30+D31+D32+D33</f>
        <v>3289274723</v>
      </c>
    </row>
    <row r="37" spans="2:8" ht="13.5" thickBot="1" x14ac:dyDescent="0.25">
      <c r="B37" s="39" t="s">
        <v>202</v>
      </c>
      <c r="C37" s="39" t="s">
        <v>105</v>
      </c>
      <c r="D37" s="127">
        <f>D38+D39+D40</f>
        <v>210810093</v>
      </c>
    </row>
    <row r="38" spans="2:8" ht="13.5" thickBot="1" x14ac:dyDescent="0.25">
      <c r="B38" s="39" t="s">
        <v>203</v>
      </c>
      <c r="C38" s="128" t="s">
        <v>176</v>
      </c>
      <c r="D38" s="208">
        <v>55000000</v>
      </c>
      <c r="F38" s="77"/>
    </row>
    <row r="39" spans="2:8" ht="24.75" customHeight="1" thickBot="1" x14ac:dyDescent="0.25">
      <c r="B39" s="39" t="s">
        <v>204</v>
      </c>
      <c r="C39" s="128" t="s">
        <v>101</v>
      </c>
      <c r="D39" s="257">
        <v>144760112</v>
      </c>
      <c r="F39" s="383"/>
    </row>
    <row r="40" spans="2:8" ht="13.5" thickBot="1" x14ac:dyDescent="0.25">
      <c r="B40" s="39" t="s">
        <v>276</v>
      </c>
      <c r="C40" s="128" t="s">
        <v>224</v>
      </c>
      <c r="D40" s="257">
        <v>11049981</v>
      </c>
      <c r="F40" s="121"/>
    </row>
    <row r="41" spans="2:8" ht="13.5" thickBot="1" x14ac:dyDescent="0.25">
      <c r="B41" s="39" t="s">
        <v>346</v>
      </c>
      <c r="C41" s="128" t="s">
        <v>205</v>
      </c>
      <c r="D41" s="257"/>
    </row>
    <row r="42" spans="2:8" x14ac:dyDescent="0.2">
      <c r="B42" s="70"/>
      <c r="C42" s="69"/>
    </row>
    <row r="43" spans="2:8" x14ac:dyDescent="0.2">
      <c r="B43" s="571" t="s">
        <v>51</v>
      </c>
      <c r="C43" s="571"/>
    </row>
    <row r="44" spans="2:8" ht="13.5" thickBot="1" x14ac:dyDescent="0.25">
      <c r="B44" s="40"/>
      <c r="C44" s="40"/>
    </row>
    <row r="45" spans="2:8" ht="26.25" thickBot="1" x14ac:dyDescent="0.25">
      <c r="B45" s="31" t="s">
        <v>52</v>
      </c>
      <c r="C45" s="32" t="s">
        <v>53</v>
      </c>
      <c r="D45" s="33" t="s">
        <v>206</v>
      </c>
    </row>
    <row r="46" spans="2:8" ht="13.5" thickBot="1" x14ac:dyDescent="0.25">
      <c r="B46" s="31">
        <v>1</v>
      </c>
      <c r="C46" s="32">
        <v>2</v>
      </c>
      <c r="D46" s="33">
        <v>5</v>
      </c>
    </row>
    <row r="47" spans="2:8" ht="13.5" thickBot="1" x14ac:dyDescent="0.25">
      <c r="B47" s="34" t="s">
        <v>2</v>
      </c>
      <c r="C47" s="41" t="s">
        <v>177</v>
      </c>
      <c r="D47" s="61">
        <f>D48+D49</f>
        <v>583039317</v>
      </c>
      <c r="E47" s="53"/>
      <c r="F47" s="53"/>
    </row>
    <row r="48" spans="2:8" ht="13.5" thickBot="1" x14ac:dyDescent="0.25">
      <c r="B48" s="34" t="s">
        <v>6</v>
      </c>
      <c r="C48" s="38" t="s">
        <v>158</v>
      </c>
      <c r="D48" s="221">
        <f>'[1]Működési kiadások 3.'!F8</f>
        <v>537704921</v>
      </c>
      <c r="E48" s="53"/>
      <c r="F48" s="53"/>
    </row>
    <row r="49" spans="1:8" ht="13.5" thickBot="1" x14ac:dyDescent="0.25">
      <c r="B49" s="34" t="s">
        <v>10</v>
      </c>
      <c r="C49" s="42" t="s">
        <v>159</v>
      </c>
      <c r="D49" s="222">
        <f>'[1]Működési kiadások 3.'!F10</f>
        <v>45334396</v>
      </c>
      <c r="E49" s="53"/>
      <c r="F49" s="53"/>
    </row>
    <row r="50" spans="1:8" s="54" customFormat="1" ht="26.25" thickBot="1" x14ac:dyDescent="0.25">
      <c r="B50" s="34" t="s">
        <v>4</v>
      </c>
      <c r="C50" s="215" t="s">
        <v>149</v>
      </c>
      <c r="D50" s="223">
        <f>'[1]Működési kiadások 3.'!F12</f>
        <v>71963598</v>
      </c>
      <c r="E50" s="406"/>
      <c r="F50" s="435"/>
      <c r="H50" s="484"/>
    </row>
    <row r="51" spans="1:8" s="54" customFormat="1" ht="13.5" thickBot="1" x14ac:dyDescent="0.25">
      <c r="B51" s="34" t="s">
        <v>7</v>
      </c>
      <c r="C51" s="216" t="s">
        <v>127</v>
      </c>
      <c r="D51" s="223">
        <f>'[1]Működési kiadások 3.'!F13</f>
        <v>191645587</v>
      </c>
      <c r="E51" s="406"/>
      <c r="F51" s="406"/>
      <c r="H51" s="484"/>
    </row>
    <row r="52" spans="1:8" s="54" customFormat="1" ht="13.5" thickBot="1" x14ac:dyDescent="0.25">
      <c r="B52" s="34" t="s">
        <v>11</v>
      </c>
      <c r="C52" s="216" t="s">
        <v>178</v>
      </c>
      <c r="D52" s="402">
        <f>'[1]Működési kiadások 3.'!F14</f>
        <v>12743618</v>
      </c>
      <c r="E52" s="406"/>
      <c r="F52" s="407"/>
      <c r="H52" s="484"/>
    </row>
    <row r="53" spans="1:8" s="54" customFormat="1" ht="13.5" thickBot="1" x14ac:dyDescent="0.25">
      <c r="B53" s="34" t="s">
        <v>5</v>
      </c>
      <c r="C53" s="217" t="s">
        <v>182</v>
      </c>
      <c r="D53" s="403">
        <f>'[1]Működési kiadások 3.'!F15-'[1]Működési kiadások 3.'!F32</f>
        <v>97976604</v>
      </c>
      <c r="E53" s="406"/>
      <c r="F53" s="407"/>
      <c r="H53" s="484"/>
    </row>
    <row r="54" spans="1:8" s="156" customFormat="1" ht="13.5" thickBot="1" x14ac:dyDescent="0.25">
      <c r="A54" s="65"/>
      <c r="B54" s="34" t="s">
        <v>13</v>
      </c>
      <c r="C54" s="404" t="s">
        <v>293</v>
      </c>
      <c r="D54" s="405">
        <f>SUM(D55:D56)</f>
        <v>1958194</v>
      </c>
      <c r="E54" s="408"/>
      <c r="F54" s="407"/>
      <c r="H54" s="383"/>
    </row>
    <row r="55" spans="1:8" ht="13.5" thickBot="1" x14ac:dyDescent="0.25">
      <c r="B55" s="34" t="s">
        <v>8</v>
      </c>
      <c r="C55" s="219" t="s">
        <v>294</v>
      </c>
      <c r="D55" s="224">
        <f>'[1]Kiadások 2.'!E14</f>
        <v>0</v>
      </c>
      <c r="E55" s="53"/>
      <c r="F55" s="407"/>
    </row>
    <row r="56" spans="1:8" ht="13.5" thickBot="1" x14ac:dyDescent="0.25">
      <c r="B56" s="34" t="s">
        <v>3</v>
      </c>
      <c r="C56" s="220" t="s">
        <v>255</v>
      </c>
      <c r="D56" s="225">
        <v>1958194</v>
      </c>
      <c r="E56" s="53"/>
      <c r="F56" s="407"/>
    </row>
    <row r="57" spans="1:8" s="54" customFormat="1" ht="13.5" thickBot="1" x14ac:dyDescent="0.25">
      <c r="B57" s="34" t="s">
        <v>9</v>
      </c>
      <c r="C57" s="218" t="s">
        <v>179</v>
      </c>
      <c r="D57" s="226">
        <v>2460522149</v>
      </c>
      <c r="E57" s="406"/>
      <c r="F57" s="407"/>
      <c r="H57" s="484"/>
    </row>
    <row r="58" spans="1:8" s="54" customFormat="1" ht="13.5" thickBot="1" x14ac:dyDescent="0.25">
      <c r="B58" s="34" t="s">
        <v>25</v>
      </c>
      <c r="C58" s="216" t="s">
        <v>180</v>
      </c>
      <c r="D58" s="223">
        <v>61631403</v>
      </c>
      <c r="E58" s="406"/>
      <c r="F58" s="407"/>
      <c r="H58" s="484"/>
    </row>
    <row r="59" spans="1:8" s="54" customFormat="1" ht="13.5" thickBot="1" x14ac:dyDescent="0.25">
      <c r="B59" s="34" t="s">
        <v>16</v>
      </c>
      <c r="C59" s="216" t="s">
        <v>131</v>
      </c>
      <c r="D59" s="223"/>
      <c r="E59" s="406"/>
      <c r="F59" s="407"/>
      <c r="H59" s="484"/>
    </row>
    <row r="60" spans="1:8" ht="13.5" thickBot="1" x14ac:dyDescent="0.25">
      <c r="B60" s="34" t="s">
        <v>54</v>
      </c>
      <c r="C60" s="43" t="s">
        <v>138</v>
      </c>
      <c r="D60" s="60">
        <f>D61+D63</f>
        <v>18604346</v>
      </c>
      <c r="E60" s="53"/>
      <c r="F60" s="407"/>
    </row>
    <row r="61" spans="1:8" ht="13.5" thickBot="1" x14ac:dyDescent="0.25">
      <c r="B61" s="34" t="s">
        <v>55</v>
      </c>
      <c r="C61" s="36" t="s">
        <v>134</v>
      </c>
      <c r="D61" s="139">
        <v>11049981</v>
      </c>
      <c r="E61" s="53"/>
      <c r="F61" s="407"/>
    </row>
    <row r="62" spans="1:8" ht="13.5" thickBot="1" x14ac:dyDescent="0.25">
      <c r="B62" s="34"/>
      <c r="C62" s="385" t="s">
        <v>299</v>
      </c>
      <c r="D62" s="139">
        <v>11049981</v>
      </c>
      <c r="E62" s="53"/>
      <c r="F62" s="407"/>
    </row>
    <row r="63" spans="1:8" ht="13.5" thickBot="1" x14ac:dyDescent="0.25">
      <c r="B63" s="34" t="s">
        <v>56</v>
      </c>
      <c r="C63" s="36" t="s">
        <v>135</v>
      </c>
      <c r="D63" s="224">
        <v>7554365</v>
      </c>
      <c r="E63" s="53"/>
      <c r="F63" s="409"/>
    </row>
    <row r="64" spans="1:8" ht="13.5" thickBot="1" x14ac:dyDescent="0.25">
      <c r="B64" s="34" t="s">
        <v>58</v>
      </c>
      <c r="C64" s="43" t="s">
        <v>181</v>
      </c>
      <c r="D64" s="227">
        <f>D47+D50+D51+D52+D53+D57+D58+D59+D60+D54</f>
        <v>3500084816</v>
      </c>
      <c r="E64" s="53"/>
      <c r="F64" s="409"/>
    </row>
    <row r="65" spans="2:6" ht="14.25" customHeight="1" thickBot="1" x14ac:dyDescent="0.25">
      <c r="B65" s="572" t="s">
        <v>347</v>
      </c>
      <c r="C65" s="573"/>
      <c r="D65" s="223">
        <f>D64</f>
        <v>3500084816</v>
      </c>
      <c r="E65" s="53"/>
      <c r="F65" s="409"/>
    </row>
    <row r="66" spans="2:6" ht="15" customHeight="1" thickBot="1" x14ac:dyDescent="0.25">
      <c r="B66" s="572" t="s">
        <v>348</v>
      </c>
      <c r="C66" s="573"/>
      <c r="D66" s="223">
        <f>D36+D37</f>
        <v>3500084816</v>
      </c>
      <c r="F66" s="383">
        <f>D65-D66</f>
        <v>0</v>
      </c>
    </row>
    <row r="67" spans="2:6" x14ac:dyDescent="0.2">
      <c r="F67" s="383"/>
    </row>
    <row r="68" spans="2:6" x14ac:dyDescent="0.2">
      <c r="F68" s="383"/>
    </row>
  </sheetData>
  <mergeCells count="5">
    <mergeCell ref="B1:E1"/>
    <mergeCell ref="B36:C36"/>
    <mergeCell ref="B43:C43"/>
    <mergeCell ref="B65:C65"/>
    <mergeCell ref="B66:C66"/>
  </mergeCells>
  <pageMargins left="0.78740157480314965" right="0.78740157480314965" top="0.39370078740157483" bottom="0.39370078740157483" header="0" footer="0"/>
  <pageSetup paperSize="9" scale="64" orientation="portrait" r:id="rId1"/>
  <headerFooter alignWithMargins="0">
    <oddHeader>&amp;R7.sz. melléklet
..../2018. (...) Egyek Önk.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3:Q33"/>
  <sheetViews>
    <sheetView view="pageLayout" topLeftCell="C1" zoomScaleNormal="120" workbookViewId="0">
      <selection activeCell="H28" sqref="H28"/>
    </sheetView>
  </sheetViews>
  <sheetFormatPr defaultRowHeight="12.75" x14ac:dyDescent="0.2"/>
  <cols>
    <col min="1" max="1" width="33.140625" customWidth="1"/>
    <col min="2" max="2" width="10.85546875" bestFit="1" customWidth="1"/>
    <col min="3" max="3" width="9.5703125" bestFit="1" customWidth="1"/>
    <col min="5" max="5" width="9.5703125" bestFit="1" customWidth="1"/>
    <col min="9" max="14" width="9.5703125" bestFit="1" customWidth="1"/>
    <col min="15" max="15" width="11.7109375" customWidth="1"/>
  </cols>
  <sheetData>
    <row r="3" spans="1:17" ht="18" x14ac:dyDescent="0.25">
      <c r="A3" s="574" t="s">
        <v>300</v>
      </c>
      <c r="B3" s="574"/>
      <c r="C3" s="574"/>
      <c r="D3" s="574"/>
      <c r="E3" s="574"/>
      <c r="F3" s="574"/>
      <c r="G3" s="574"/>
      <c r="H3" s="574"/>
      <c r="I3" s="574"/>
      <c r="J3" s="574"/>
      <c r="K3" s="574"/>
      <c r="L3" s="574"/>
      <c r="M3" s="574"/>
      <c r="N3" s="574"/>
      <c r="O3" s="574"/>
    </row>
    <row r="4" spans="1:17" ht="18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</row>
    <row r="5" spans="1:17" ht="18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7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</row>
    <row r="7" spans="1:17" x14ac:dyDescent="0.2">
      <c r="A7" s="22" t="s">
        <v>0</v>
      </c>
      <c r="B7" s="23" t="s">
        <v>31</v>
      </c>
      <c r="C7" s="23" t="s">
        <v>32</v>
      </c>
      <c r="D7" s="23" t="s">
        <v>33</v>
      </c>
      <c r="E7" s="23" t="s">
        <v>34</v>
      </c>
      <c r="F7" s="23" t="s">
        <v>35</v>
      </c>
      <c r="G7" s="23" t="s">
        <v>36</v>
      </c>
      <c r="H7" s="23" t="s">
        <v>37</v>
      </c>
      <c r="I7" s="23" t="s">
        <v>38</v>
      </c>
      <c r="J7" s="23" t="s">
        <v>39</v>
      </c>
      <c r="K7" s="23" t="s">
        <v>40</v>
      </c>
      <c r="L7" s="23" t="s">
        <v>41</v>
      </c>
      <c r="M7" s="23" t="s">
        <v>42</v>
      </c>
      <c r="N7" s="23" t="s">
        <v>43</v>
      </c>
      <c r="O7" s="23" t="s">
        <v>24</v>
      </c>
    </row>
    <row r="8" spans="1:17" x14ac:dyDescent="0.2">
      <c r="A8" s="24" t="s">
        <v>44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>
        <f t="shared" ref="O8:O16" si="0">SUM(C8:N8)</f>
        <v>0</v>
      </c>
    </row>
    <row r="9" spans="1:17" ht="35.25" customHeight="1" x14ac:dyDescent="0.2">
      <c r="A9" s="74" t="s">
        <v>90</v>
      </c>
      <c r="B9" s="25">
        <v>811899770</v>
      </c>
      <c r="C9" s="25">
        <v>67283727</v>
      </c>
      <c r="D9" s="25">
        <v>67283727</v>
      </c>
      <c r="E9" s="25">
        <v>67283727</v>
      </c>
      <c r="F9" s="25">
        <v>67283727</v>
      </c>
      <c r="G9" s="25">
        <v>67283727</v>
      </c>
      <c r="H9" s="25">
        <v>67283727</v>
      </c>
      <c r="I9" s="25">
        <v>67283727</v>
      </c>
      <c r="J9" s="25">
        <v>67283727</v>
      </c>
      <c r="K9" s="25">
        <v>68407489</v>
      </c>
      <c r="L9" s="25">
        <v>68407488</v>
      </c>
      <c r="M9" s="25">
        <v>68407488</v>
      </c>
      <c r="N9" s="25">
        <v>68407489</v>
      </c>
      <c r="O9" s="25">
        <f t="shared" si="0"/>
        <v>811899770</v>
      </c>
    </row>
    <row r="10" spans="1:17" ht="29.25" customHeight="1" x14ac:dyDescent="0.2">
      <c r="A10" s="74" t="s">
        <v>96</v>
      </c>
      <c r="B10" s="25">
        <v>2325883187</v>
      </c>
      <c r="C10" s="25">
        <v>192602235</v>
      </c>
      <c r="D10" s="25">
        <v>192602235</v>
      </c>
      <c r="E10" s="25">
        <v>192602235</v>
      </c>
      <c r="F10" s="25">
        <v>192602235</v>
      </c>
      <c r="G10" s="25">
        <v>192602235</v>
      </c>
      <c r="H10" s="25">
        <v>192602235</v>
      </c>
      <c r="I10" s="25">
        <v>192602235</v>
      </c>
      <c r="J10" s="25">
        <v>192602235</v>
      </c>
      <c r="K10" s="25">
        <v>196266327</v>
      </c>
      <c r="L10" s="25">
        <v>196266327</v>
      </c>
      <c r="M10" s="25">
        <v>196266326</v>
      </c>
      <c r="N10" s="25">
        <v>196266327</v>
      </c>
      <c r="O10" s="25">
        <f t="shared" si="0"/>
        <v>2325883187</v>
      </c>
    </row>
    <row r="11" spans="1:17" ht="48" customHeight="1" x14ac:dyDescent="0.2">
      <c r="A11" s="74" t="s">
        <v>109</v>
      </c>
      <c r="B11" s="25">
        <v>82386000</v>
      </c>
      <c r="C11" s="25"/>
      <c r="D11" s="25"/>
      <c r="E11" s="25">
        <f>82386000/2</f>
        <v>41193000</v>
      </c>
      <c r="F11" s="25"/>
      <c r="G11" s="25"/>
      <c r="H11" s="25"/>
      <c r="I11" s="25"/>
      <c r="J11" s="25"/>
      <c r="K11" s="25">
        <v>41193000</v>
      </c>
      <c r="L11" s="25"/>
      <c r="M11" s="25"/>
      <c r="N11" s="25"/>
      <c r="O11" s="25">
        <f t="shared" si="0"/>
        <v>82386000</v>
      </c>
    </row>
    <row r="12" spans="1:17" x14ac:dyDescent="0.2">
      <c r="A12" s="24" t="s">
        <v>88</v>
      </c>
      <c r="B12" s="25">
        <v>50851387</v>
      </c>
      <c r="C12" s="25">
        <f>44509360/12</f>
        <v>3709113.3333333335</v>
      </c>
      <c r="D12" s="25">
        <v>3709113</v>
      </c>
      <c r="E12" s="25">
        <v>3709113</v>
      </c>
      <c r="F12" s="25">
        <v>3709113</v>
      </c>
      <c r="G12" s="25">
        <v>3709113</v>
      </c>
      <c r="H12" s="25">
        <v>3709113</v>
      </c>
      <c r="I12" s="25">
        <v>3709113</v>
      </c>
      <c r="J12" s="25">
        <v>3709113</v>
      </c>
      <c r="K12" s="25">
        <v>5294620</v>
      </c>
      <c r="L12" s="25">
        <v>5294621</v>
      </c>
      <c r="M12" s="25">
        <v>5294621</v>
      </c>
      <c r="N12" s="25">
        <v>5294621</v>
      </c>
      <c r="O12" s="25">
        <f t="shared" si="0"/>
        <v>50851387.333333336</v>
      </c>
    </row>
    <row r="13" spans="1:17" x14ac:dyDescent="0.2">
      <c r="A13" s="24" t="s">
        <v>110</v>
      </c>
      <c r="B13" s="25">
        <v>7211095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>
        <v>7211095</v>
      </c>
      <c r="O13" s="25">
        <f t="shared" si="0"/>
        <v>7211095</v>
      </c>
    </row>
    <row r="14" spans="1:17" ht="40.5" customHeight="1" x14ac:dyDescent="0.2">
      <c r="A14" s="74" t="s">
        <v>107</v>
      </c>
      <c r="B14" s="25">
        <v>11043284</v>
      </c>
      <c r="C14" s="25"/>
      <c r="D14" s="25"/>
      <c r="E14" s="25"/>
      <c r="F14" s="25">
        <v>7384004</v>
      </c>
      <c r="G14" s="25"/>
      <c r="H14" s="25"/>
      <c r="I14" s="25"/>
      <c r="J14" s="25">
        <f>B14-F14</f>
        <v>3659280</v>
      </c>
      <c r="K14" s="25"/>
      <c r="L14" s="25"/>
      <c r="M14" s="25"/>
      <c r="N14" s="25"/>
      <c r="O14" s="25">
        <f t="shared" si="0"/>
        <v>11043284</v>
      </c>
      <c r="P14" s="81"/>
    </row>
    <row r="15" spans="1:17" ht="56.25" customHeight="1" x14ac:dyDescent="0.2">
      <c r="A15" s="74" t="s">
        <v>98</v>
      </c>
      <c r="B15" s="25">
        <v>0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>
        <f t="shared" si="0"/>
        <v>0</v>
      </c>
      <c r="Q15" s="2"/>
    </row>
    <row r="16" spans="1:17" ht="20.25" customHeight="1" x14ac:dyDescent="0.2">
      <c r="A16" s="74" t="s">
        <v>105</v>
      </c>
      <c r="B16" s="25">
        <v>210810093</v>
      </c>
      <c r="C16" s="25"/>
      <c r="D16" s="25"/>
      <c r="E16" s="25">
        <v>27415903</v>
      </c>
      <c r="F16" s="25">
        <v>23950820</v>
      </c>
      <c r="G16" s="25">
        <v>23950820</v>
      </c>
      <c r="H16" s="25">
        <v>23950820</v>
      </c>
      <c r="I16" s="25">
        <v>23950820</v>
      </c>
      <c r="J16" s="25">
        <v>30553630</v>
      </c>
      <c r="K16" s="25">
        <v>30096555</v>
      </c>
      <c r="L16" s="25">
        <v>8980242</v>
      </c>
      <c r="M16" s="25">
        <v>8980242</v>
      </c>
      <c r="N16" s="25">
        <v>8980241</v>
      </c>
      <c r="O16" s="25">
        <f t="shared" si="0"/>
        <v>210810093</v>
      </c>
      <c r="P16" s="81"/>
    </row>
    <row r="17" spans="1:15" x14ac:dyDescent="0.2">
      <c r="A17" s="29" t="s">
        <v>45</v>
      </c>
      <c r="B17" s="30">
        <f t="shared" ref="B17:N17" si="1">SUM(B9:B16)</f>
        <v>3500084816</v>
      </c>
      <c r="C17" s="30">
        <f t="shared" si="1"/>
        <v>263595075.33333334</v>
      </c>
      <c r="D17" s="30">
        <f t="shared" si="1"/>
        <v>263595075</v>
      </c>
      <c r="E17" s="30">
        <f t="shared" si="1"/>
        <v>332203978</v>
      </c>
      <c r="F17" s="30">
        <f t="shared" si="1"/>
        <v>294929899</v>
      </c>
      <c r="G17" s="30">
        <f t="shared" si="1"/>
        <v>287545895</v>
      </c>
      <c r="H17" s="30">
        <f t="shared" si="1"/>
        <v>287545895</v>
      </c>
      <c r="I17" s="30">
        <f t="shared" si="1"/>
        <v>287545895</v>
      </c>
      <c r="J17" s="30">
        <f t="shared" si="1"/>
        <v>297807985</v>
      </c>
      <c r="K17" s="30">
        <f t="shared" si="1"/>
        <v>341257991</v>
      </c>
      <c r="L17" s="30">
        <f t="shared" si="1"/>
        <v>278948678</v>
      </c>
      <c r="M17" s="30">
        <f t="shared" si="1"/>
        <v>278948677</v>
      </c>
      <c r="N17" s="30">
        <f t="shared" si="1"/>
        <v>286159773</v>
      </c>
      <c r="O17" s="30">
        <f>SUM(O9:O16)</f>
        <v>3500084816.3333335</v>
      </c>
    </row>
    <row r="18" spans="1:15" x14ac:dyDescent="0.2">
      <c r="A18" s="26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x14ac:dyDescent="0.2">
      <c r="A19" s="26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x14ac:dyDescent="0.2">
      <c r="A20" s="22" t="s">
        <v>0</v>
      </c>
      <c r="B20" s="23" t="s">
        <v>31</v>
      </c>
      <c r="C20" s="23" t="s">
        <v>32</v>
      </c>
      <c r="D20" s="23" t="s">
        <v>33</v>
      </c>
      <c r="E20" s="23" t="s">
        <v>34</v>
      </c>
      <c r="F20" s="23" t="s">
        <v>35</v>
      </c>
      <c r="G20" s="23" t="s">
        <v>36</v>
      </c>
      <c r="H20" s="23" t="s">
        <v>37</v>
      </c>
      <c r="I20" s="23" t="s">
        <v>38</v>
      </c>
      <c r="J20" s="23" t="s">
        <v>39</v>
      </c>
      <c r="K20" s="23" t="s">
        <v>40</v>
      </c>
      <c r="L20" s="23" t="s">
        <v>41</v>
      </c>
      <c r="M20" s="23" t="s">
        <v>42</v>
      </c>
      <c r="N20" s="23" t="s">
        <v>43</v>
      </c>
      <c r="O20" s="23" t="s">
        <v>24</v>
      </c>
    </row>
    <row r="21" spans="1:15" x14ac:dyDescent="0.2">
      <c r="A21" s="24" t="s">
        <v>46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</row>
    <row r="22" spans="1:15" x14ac:dyDescent="0.2">
      <c r="A22" s="24" t="s">
        <v>125</v>
      </c>
      <c r="B22" s="25">
        <v>583039317</v>
      </c>
      <c r="C22" s="25">
        <v>16930124</v>
      </c>
      <c r="D22" s="25">
        <v>16930124</v>
      </c>
      <c r="E22" s="25">
        <v>55015740</v>
      </c>
      <c r="F22" s="25">
        <v>55015740</v>
      </c>
      <c r="G22" s="25">
        <v>55015740</v>
      </c>
      <c r="H22" s="25">
        <v>55015740</v>
      </c>
      <c r="I22" s="25">
        <v>55015740</v>
      </c>
      <c r="J22" s="25">
        <v>55015740</v>
      </c>
      <c r="K22" s="25">
        <v>54771157</v>
      </c>
      <c r="L22" s="25">
        <v>54771157</v>
      </c>
      <c r="M22" s="25">
        <v>54771158</v>
      </c>
      <c r="N22" s="25">
        <v>54771157</v>
      </c>
      <c r="O22" s="25">
        <f t="shared" ref="O22:O32" si="2">SUM(C22:N22)</f>
        <v>583039317</v>
      </c>
    </row>
    <row r="23" spans="1:15" ht="30.75" customHeight="1" x14ac:dyDescent="0.2">
      <c r="A23" s="74" t="s">
        <v>149</v>
      </c>
      <c r="B23" s="25">
        <v>71963598</v>
      </c>
      <c r="C23" s="25">
        <v>2795446</v>
      </c>
      <c r="D23" s="25">
        <v>2795446</v>
      </c>
      <c r="E23" s="25">
        <v>6606981</v>
      </c>
      <c r="F23" s="25">
        <v>6606981</v>
      </c>
      <c r="G23" s="25">
        <v>6606981</v>
      </c>
      <c r="H23" s="25">
        <v>6606981</v>
      </c>
      <c r="I23" s="25">
        <v>6606981</v>
      </c>
      <c r="J23" s="25">
        <v>6606981</v>
      </c>
      <c r="K23" s="25">
        <v>6682705</v>
      </c>
      <c r="L23" s="25">
        <v>6682705</v>
      </c>
      <c r="M23" s="25">
        <v>6682705</v>
      </c>
      <c r="N23" s="25">
        <v>6682705</v>
      </c>
      <c r="O23" s="25">
        <f t="shared" si="2"/>
        <v>71963598</v>
      </c>
    </row>
    <row r="24" spans="1:15" x14ac:dyDescent="0.2">
      <c r="A24" s="24" t="s">
        <v>127</v>
      </c>
      <c r="B24" s="52">
        <v>191645587</v>
      </c>
      <c r="C24" s="25">
        <v>16249622</v>
      </c>
      <c r="D24" s="25">
        <v>16249622</v>
      </c>
      <c r="E24" s="25">
        <v>16249622</v>
      </c>
      <c r="F24" s="25">
        <v>16249622</v>
      </c>
      <c r="G24" s="25">
        <v>16249622</v>
      </c>
      <c r="H24" s="25">
        <v>16249622</v>
      </c>
      <c r="I24" s="25">
        <v>16249622</v>
      </c>
      <c r="J24" s="25">
        <v>16249622</v>
      </c>
      <c r="K24" s="25">
        <v>15412152</v>
      </c>
      <c r="L24" s="25">
        <v>15412153</v>
      </c>
      <c r="M24" s="25">
        <v>15412153</v>
      </c>
      <c r="N24" s="25">
        <v>15412153</v>
      </c>
      <c r="O24" s="25">
        <f>SUM(C24:N24)</f>
        <v>191645587</v>
      </c>
    </row>
    <row r="25" spans="1:15" ht="18" customHeight="1" x14ac:dyDescent="0.2">
      <c r="A25" s="24" t="s">
        <v>128</v>
      </c>
      <c r="B25" s="25">
        <v>12743618</v>
      </c>
      <c r="C25" s="25">
        <v>941500</v>
      </c>
      <c r="D25" s="25">
        <v>941500</v>
      </c>
      <c r="E25" s="25">
        <v>941500</v>
      </c>
      <c r="F25" s="25">
        <v>941500</v>
      </c>
      <c r="G25" s="25">
        <v>941500</v>
      </c>
      <c r="H25" s="25">
        <v>941500</v>
      </c>
      <c r="I25" s="25">
        <v>554936</v>
      </c>
      <c r="J25" s="25">
        <v>554936</v>
      </c>
      <c r="K25" s="25">
        <v>1496186</v>
      </c>
      <c r="L25" s="25">
        <v>1496186</v>
      </c>
      <c r="M25" s="25">
        <v>1496186</v>
      </c>
      <c r="N25" s="25">
        <v>1496188</v>
      </c>
      <c r="O25" s="25">
        <f>SUM(C25:N25)</f>
        <v>12743618</v>
      </c>
    </row>
    <row r="26" spans="1:15" ht="22.5" x14ac:dyDescent="0.2">
      <c r="A26" s="74" t="s">
        <v>150</v>
      </c>
      <c r="B26" s="25">
        <v>97976604</v>
      </c>
      <c r="C26" s="25">
        <v>7184085</v>
      </c>
      <c r="D26" s="25">
        <v>7184085</v>
      </c>
      <c r="E26" s="25">
        <v>7366728</v>
      </c>
      <c r="F26" s="25">
        <v>7366728</v>
      </c>
      <c r="G26" s="25">
        <v>7366728</v>
      </c>
      <c r="H26" s="25">
        <v>7366728</v>
      </c>
      <c r="I26" s="25">
        <v>7366728</v>
      </c>
      <c r="J26" s="25">
        <v>8270439</v>
      </c>
      <c r="K26" s="25">
        <v>9626088</v>
      </c>
      <c r="L26" s="25">
        <v>9626089</v>
      </c>
      <c r="M26" s="25">
        <v>9626088</v>
      </c>
      <c r="N26" s="25">
        <v>9626090</v>
      </c>
      <c r="O26" s="25">
        <f t="shared" si="2"/>
        <v>97976604</v>
      </c>
    </row>
    <row r="27" spans="1:15" s="53" customFormat="1" x14ac:dyDescent="0.2">
      <c r="A27" s="51" t="s">
        <v>151</v>
      </c>
      <c r="B27" s="52">
        <v>1958194</v>
      </c>
      <c r="C27" s="25"/>
      <c r="D27" s="25"/>
      <c r="E27" s="25"/>
      <c r="F27" s="25"/>
      <c r="G27" s="25"/>
      <c r="H27" s="25">
        <v>1333333</v>
      </c>
      <c r="I27" s="25"/>
      <c r="J27" s="25">
        <v>624861</v>
      </c>
      <c r="K27" s="25"/>
      <c r="L27" s="25"/>
      <c r="M27" s="25"/>
      <c r="N27" s="25"/>
      <c r="O27" s="25">
        <f t="shared" si="2"/>
        <v>1958194</v>
      </c>
    </row>
    <row r="28" spans="1:15" x14ac:dyDescent="0.2">
      <c r="A28" s="24" t="s">
        <v>129</v>
      </c>
      <c r="B28" s="25">
        <v>2460522149</v>
      </c>
      <c r="C28" s="25"/>
      <c r="D28" s="25"/>
      <c r="E28" s="25">
        <v>233019756</v>
      </c>
      <c r="F28" s="25">
        <v>233019756</v>
      </c>
      <c r="G28" s="25">
        <v>233019756</v>
      </c>
      <c r="H28" s="25">
        <v>233019756</v>
      </c>
      <c r="I28" s="25">
        <f>233019756+8890000</f>
        <v>241909756</v>
      </c>
      <c r="J28" s="25">
        <v>288019756</v>
      </c>
      <c r="K28" s="25">
        <v>263798972</v>
      </c>
      <c r="L28" s="25">
        <v>244904881</v>
      </c>
      <c r="M28" s="25">
        <v>244904880</v>
      </c>
      <c r="N28" s="25">
        <v>244904880</v>
      </c>
      <c r="O28" s="25">
        <f>SUM(C28:N28)</f>
        <v>2460522149</v>
      </c>
    </row>
    <row r="29" spans="1:15" ht="36.75" customHeight="1" x14ac:dyDescent="0.2">
      <c r="A29" s="74" t="s">
        <v>130</v>
      </c>
      <c r="B29" s="25">
        <v>61631403</v>
      </c>
      <c r="C29" s="25"/>
      <c r="D29" s="25"/>
      <c r="E29" s="25"/>
      <c r="F29" s="25"/>
      <c r="G29" s="25">
        <v>3269820</v>
      </c>
      <c r="H29" s="25">
        <v>3269820</v>
      </c>
      <c r="I29" s="25">
        <v>3269819</v>
      </c>
      <c r="J29" s="25">
        <v>6973413</v>
      </c>
      <c r="K29" s="25">
        <v>11212132</v>
      </c>
      <c r="L29" s="25">
        <v>11212133</v>
      </c>
      <c r="M29" s="25">
        <v>11212132</v>
      </c>
      <c r="N29" s="25">
        <v>11212134</v>
      </c>
      <c r="O29" s="25">
        <f t="shared" si="2"/>
        <v>61631403</v>
      </c>
    </row>
    <row r="30" spans="1:15" x14ac:dyDescent="0.2">
      <c r="A30" s="24" t="s">
        <v>131</v>
      </c>
      <c r="B30" s="52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>
        <f t="shared" si="2"/>
        <v>0</v>
      </c>
    </row>
    <row r="31" spans="1:15" x14ac:dyDescent="0.2">
      <c r="A31" s="24" t="s">
        <v>193</v>
      </c>
      <c r="B31" s="52">
        <v>11049981</v>
      </c>
      <c r="C31" s="25">
        <v>11049981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>
        <f t="shared" si="2"/>
        <v>11049981</v>
      </c>
    </row>
    <row r="32" spans="1:15" x14ac:dyDescent="0.2">
      <c r="A32" s="24" t="s">
        <v>194</v>
      </c>
      <c r="B32" s="52">
        <v>7554365</v>
      </c>
      <c r="C32" s="25"/>
      <c r="D32" s="25"/>
      <c r="E32" s="25">
        <v>3777183</v>
      </c>
      <c r="F32" s="25"/>
      <c r="G32" s="25"/>
      <c r="H32" s="25"/>
      <c r="I32" s="25"/>
      <c r="J32" s="25"/>
      <c r="K32" s="25">
        <v>3777182</v>
      </c>
      <c r="L32" s="25"/>
      <c r="M32" s="25"/>
      <c r="N32" s="25"/>
      <c r="O32" s="25">
        <f t="shared" si="2"/>
        <v>7554365</v>
      </c>
    </row>
    <row r="33" spans="1:15" x14ac:dyDescent="0.2">
      <c r="A33" s="29" t="s">
        <v>47</v>
      </c>
      <c r="B33" s="30">
        <f>SUM(B22:B32)</f>
        <v>3500084816</v>
      </c>
      <c r="C33" s="30">
        <f t="shared" ref="C33:N33" si="3">SUM(C22:C32)</f>
        <v>55150758</v>
      </c>
      <c r="D33" s="30">
        <f t="shared" si="3"/>
        <v>44100777</v>
      </c>
      <c r="E33" s="30">
        <f t="shared" si="3"/>
        <v>322977510</v>
      </c>
      <c r="F33" s="30">
        <f t="shared" si="3"/>
        <v>319200327</v>
      </c>
      <c r="G33" s="30">
        <f t="shared" si="3"/>
        <v>322470147</v>
      </c>
      <c r="H33" s="30">
        <f t="shared" si="3"/>
        <v>323803480</v>
      </c>
      <c r="I33" s="30">
        <f t="shared" si="3"/>
        <v>330973582</v>
      </c>
      <c r="J33" s="30">
        <f t="shared" si="3"/>
        <v>382315748</v>
      </c>
      <c r="K33" s="30">
        <f t="shared" si="3"/>
        <v>366776574</v>
      </c>
      <c r="L33" s="30">
        <f t="shared" si="3"/>
        <v>344105304</v>
      </c>
      <c r="M33" s="30">
        <f t="shared" si="3"/>
        <v>344105302</v>
      </c>
      <c r="N33" s="30">
        <f t="shared" si="3"/>
        <v>344105307</v>
      </c>
      <c r="O33" s="30">
        <f>SUM(O22:O32)</f>
        <v>3500084816</v>
      </c>
    </row>
  </sheetData>
  <mergeCells count="1">
    <mergeCell ref="A3:O3"/>
  </mergeCells>
  <phoneticPr fontId="3" type="noConversion"/>
  <pageMargins left="0.75" right="0.75" top="1" bottom="1" header="0.5" footer="0.5"/>
  <pageSetup paperSize="9" scale="61" orientation="landscape" r:id="rId1"/>
  <headerFooter alignWithMargins="0">
    <oddHeader>&amp;R8 sz. melléklet
.../2018.(....) Egyek Önk.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14</vt:i4>
      </vt:variant>
      <vt:variant>
        <vt:lpstr>Névvel ellátott tartományok</vt:lpstr>
      </vt:variant>
      <vt:variant>
        <vt:i4>9</vt:i4>
      </vt:variant>
    </vt:vector>
  </HeadingPairs>
  <TitlesOfParts>
    <vt:vector size="23" baseType="lpstr">
      <vt:lpstr>bevétel 1.m.</vt:lpstr>
      <vt:lpstr>Bevétel Önkormányzat 1.1 </vt:lpstr>
      <vt:lpstr>Bevétel Önk.köt.fel. 1.1)a</vt:lpstr>
      <vt:lpstr>Kiadások 2.</vt:lpstr>
      <vt:lpstr>önkormányzat kiadásai 2.1. </vt:lpstr>
      <vt:lpstr>önk.köt.fel.kiadásai 2.1.)a</vt:lpstr>
      <vt:lpstr>Felhalmozás 3.</vt:lpstr>
      <vt:lpstr>Mérleg 4.</vt:lpstr>
      <vt:lpstr>Előirányzat felh. 5.</vt:lpstr>
      <vt:lpstr>mérleg 3 éves 6.m.</vt:lpstr>
      <vt:lpstr>Tartalék 7.</vt:lpstr>
      <vt:lpstr>Eu-s pály. 8.</vt:lpstr>
      <vt:lpstr>Adósság.keletk.ügyl.9.</vt:lpstr>
      <vt:lpstr>Saját bevételek 10.</vt:lpstr>
      <vt:lpstr>'bevétel 1.m.'!Nyomtatási_terület</vt:lpstr>
      <vt:lpstr>'Bevétel Önk.köt.fel. 1.1)a'!Nyomtatási_terület</vt:lpstr>
      <vt:lpstr>'Bevétel Önkormányzat 1.1 '!Nyomtatási_terület</vt:lpstr>
      <vt:lpstr>'Kiadások 2.'!Nyomtatási_terület</vt:lpstr>
      <vt:lpstr>'mérleg 3 éves 6.m.'!Nyomtatási_terület</vt:lpstr>
      <vt:lpstr>'Mérleg 4.'!Nyomtatási_terület</vt:lpstr>
      <vt:lpstr>'önk.köt.fel.kiadásai 2.1.)a'!Nyomtatási_terület</vt:lpstr>
      <vt:lpstr>'önkormányzat kiadásai 2.1. '!Nyomtatási_terület</vt:lpstr>
      <vt:lpstr>'Tartalék 7.'!Nyomtatási_terület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Fekete Lászlóné</cp:lastModifiedBy>
  <cp:lastPrinted>2018-12-17T09:09:13Z</cp:lastPrinted>
  <dcterms:created xsi:type="dcterms:W3CDTF">1999-11-19T07:39:00Z</dcterms:created>
  <dcterms:modified xsi:type="dcterms:W3CDTF">2018-12-17T09:09:20Z</dcterms:modified>
</cp:coreProperties>
</file>