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" yWindow="120" windowWidth="15480" windowHeight="7980"/>
  </bookViews>
  <sheets>
    <sheet name="bevétel 1.m. " sheetId="98" r:id="rId1"/>
    <sheet name="Bevétel Önkormányzat 1.1 " sheetId="99" r:id="rId2"/>
    <sheet name="Bev.étel Önk.köt.fel. 1.1)a" sheetId="145" r:id="rId3"/>
    <sheet name="Bevétel Polg.Hivatal 1.2 " sheetId="100" r:id="rId4"/>
    <sheet name="Bev. Polg.Hiv. köt.fel. 1.2)a" sheetId="146" r:id="rId5"/>
    <sheet name="Bevétel Könyvtár-Műv.h. 1.3. " sheetId="101" r:id="rId6"/>
    <sheet name="Bev.Könyvt.Műv.h.köt.fel.1.3)a" sheetId="119" r:id="rId7"/>
    <sheet name="Kiadások 2." sheetId="71" r:id="rId8"/>
    <sheet name="önkormányzat kiadásai 2.1. " sheetId="120" r:id="rId9"/>
    <sheet name="önk.köt.fel.kiadásai 2.1.)a" sheetId="147" r:id="rId10"/>
    <sheet name="Polg.Hivatal kiadásai 2.2" sheetId="73" r:id="rId11"/>
    <sheet name="Polg.Hivatal kiadásai 2.2)a" sheetId="140" r:id="rId12"/>
    <sheet name="Könyvtár és Műv.H. kiadásai 2.3" sheetId="83" r:id="rId13"/>
    <sheet name="Könyvtár és Műv.H. k 2.3)a" sheetId="142" r:id="rId14"/>
    <sheet name="Működési kiadások 3." sheetId="72" r:id="rId15"/>
    <sheet name="Felhalmozás 4.mell." sheetId="148" r:id="rId16"/>
    <sheet name="Mérleg 5." sheetId="149" r:id="rId17"/>
    <sheet name="Előirányzat felh. 6." sheetId="150" r:id="rId18"/>
    <sheet name="mérleg 3 éves 7." sheetId="68" r:id="rId19"/>
    <sheet name="Tartalék 8." sheetId="81" r:id="rId20"/>
    <sheet name="Adósságot keletk.ügyl.9" sheetId="151" r:id="rId21"/>
  </sheets>
  <externalReferences>
    <externalReference r:id="rId22"/>
  </externalReferences>
  <definedNames>
    <definedName name="_xlnm.Print_Area" localSheetId="4">'Bev. Polg.Hiv. köt.fel. 1.2)a'!$A$1:$J$10</definedName>
    <definedName name="_xlnm.Print_Area" localSheetId="6">'Bev.Könyvt.Műv.h.köt.fel.1.3)a'!$A$1:$J$12</definedName>
    <definedName name="_xlnm.Print_Area" localSheetId="0">'bevétel 1.m. '!$A$1:$E$46</definedName>
    <definedName name="_xlnm.Print_Area" localSheetId="3">'Bevétel Polg.Hivatal 1.2 '!$A$1:$J$10</definedName>
    <definedName name="_xlnm.Print_Area" localSheetId="15">'Felhalmozás 4.mell.'!$A$1:$D$41</definedName>
    <definedName name="_xlnm.Print_Area" localSheetId="7">'Kiadások 2.'!$A$1:$F$29</definedName>
    <definedName name="_xlnm.Print_Area" localSheetId="18">'mérleg 3 éves 7.'!$A$1:$I$34</definedName>
    <definedName name="_xlnm.Print_Area" localSheetId="16">'Mérleg 5.'!$A$1:$D$67</definedName>
    <definedName name="_xlnm.Print_Area" localSheetId="9">'önk.köt.fel.kiadásai 2.1.)a'!$A$1:$L$37</definedName>
    <definedName name="_xlnm.Print_Area" localSheetId="8">'önkormányzat kiadásai 2.1. '!$A$1:$L$42</definedName>
    <definedName name="_xlnm.Print_Area" localSheetId="10">'Polg.Hivatal kiadásai 2.2'!$A$1:$L$13</definedName>
    <definedName name="_xlnm.Print_Area" localSheetId="11">'Polg.Hivatal kiadásai 2.2)a'!$A$1:$L$12</definedName>
    <definedName name="_xlnm.Print_Area" localSheetId="19">'Tartalék 8.'!$A$1:$H$23</definedName>
  </definedNames>
  <calcPr calcId="145621"/>
</workbook>
</file>

<file path=xl/calcChain.xml><?xml version="1.0" encoding="utf-8"?>
<calcChain xmlns="http://schemas.openxmlformats.org/spreadsheetml/2006/main">
  <c r="C17" i="151" l="1"/>
  <c r="E17" i="151"/>
  <c r="F17" i="151"/>
  <c r="D17" i="151"/>
  <c r="G7" i="151"/>
  <c r="G8" i="151"/>
  <c r="G9" i="151"/>
  <c r="G10" i="151"/>
  <c r="G11" i="151"/>
  <c r="G12" i="151"/>
  <c r="G13" i="151"/>
  <c r="G14" i="151"/>
  <c r="G15" i="151"/>
  <c r="G16" i="151"/>
  <c r="G6" i="151"/>
  <c r="G17" i="151" s="1"/>
  <c r="E22" i="151"/>
  <c r="E24" i="151" s="1"/>
  <c r="P22" i="151"/>
  <c r="P24" i="151" s="1"/>
  <c r="O22" i="151"/>
  <c r="O24" i="151" s="1"/>
  <c r="N22" i="151"/>
  <c r="N24" i="151" s="1"/>
  <c r="M22" i="151"/>
  <c r="M24" i="151" s="1"/>
  <c r="L22" i="151"/>
  <c r="L24" i="151" s="1"/>
  <c r="K22" i="151"/>
  <c r="K24" i="151" s="1"/>
  <c r="J22" i="151"/>
  <c r="J24" i="151" s="1"/>
  <c r="I22" i="151"/>
  <c r="I24" i="151" s="1"/>
  <c r="H22" i="151"/>
  <c r="H24" i="151" s="1"/>
  <c r="G22" i="151"/>
  <c r="G24" i="151" s="1"/>
  <c r="H10" i="68" l="1"/>
  <c r="H13" i="68"/>
  <c r="G26" i="68"/>
  <c r="H16" i="68" l="1"/>
  <c r="N29" i="150"/>
  <c r="O16" i="150"/>
  <c r="O9" i="150"/>
  <c r="O17" i="150"/>
  <c r="L33" i="150"/>
  <c r="K33" i="150"/>
  <c r="I33" i="150"/>
  <c r="H33" i="150"/>
  <c r="G33" i="150"/>
  <c r="F33" i="150"/>
  <c r="E33" i="150"/>
  <c r="D33" i="150"/>
  <c r="C33" i="150"/>
  <c r="B33" i="150"/>
  <c r="O32" i="150"/>
  <c r="N31" i="150"/>
  <c r="O31" i="150" s="1"/>
  <c r="O30" i="150"/>
  <c r="J29" i="150"/>
  <c r="J33" i="150" s="1"/>
  <c r="N27" i="150"/>
  <c r="O27" i="150" s="1"/>
  <c r="N26" i="150"/>
  <c r="O26" i="150" s="1"/>
  <c r="N25" i="150"/>
  <c r="O25" i="150" s="1"/>
  <c r="N24" i="150"/>
  <c r="O24" i="150" s="1"/>
  <c r="N23" i="150"/>
  <c r="O23" i="150" s="1"/>
  <c r="N22" i="150"/>
  <c r="M17" i="150"/>
  <c r="L17" i="150"/>
  <c r="J17" i="150"/>
  <c r="I17" i="150"/>
  <c r="H17" i="150"/>
  <c r="G17" i="150"/>
  <c r="F17" i="150"/>
  <c r="E17" i="150"/>
  <c r="D17" i="150"/>
  <c r="C17" i="150"/>
  <c r="B17" i="150"/>
  <c r="N16" i="150"/>
  <c r="N15" i="150"/>
  <c r="O15" i="150" s="1"/>
  <c r="N14" i="150"/>
  <c r="O14" i="150" s="1"/>
  <c r="K13" i="150"/>
  <c r="K17" i="150" s="1"/>
  <c r="N12" i="150"/>
  <c r="O12" i="150" s="1"/>
  <c r="N11" i="150"/>
  <c r="O11" i="150" s="1"/>
  <c r="O10" i="150"/>
  <c r="N10" i="150"/>
  <c r="N9" i="150"/>
  <c r="O8" i="150"/>
  <c r="D38" i="149"/>
  <c r="D50" i="149"/>
  <c r="D49" i="149"/>
  <c r="D62" i="149"/>
  <c r="D63" i="149" s="1"/>
  <c r="D60" i="149"/>
  <c r="D56" i="149"/>
  <c r="D55" i="149"/>
  <c r="D48" i="149"/>
  <c r="D34" i="149"/>
  <c r="D24" i="149"/>
  <c r="D21" i="149"/>
  <c r="D20" i="149"/>
  <c r="D17" i="149" s="1"/>
  <c r="D13" i="149"/>
  <c r="D12" i="149"/>
  <c r="D11" i="149"/>
  <c r="D10" i="149"/>
  <c r="D9" i="149"/>
  <c r="D8" i="149"/>
  <c r="D41" i="148"/>
  <c r="H47" i="148"/>
  <c r="D37" i="148"/>
  <c r="D34" i="148"/>
  <c r="D30" i="148"/>
  <c r="D28" i="148"/>
  <c r="D25" i="148"/>
  <c r="D22" i="148"/>
  <c r="D19" i="148"/>
  <c r="D10" i="148"/>
  <c r="D12" i="148" s="1"/>
  <c r="D9" i="148"/>
  <c r="D7" i="149" l="1"/>
  <c r="D6" i="149" s="1"/>
  <c r="D37" i="149" s="1"/>
  <c r="D67" i="149" s="1"/>
  <c r="D61" i="149"/>
  <c r="D65" i="149" s="1"/>
  <c r="D66" i="149" s="1"/>
  <c r="N33" i="150"/>
  <c r="O22" i="150"/>
  <c r="N13" i="150"/>
  <c r="N17" i="150" s="1"/>
  <c r="O29" i="150"/>
  <c r="O13" i="150" l="1"/>
  <c r="K42" i="147" l="1"/>
  <c r="J42" i="147"/>
  <c r="I42" i="147"/>
  <c r="G42" i="147"/>
  <c r="F42" i="147"/>
  <c r="E42" i="147"/>
  <c r="D42" i="147"/>
  <c r="C42" i="147"/>
  <c r="B42" i="147"/>
  <c r="L41" i="147"/>
  <c r="L40" i="147"/>
  <c r="L39" i="147"/>
  <c r="L38" i="147"/>
  <c r="L37" i="147"/>
  <c r="L36" i="147"/>
  <c r="L35" i="147"/>
  <c r="L34" i="147"/>
  <c r="L33" i="147"/>
  <c r="L32" i="147"/>
  <c r="L31" i="147"/>
  <c r="L30" i="147"/>
  <c r="L29" i="147"/>
  <c r="L28" i="147"/>
  <c r="L27" i="147"/>
  <c r="L26" i="147"/>
  <c r="L25" i="147"/>
  <c r="L24" i="147"/>
  <c r="L23" i="147"/>
  <c r="L22" i="147"/>
  <c r="L21" i="147"/>
  <c r="L20" i="147"/>
  <c r="H19" i="147"/>
  <c r="H42" i="147" s="1"/>
  <c r="D19" i="147"/>
  <c r="L18" i="147"/>
  <c r="L17" i="147"/>
  <c r="L16" i="147"/>
  <c r="L15" i="147"/>
  <c r="L14" i="147"/>
  <c r="L13" i="147"/>
  <c r="L12" i="147"/>
  <c r="L11" i="147"/>
  <c r="L10" i="147"/>
  <c r="L9" i="147"/>
  <c r="L8" i="147"/>
  <c r="L7" i="147"/>
  <c r="L6" i="147"/>
  <c r="L42" i="147" l="1"/>
  <c r="L19" i="147"/>
  <c r="L20" i="120"/>
  <c r="L21" i="120"/>
  <c r="L22" i="120"/>
  <c r="L23" i="120"/>
  <c r="L24" i="120"/>
  <c r="L25" i="120"/>
  <c r="L26" i="120"/>
  <c r="L27" i="120"/>
  <c r="L28" i="120"/>
  <c r="L29" i="120"/>
  <c r="L30" i="120"/>
  <c r="L31" i="120"/>
  <c r="L32" i="120"/>
  <c r="L33" i="120"/>
  <c r="L34" i="120"/>
  <c r="L35" i="120"/>
  <c r="L36" i="120"/>
  <c r="L37" i="120"/>
  <c r="L38" i="120"/>
  <c r="L39" i="120"/>
  <c r="L40" i="120"/>
  <c r="D19" i="120"/>
  <c r="H19" i="120"/>
  <c r="L12" i="120"/>
  <c r="H14" i="81"/>
  <c r="K12" i="142"/>
  <c r="J12" i="142"/>
  <c r="I12" i="142"/>
  <c r="H12" i="142"/>
  <c r="G12" i="142"/>
  <c r="F12" i="142"/>
  <c r="E12" i="142"/>
  <c r="D12" i="142"/>
  <c r="C12" i="142"/>
  <c r="B12" i="142"/>
  <c r="L11" i="142"/>
  <c r="L10" i="142"/>
  <c r="L12" i="142" s="1"/>
  <c r="L9" i="142"/>
  <c r="L8" i="142"/>
  <c r="K13" i="140"/>
  <c r="J13" i="140"/>
  <c r="I13" i="140"/>
  <c r="H13" i="140"/>
  <c r="G13" i="140"/>
  <c r="F13" i="140"/>
  <c r="E13" i="140"/>
  <c r="D13" i="140"/>
  <c r="L13" i="140" s="1"/>
  <c r="C13" i="140"/>
  <c r="B13" i="140"/>
  <c r="L12" i="140"/>
  <c r="L11" i="140"/>
  <c r="L10" i="140"/>
  <c r="I10" i="146"/>
  <c r="H10" i="146"/>
  <c r="G10" i="146"/>
  <c r="F10" i="146"/>
  <c r="E10" i="146"/>
  <c r="D10" i="146"/>
  <c r="C10" i="146"/>
  <c r="B10" i="146"/>
  <c r="J10" i="146" s="1"/>
  <c r="J9" i="146"/>
  <c r="J8" i="146"/>
  <c r="J10" i="100"/>
  <c r="L12" i="73"/>
  <c r="L10" i="73"/>
  <c r="C13" i="73"/>
  <c r="D13" i="73"/>
  <c r="E13" i="73"/>
  <c r="F13" i="73"/>
  <c r="G13" i="73"/>
  <c r="H13" i="73"/>
  <c r="I13" i="73"/>
  <c r="J13" i="73"/>
  <c r="K13" i="73"/>
  <c r="B13" i="73"/>
  <c r="I33" i="145"/>
  <c r="H33" i="145"/>
  <c r="G33" i="145"/>
  <c r="F33" i="145"/>
  <c r="E33" i="145"/>
  <c r="D33" i="145"/>
  <c r="C33" i="145"/>
  <c r="B33" i="145"/>
  <c r="J32" i="145"/>
  <c r="J31" i="145"/>
  <c r="J30" i="145"/>
  <c r="J29" i="145"/>
  <c r="J28" i="145"/>
  <c r="J27" i="145"/>
  <c r="J26" i="145"/>
  <c r="J25" i="145"/>
  <c r="J24" i="145"/>
  <c r="J23" i="145"/>
  <c r="J22" i="145"/>
  <c r="J21" i="145"/>
  <c r="J20" i="145"/>
  <c r="J19" i="145"/>
  <c r="J18" i="145"/>
  <c r="J17" i="145"/>
  <c r="J16" i="145"/>
  <c r="J15" i="145"/>
  <c r="J14" i="145"/>
  <c r="J13" i="145"/>
  <c r="J12" i="145"/>
  <c r="J11" i="145"/>
  <c r="J10" i="145"/>
  <c r="J9" i="145"/>
  <c r="J8" i="145"/>
  <c r="J33" i="145" s="1"/>
  <c r="J7" i="145"/>
  <c r="B34" i="99"/>
  <c r="J28" i="99"/>
  <c r="J31" i="99"/>
  <c r="J26" i="99"/>
  <c r="J20" i="99"/>
  <c r="J13" i="99" l="1"/>
  <c r="J12" i="99"/>
  <c r="I12" i="119" l="1"/>
  <c r="H12" i="119"/>
  <c r="G12" i="119"/>
  <c r="F12" i="119"/>
  <c r="D12" i="119"/>
  <c r="C12" i="119"/>
  <c r="B12" i="119"/>
  <c r="E11" i="119"/>
  <c r="J11" i="119" s="1"/>
  <c r="J10" i="119"/>
  <c r="J9" i="119"/>
  <c r="E8" i="119"/>
  <c r="E12" i="119" s="1"/>
  <c r="E46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J12" i="119" l="1"/>
  <c r="J8" i="119"/>
  <c r="H26" i="68" l="1"/>
  <c r="H29" i="68" s="1"/>
  <c r="C15" i="72"/>
  <c r="H18" i="81" l="1"/>
  <c r="C35" i="72" l="1"/>
  <c r="L16" i="120"/>
  <c r="J22" i="99" l="1"/>
  <c r="J23" i="99"/>
  <c r="J30" i="99"/>
  <c r="J17" i="99"/>
  <c r="B23" i="98" l="1"/>
  <c r="F29" i="68" l="1"/>
  <c r="G29" i="68" l="1"/>
  <c r="B38" i="98" l="1"/>
  <c r="C41" i="98"/>
  <c r="D41" i="98" l="1"/>
  <c r="E15" i="98" l="1"/>
  <c r="L11" i="73"/>
  <c r="J24" i="99"/>
  <c r="B41" i="98"/>
  <c r="B37" i="98" s="1"/>
  <c r="B8" i="98"/>
  <c r="B7" i="98" s="1"/>
  <c r="B36" i="98" l="1"/>
  <c r="E45" i="98" l="1"/>
  <c r="D38" i="98"/>
  <c r="D37" i="98" s="1"/>
  <c r="C38" i="98"/>
  <c r="C37" i="98" s="1"/>
  <c r="D36" i="98" l="1"/>
  <c r="B18" i="71"/>
  <c r="B24" i="71"/>
  <c r="B20" i="98"/>
  <c r="D16" i="68"/>
  <c r="D29" i="68"/>
  <c r="E30" i="68" s="1"/>
  <c r="F16" i="68"/>
  <c r="G16" i="68"/>
  <c r="G31" i="68" s="1"/>
  <c r="E46" i="98"/>
  <c r="B31" i="98"/>
  <c r="C31" i="98"/>
  <c r="C29" i="98" s="1"/>
  <c r="D31" i="98"/>
  <c r="D29" i="98" s="1"/>
  <c r="B42" i="120"/>
  <c r="L10" i="120"/>
  <c r="L9" i="83"/>
  <c r="L10" i="83"/>
  <c r="L11" i="83"/>
  <c r="J9" i="99"/>
  <c r="J10" i="99"/>
  <c r="J11" i="99"/>
  <c r="J14" i="99"/>
  <c r="J15" i="99"/>
  <c r="J16" i="99"/>
  <c r="J18" i="99"/>
  <c r="J19" i="99"/>
  <c r="J21" i="99"/>
  <c r="J25" i="99"/>
  <c r="J27" i="99"/>
  <c r="J29" i="99"/>
  <c r="J32" i="99"/>
  <c r="J33" i="99"/>
  <c r="J8" i="99"/>
  <c r="C34" i="99"/>
  <c r="D34" i="99"/>
  <c r="E34" i="99"/>
  <c r="F34" i="99"/>
  <c r="G34" i="99"/>
  <c r="H34" i="99"/>
  <c r="I34" i="99"/>
  <c r="C15" i="71"/>
  <c r="C18" i="71" s="1"/>
  <c r="D15" i="71"/>
  <c r="D18" i="71" s="1"/>
  <c r="E33" i="98"/>
  <c r="B17" i="98"/>
  <c r="L8" i="120"/>
  <c r="E16" i="71"/>
  <c r="E14" i="71"/>
  <c r="D15" i="72"/>
  <c r="E15" i="72"/>
  <c r="F34" i="72"/>
  <c r="D42" i="120"/>
  <c r="C29" i="68"/>
  <c r="B29" i="68"/>
  <c r="C16" i="68"/>
  <c r="B16" i="68"/>
  <c r="E26" i="71"/>
  <c r="D24" i="71"/>
  <c r="C24" i="71"/>
  <c r="E23" i="71"/>
  <c r="E22" i="71"/>
  <c r="E21" i="71"/>
  <c r="E20" i="71"/>
  <c r="E17" i="71"/>
  <c r="E13" i="71"/>
  <c r="E12" i="71"/>
  <c r="E11" i="71"/>
  <c r="E10" i="71"/>
  <c r="E9" i="71"/>
  <c r="E44" i="98"/>
  <c r="E43" i="98"/>
  <c r="E42" i="98"/>
  <c r="E41" i="98"/>
  <c r="E40" i="98"/>
  <c r="E39" i="98"/>
  <c r="E32" i="98"/>
  <c r="E30" i="98"/>
  <c r="E28" i="98"/>
  <c r="E27" i="98"/>
  <c r="E26" i="98"/>
  <c r="E25" i="98"/>
  <c r="E24" i="98"/>
  <c r="D23" i="98"/>
  <c r="D20" i="98" s="1"/>
  <c r="C23" i="98"/>
  <c r="C20" i="98" s="1"/>
  <c r="E22" i="98"/>
  <c r="E19" i="98"/>
  <c r="E18" i="98"/>
  <c r="D17" i="98"/>
  <c r="E17" i="98" s="1"/>
  <c r="C17" i="98"/>
  <c r="E16" i="98"/>
  <c r="E14" i="98"/>
  <c r="E13" i="98"/>
  <c r="E12" i="98"/>
  <c r="E11" i="98"/>
  <c r="E10" i="98"/>
  <c r="E9" i="98"/>
  <c r="D8" i="98"/>
  <c r="D7" i="98" s="1"/>
  <c r="C8" i="98"/>
  <c r="C7" i="98" s="1"/>
  <c r="C36" i="98"/>
  <c r="L7" i="120"/>
  <c r="L9" i="120"/>
  <c r="L11" i="120"/>
  <c r="L13" i="120"/>
  <c r="L14" i="120"/>
  <c r="L15" i="120"/>
  <c r="L17" i="120"/>
  <c r="L18" i="120"/>
  <c r="L19" i="120"/>
  <c r="L41" i="120"/>
  <c r="L6" i="120"/>
  <c r="I42" i="120"/>
  <c r="J42" i="120"/>
  <c r="K42" i="120"/>
  <c r="C42" i="120"/>
  <c r="E42" i="120"/>
  <c r="F42" i="120"/>
  <c r="G42" i="120"/>
  <c r="H42" i="120"/>
  <c r="C10" i="100"/>
  <c r="D10" i="100"/>
  <c r="E10" i="100"/>
  <c r="F10" i="100"/>
  <c r="G10" i="100"/>
  <c r="H10" i="100"/>
  <c r="I10" i="100"/>
  <c r="B10" i="100"/>
  <c r="J9" i="100"/>
  <c r="F14" i="72"/>
  <c r="F8" i="72"/>
  <c r="F9" i="72"/>
  <c r="F10" i="72"/>
  <c r="F11" i="72"/>
  <c r="F12" i="72"/>
  <c r="F13" i="72"/>
  <c r="F36" i="72"/>
  <c r="D35" i="72"/>
  <c r="E35" i="72"/>
  <c r="D7" i="72"/>
  <c r="E7" i="72"/>
  <c r="C7" i="72"/>
  <c r="C12" i="83"/>
  <c r="D12" i="83"/>
  <c r="E12" i="83"/>
  <c r="F12" i="83"/>
  <c r="G12" i="83"/>
  <c r="H12" i="83"/>
  <c r="I12" i="83"/>
  <c r="J12" i="83"/>
  <c r="K12" i="83"/>
  <c r="B12" i="83"/>
  <c r="L8" i="83"/>
  <c r="J9" i="101"/>
  <c r="J10" i="101"/>
  <c r="F12" i="101"/>
  <c r="G12" i="101"/>
  <c r="H12" i="101"/>
  <c r="I12" i="101"/>
  <c r="J8" i="100"/>
  <c r="C12" i="101"/>
  <c r="D12" i="101"/>
  <c r="E11" i="101"/>
  <c r="J11" i="101" s="1"/>
  <c r="E8" i="101"/>
  <c r="J8" i="101"/>
  <c r="B12" i="101"/>
  <c r="E12" i="101"/>
  <c r="J12" i="101" s="1"/>
  <c r="E38" i="98"/>
  <c r="E17" i="68" l="1"/>
  <c r="H31" i="68"/>
  <c r="E37" i="72"/>
  <c r="J34" i="99"/>
  <c r="E37" i="98"/>
  <c r="E36" i="98" s="1"/>
  <c r="B28" i="71"/>
  <c r="C31" i="68"/>
  <c r="B31" i="68"/>
  <c r="F7" i="72"/>
  <c r="L42" i="120"/>
  <c r="L13" i="73"/>
  <c r="L12" i="83"/>
  <c r="D28" i="71"/>
  <c r="E23" i="98"/>
  <c r="E8" i="98"/>
  <c r="C34" i="98"/>
  <c r="H23" i="81"/>
  <c r="C37" i="72"/>
  <c r="E31" i="98"/>
  <c r="D31" i="68"/>
  <c r="D37" i="72"/>
  <c r="F31" i="68"/>
  <c r="E24" i="71"/>
  <c r="F15" i="72"/>
  <c r="E29" i="98"/>
  <c r="F35" i="72"/>
  <c r="C28" i="71"/>
  <c r="D34" i="98"/>
  <c r="E7" i="98"/>
  <c r="E20" i="98"/>
  <c r="B34" i="98"/>
  <c r="E15" i="71"/>
  <c r="E18" i="71" s="1"/>
  <c r="E28" i="71" l="1"/>
  <c r="F37" i="72"/>
  <c r="E34" i="98"/>
  <c r="O28" i="150"/>
  <c r="O33" i="150" s="1"/>
  <c r="M33" i="150"/>
</calcChain>
</file>

<file path=xl/sharedStrings.xml><?xml version="1.0" encoding="utf-8"?>
<sst xmlns="http://schemas.openxmlformats.org/spreadsheetml/2006/main" count="925" uniqueCount="418">
  <si>
    <t>Megnevezés</t>
  </si>
  <si>
    <t>Működési bevételek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</si>
  <si>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</si>
  <si>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</si>
  <si>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</si>
  <si>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</si>
  <si>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</si>
  <si>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</si>
  <si>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</si>
  <si>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</si>
  <si>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</si>
  <si>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</si>
  <si>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adatok ezer forintban</t>
  </si>
  <si>
    <t>8.</t>
  </si>
  <si>
    <t>Összesen:</t>
  </si>
  <si>
    <t>21.</t>
  </si>
  <si>
    <t>13.</t>
  </si>
  <si>
    <t>Müködési kiadás összesen:</t>
  </si>
  <si>
    <t>Müködési bevétel összesen:</t>
  </si>
  <si>
    <t>Felhalmozási kiadások</t>
  </si>
  <si>
    <t>Felhalmozási bevételek</t>
  </si>
  <si>
    <t>Felhalmozási kiadás összesen:</t>
  </si>
  <si>
    <t>Felhalmozási bevétel összesen:</t>
  </si>
  <si>
    <t>M i n d ö s s z e s e n  :</t>
  </si>
  <si>
    <t>Összesen</t>
  </si>
  <si>
    <t>12.</t>
  </si>
  <si>
    <t xml:space="preserve">adatok ezer forintban 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</si>
  <si>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</si>
  <si>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</si>
  <si>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</si>
  <si>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</si>
  <si>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Felújítási cél megnevezése</t>
  </si>
  <si>
    <t xml:space="preserve">ezer forintban </t>
  </si>
  <si>
    <t>Feladat megnevezése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</si>
  <si>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</si>
  <si>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</si>
  <si>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</si>
  <si>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</si>
  <si>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</si>
  <si>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</si>
  <si>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</si>
  <si>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</si>
  <si>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</si>
  <si>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</si>
  <si>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</si>
  <si>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</si>
  <si>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</si>
  <si>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</si>
  <si>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</si>
  <si>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</si>
  <si>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</si>
  <si>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</si>
  <si>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</si>
  <si>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</si>
  <si>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K I A D Á S O K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</si>
  <si>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</si>
  <si>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</si>
  <si>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</si>
  <si>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</si>
  <si>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</si>
  <si>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</si>
  <si>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</si>
  <si>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</si>
  <si>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</si>
  <si>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</si>
  <si>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</si>
  <si>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</si>
  <si>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 Nagyközség Önkormányzat Felhalmozási kiadásai feladatonként</t>
  </si>
  <si>
    <t>KIMUTATÁS</t>
  </si>
  <si>
    <t>évre tervezett tartalékokról</t>
  </si>
  <si>
    <t>Tartalék összesen:</t>
  </si>
  <si>
    <t>Tárkányi Béla Könyvtár és Művelődési Ház összesen:</t>
  </si>
  <si>
    <t>Egyeki Szöghatár Nonprofit Kft.</t>
  </si>
  <si>
    <t>25.</t>
  </si>
  <si>
    <t>26.</t>
  </si>
  <si>
    <t>27.</t>
  </si>
  <si>
    <t>Tiszacsege Központi Orvosi Ügyelet</t>
  </si>
  <si>
    <t>Önkormányzati Tűzoltóság</t>
  </si>
  <si>
    <t xml:space="preserve">Ssz. </t>
  </si>
  <si>
    <t xml:space="preserve"> 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</si>
  <si>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</si>
  <si>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</si>
  <si>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</si>
  <si>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</si>
  <si>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</si>
  <si>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</si>
  <si>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</si>
  <si>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B36. Egyéb közhatalmi bevételek (bírság, pótlék, mezőőri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</si>
  <si>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</si>
  <si>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</si>
  <si>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</si>
  <si>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</si>
  <si>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</si>
  <si>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</si>
  <si>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</si>
  <si>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</si>
  <si>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</si>
  <si>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</si>
  <si>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</si>
  <si>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</si>
  <si>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</si>
  <si>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</si>
  <si>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</si>
  <si>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</si>
  <si>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</si>
  <si>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</si>
  <si>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</si>
  <si>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</si>
  <si>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</si>
  <si>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</si>
  <si>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</si>
  <si>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</si>
  <si>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106010 Lakóingatlan szociális célú bérbeadás, üzemeltetés</t>
  </si>
  <si>
    <t>013350 Az önkormányzati vagyonnal való gazdálk-sal kapcs. Feladatok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</si>
  <si>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</si>
  <si>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</si>
  <si>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</si>
  <si>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</si>
  <si>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</si>
  <si>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</si>
  <si>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</si>
  <si>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</si>
  <si>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</si>
  <si>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</si>
  <si>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</si>
  <si>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</si>
  <si>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</si>
  <si>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</si>
  <si>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</si>
  <si>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</si>
  <si>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</si>
  <si>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</si>
  <si>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</si>
  <si>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</si>
  <si>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</si>
  <si>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</si>
  <si>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</si>
  <si>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K5. Egyéb működési célú kiadások (tartalékok nélkül)</t>
  </si>
  <si>
    <t>K9. Finanszírozási kiadások (működési)</t>
  </si>
  <si>
    <t>K9. Finanszírozási kiadások (felhalmozási)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</si>
  <si>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</si>
  <si>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</si>
  <si>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</si>
  <si>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</si>
  <si>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051040 Nem veszélyes hulladék kezelése ártalmatlanítása</t>
  </si>
  <si>
    <t>083030 Egyéb kiadói tevékenyésg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</si>
  <si>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</si>
  <si>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</si>
  <si>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</si>
  <si>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</si>
  <si>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072210 Járóbetegek gyógyító szakellátása</t>
  </si>
  <si>
    <t>074040 Fertőző megbetegedéseket megel.jár.ü.ell.</t>
  </si>
  <si>
    <t>107060 Egyéb szociális pénzbeni ellátások, tám-k</t>
  </si>
  <si>
    <t>011130 Önk.-k és önk-i hav-k jogalkotói és ált.ig.tev.</t>
  </si>
  <si>
    <t>K2. Munkaadókat terhelő járulékok és szociális hozzájárulási adó</t>
  </si>
  <si>
    <t>K5. Egyéb működési célú kiadások (tartalék nélkül)</t>
  </si>
  <si>
    <t>K512. Tartalék</t>
  </si>
  <si>
    <t>K5. Egyéb működési célú kiadások</t>
  </si>
  <si>
    <t>ebből: tartalék (működési)</t>
  </si>
  <si>
    <t>B3. Közhatalmi bevételek</t>
  </si>
  <si>
    <t>B8. Finanszírozási bevételek (működési)</t>
  </si>
  <si>
    <t>B8. Finanszírozási bevételek (felhalmozási)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</si>
  <si>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</si>
  <si>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</si>
  <si>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</si>
  <si>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</si>
  <si>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 xml:space="preserve">K9. Finanszírozási kiadások </t>
  </si>
  <si>
    <t xml:space="preserve">   ebből: közfoglalkoztatás</t>
  </si>
  <si>
    <t>Egyeki Sportbarátok Sport Egyesülete</t>
  </si>
  <si>
    <t>Polgárőrség</t>
  </si>
  <si>
    <t>Temetési kölcsön</t>
  </si>
  <si>
    <t>Kormányzati funkció</t>
  </si>
  <si>
    <t>044320</t>
  </si>
  <si>
    <t>011130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</si>
  <si>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</si>
  <si>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</si>
  <si>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</si>
  <si>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</si>
  <si>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</si>
  <si>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</si>
  <si>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</si>
  <si>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</si>
  <si>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</si>
  <si>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</si>
  <si>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</si>
  <si>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</si>
  <si>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</si>
  <si>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</si>
  <si>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</si>
  <si>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</si>
  <si>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</si>
  <si>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</si>
  <si>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</si>
  <si>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</si>
  <si>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</si>
  <si>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</si>
  <si>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B8113. Rövid lejáratú hitelek, kölcsönök felvétele</t>
  </si>
  <si>
    <t>B8192. Rövid lejáratú kölcsönök bevételei</t>
  </si>
  <si>
    <t>044320 Építőipar támogatása</t>
  </si>
  <si>
    <t>084031 Civil szervezetek működési támogatása</t>
  </si>
  <si>
    <t>045160 Közutak, hidak, alagutak fenntartása</t>
  </si>
  <si>
    <t>104060 A gyermekek, fiatalok és családok életmin.jav.</t>
  </si>
  <si>
    <t xml:space="preserve">   ebből: választott tisztségviselők juttatásai</t>
  </si>
  <si>
    <t xml:space="preserve">Környezetvédelmi pályázat </t>
  </si>
  <si>
    <t>K915. Finanszírozási kiadások</t>
  </si>
  <si>
    <t>K9. Finanszírozási kiadások felhalmozási</t>
  </si>
  <si>
    <t>041237</t>
  </si>
  <si>
    <t>013350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</si>
  <si>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</si>
  <si>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</si>
  <si>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</si>
  <si>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</si>
  <si>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</si>
  <si>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</si>
  <si>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</si>
  <si>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</si>
  <si>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</si>
  <si>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Egyéb központi támogatás</t>
  </si>
  <si>
    <t>Pótlékok, bírságok egyéb közhatalmi bevételek</t>
  </si>
  <si>
    <t>B113. Települési önkormányzatok szociális feladatainak támogatása</t>
  </si>
  <si>
    <t>B814. Államháztartáson belüli megelőlegezések</t>
  </si>
  <si>
    <t>2019. évi előirányzat</t>
  </si>
  <si>
    <t>B.14. Működési célú visszatérítendő támogatások, kölcsönök visszatérülése államháztartáson belülről</t>
  </si>
  <si>
    <t>042180 Állat- egészségügyi ellátás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</si>
  <si>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</si>
  <si>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</si>
  <si>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</si>
  <si>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Széchenyi program keretében vásárolt lakások felújítása</t>
  </si>
  <si>
    <t>042180</t>
  </si>
  <si>
    <t>B74. Fehalmozási célú visszatérítendő támogatások, kölcsönök visszatérülése államháztartáson kívülről</t>
  </si>
  <si>
    <t>B75. Egyéb felhalmozási célú átvett pénzeszközök</t>
  </si>
  <si>
    <t>052020 Szennyvíz gyűjtése, tisztítása és elhelyezése</t>
  </si>
  <si>
    <t>Balmazújvárosi Többcélú Társulás</t>
  </si>
  <si>
    <t>Elvonások és befizetések</t>
  </si>
  <si>
    <t>018010 Önkormányzatok elszámolásai a központi költségvetéssel</t>
  </si>
  <si>
    <t>074051 Nem fertőző megbetegedések megelőzés</t>
  </si>
  <si>
    <t>084031 Civil szervezetek támogatása</t>
  </si>
  <si>
    <t>042180 Állat-egészségügy ellátás</t>
  </si>
  <si>
    <t>B14. Működési célú visszatérítendő támogatások, kölcsönök visszatérülése államháztartáson belülről</t>
  </si>
  <si>
    <t>Működésképtelen önkormányzatok egyéb támogatása</t>
  </si>
  <si>
    <t>5000 fő feletti lakosságszámú települési önk.adósság konsz.során kapott felhalmozási támogatás</t>
  </si>
  <si>
    <t>052020 Szennyvíz gyűjtése, tisztítása, elhelyezése</t>
  </si>
  <si>
    <t>ebből: K915. Központi irányítószervi támogatás folyósítás</t>
  </si>
  <si>
    <t>K5. Egyéb működési célú kiadások (működési tartalékka együtt)</t>
  </si>
  <si>
    <t>ebből: K513 Tartalék (működési)</t>
  </si>
  <si>
    <t>K513. Tartalékok (felhalmozási)</t>
  </si>
  <si>
    <t>Tartalékok (működési)</t>
  </si>
  <si>
    <t>Ebből: K914 Államháztartáson belüli megelőlegezések visszafizetése</t>
  </si>
  <si>
    <t>K915. Központi irányítószervi támogatás folyósítása</t>
  </si>
  <si>
    <t xml:space="preserve">            maradvány igénybevétel</t>
  </si>
  <si>
    <t>ebből: maradvány igénybevétel</t>
  </si>
  <si>
    <t>B1. Működési támogatások államháztartáson belülről</t>
  </si>
  <si>
    <t>Államháztartáson belüli megelőlegezés</t>
  </si>
  <si>
    <t>Egyek Nagyközség Önkormányzat és költségvetési szervei bevételei forrásonként, főbb jogcím-csoportonkénti részletezettségben</t>
  </si>
  <si>
    <t xml:space="preserve">adatok forintban </t>
  </si>
  <si>
    <t>B31. Jövedelemadók</t>
  </si>
  <si>
    <t>051040 Nem veszélyes hulladék kezelése, ártalmatlanítása</t>
  </si>
  <si>
    <t>Fejlesztési célú tartalék összesen:</t>
  </si>
  <si>
    <t>Általános tartalék összesen:</t>
  </si>
  <si>
    <t>adatok forintban</t>
  </si>
  <si>
    <t>018030 Támogatási célú finanszírozási műveletek</t>
  </si>
  <si>
    <t>104037 Intézményen kívüli gyermekétkeztetés</t>
  </si>
  <si>
    <t xml:space="preserve">K513. Tartalék </t>
  </si>
  <si>
    <t>K5. Felhalmozási célú tartalék</t>
  </si>
  <si>
    <t>36.</t>
  </si>
  <si>
    <t>Adójellegű bevételek</t>
  </si>
  <si>
    <t>Viziközmű vagyon fejlesztés</t>
  </si>
  <si>
    <t>082040</t>
  </si>
  <si>
    <t xml:space="preserve">2018. Előirányzat 
Önkormányzat </t>
  </si>
  <si>
    <t>B31. Magánszemélyek jövedelemadói</t>
  </si>
  <si>
    <t>K513. Tartalékok</t>
  </si>
  <si>
    <t>K513. Tartalékok (működési)</t>
  </si>
  <si>
    <t>ebből: felhalmozási célú hitelfelvétel</t>
  </si>
  <si>
    <t>2018. terv</t>
  </si>
  <si>
    <t xml:space="preserve"> ebből K914. Államháztartáson belüli megelőlegezések</t>
  </si>
  <si>
    <t>Működési célú általános tartalék</t>
  </si>
  <si>
    <t>Egyek Nagyközség bel- és külterületének csapadékvíz-elvezető rendszer rekonstrukciója I. ütem</t>
  </si>
  <si>
    <t>Bölcsődei ellátás infrastrukturális fejlesztése Egyeken</t>
  </si>
  <si>
    <t>B.15.Működési célú visszatérítendő támogatások, kölcsönök igénybevétele államháztartáson belülről</t>
  </si>
  <si>
    <t>074051 Nem fertőző megbetegedések megelőzése</t>
  </si>
  <si>
    <t>2. Egyeki Polgármesteri Hivatal</t>
  </si>
  <si>
    <t>3. Tárkányi Béla Könytár és Művelődési ház</t>
  </si>
  <si>
    <t>1. Egyek Nagyközség Önkormányzata</t>
  </si>
  <si>
    <t>Működési kiadások</t>
  </si>
  <si>
    <t>Egyek Nagyközség Önkormányzat Felújítási kiadásai célonként</t>
  </si>
  <si>
    <t>Egyek település szennyvízelvezetési- és tisztítási projektje</t>
  </si>
  <si>
    <t>052020</t>
  </si>
  <si>
    <t>Iparterület fejlesztése</t>
  </si>
  <si>
    <t xml:space="preserve">2019. Előirányzat 
Önkormányzat </t>
  </si>
  <si>
    <t xml:space="preserve">2019. Előirányzat Egyeki Polgármesteri Hivatal </t>
  </si>
  <si>
    <t>2019. Előirányzat Tárkányi Béla Könyvtár és Művelődési Ház</t>
  </si>
  <si>
    <t xml:space="preserve">2019. Előirányzat  Egyek Nagyközség Önkormányzata </t>
  </si>
  <si>
    <t xml:space="preserve">2019. Előirányzat 
Egyeki Polgármesteri Hivatal </t>
  </si>
  <si>
    <t>2019. Előirányzat 
Tárkányi Béla Könyvt. És Műv.H.</t>
  </si>
  <si>
    <t>2019. Előirányzat 
Összesen:</t>
  </si>
  <si>
    <t>2019. évi előirányzat (Ft)</t>
  </si>
  <si>
    <t>2018. évi várható teljesítés</t>
  </si>
  <si>
    <t>2017. évi tényleges teljesítés</t>
  </si>
  <si>
    <t>2019. évi eredeti előirányzat</t>
  </si>
  <si>
    <t>045120 Út- autópálya építés</t>
  </si>
  <si>
    <t>072210 Járóbeteg gygyító szakellátása</t>
  </si>
  <si>
    <t>Egyek Nagyközség Önkormányzatának 2019. évi bevételei</t>
  </si>
  <si>
    <t>Egyek Nagyközség Önkormányzatának 2019. évre tervezett bevételei kötelező feladatonként</t>
  </si>
  <si>
    <t xml:space="preserve">Egyeki Polgármesteri Hivatal 2019. évi tervezett bevételei </t>
  </si>
  <si>
    <t>Egyeki Polgármesteri Hivatal 2019. évi tervezett bevételei kötelező feladatonként</t>
  </si>
  <si>
    <t>Tárkányi Béla Könyvtár és Művelődési Ház 2019. évi tervezett bevételei</t>
  </si>
  <si>
    <t>Tárkányi Béla Könyvtár és Művelődési Ház 2019. évi bevételei</t>
  </si>
  <si>
    <t>Egyek Nagyközség Önkormányzat és költségvetési szervei 2019. évi  kiadásai kiemelt előirányzatonként</t>
  </si>
  <si>
    <t>Egyeki Polgármesteri Hivatal 2019. évi tervezett kiadásai feladatonként</t>
  </si>
  <si>
    <t>Egyeki Polgármesteri Hivatal 2019. évi tervezett kiadásai kötelező feladatonként</t>
  </si>
  <si>
    <t>Egyek Nagyközség Önkormányzatának 2019. évi tervezett kiadásai  feladatonként</t>
  </si>
  <si>
    <t>Egyek Nagyközség Önkormányzatának 2019. évi tervezett kiadásai  kötelezőfeladatonként</t>
  </si>
  <si>
    <t>045120 Út-, autópálya építés</t>
  </si>
  <si>
    <t>086090 Egyéb szabadidős szolgáltatások</t>
  </si>
  <si>
    <t>Egyek Nagyközség Önkormányzat és költségvetési szervei 2019. évi működési  kiadásai kiemelt előirányzatonként</t>
  </si>
  <si>
    <t>Tiszafüred Város Önkormányzata részére fizetendő díj</t>
  </si>
  <si>
    <t>Nem közművel összegyűjtött szenyvízártalmatlanítás tám.</t>
  </si>
  <si>
    <t>Működési célú visszatérítendő kölcsön nyújtása:ESBSE</t>
  </si>
  <si>
    <t>Tájház felújítása</t>
  </si>
  <si>
    <t>082063</t>
  </si>
  <si>
    <t>Zsidó temető felújítása</t>
  </si>
  <si>
    <t xml:space="preserve">2019. Évi előirányzat </t>
  </si>
  <si>
    <t>Könyvtár: egyéb tárgyi eszköz beszerzés</t>
  </si>
  <si>
    <t>Polgármesteri Hivatal egyéb tárgyi eszközök beszerzése</t>
  </si>
  <si>
    <t>Önkormányzati jogalkotás: számítástechnikai eszközök beszerzése</t>
  </si>
  <si>
    <t>Közfoglalkoztatási mintaprogramok: egyéb tárgyi eszköz beszerzés</t>
  </si>
  <si>
    <t>Egyek-Telekháza: játszótéri eszköz beszerzés</t>
  </si>
  <si>
    <t>Ingatlan vásárlás: Egyek, Tisza u. 2.</t>
  </si>
  <si>
    <t>Kamerarendszer korszerűsítése</t>
  </si>
  <si>
    <t>013320</t>
  </si>
  <si>
    <t>Temető fejlesztés: egyéb tárgyi eszköz beszerzés</t>
  </si>
  <si>
    <t>064010</t>
  </si>
  <si>
    <t>Közvilágítás bővítése: kivitelezési munkálatok</t>
  </si>
  <si>
    <t>Közvilágítás bővítése: tervezési díj</t>
  </si>
  <si>
    <t>Településrendezési terv készítés</t>
  </si>
  <si>
    <t>Fogászati kezelőegység vásárlás</t>
  </si>
  <si>
    <t>Gyepmesteri telep: egyéb tárgyi eszköz beszerzés</t>
  </si>
  <si>
    <t>045120</t>
  </si>
  <si>
    <t>Külterületi utak fejlesztése</t>
  </si>
  <si>
    <t>Piac csarnok: kiviteli terv</t>
  </si>
  <si>
    <t>Piac csarnok építés</t>
  </si>
  <si>
    <t>Egyek Nagyközség Köztemetőjében építés eszközbeszerzés (pályázati önerő)</t>
  </si>
  <si>
    <t>Négyállásos munkagép- és járműmosó tér kialakítása (pályázati önerő)</t>
  </si>
  <si>
    <t>Idősek Adventje (pályázati önerő)</t>
  </si>
  <si>
    <t>a 2019.</t>
  </si>
  <si>
    <t>Egyek Nagyközség Önkormányzat 2019. évi előirányzat-felhasználási ütemterve</t>
  </si>
  <si>
    <t>2019. Évi Költségvetési kiadások összesen</t>
  </si>
  <si>
    <t>2019. évi Költségvetési bevételek összesen</t>
  </si>
  <si>
    <t xml:space="preserve">                                              Egyek Nagyközség Önkormányzata működési és felhalmozási célú bevételeinek és kiadásainak 2017. évi tényleges, 2018. évi várható és 2019. évi eredeti előirányzata mérleg rendszerben</t>
  </si>
  <si>
    <t xml:space="preserve">Működési bevételek és kiadások egyenlege: </t>
  </si>
  <si>
    <t xml:space="preserve">Felhalmozási bevételek és kiadások egyenlege: </t>
  </si>
  <si>
    <t>Tiszafüred Központi Orvosi Ügyelet</t>
  </si>
  <si>
    <t>Kétöklű Szociális Szövetkezet működési támogatása</t>
  </si>
  <si>
    <t>Önkormányzati Tűzoltóságnak nyújt.visszatér. Tám.</t>
  </si>
  <si>
    <t>Visszatérítendő krízis segély</t>
  </si>
  <si>
    <t>Mentőállomás támogatása</t>
  </si>
  <si>
    <t>Iskolaeü. Finanszírozás támogatása</t>
  </si>
  <si>
    <t>032020 Tűz- és katasztrófavédelmi tevékenyeségek</t>
  </si>
  <si>
    <t>041233 Hosszabb időtartamú közfoglalkoztatás</t>
  </si>
  <si>
    <t>056010 Komplex környezetvédelmi programok támogatása</t>
  </si>
  <si>
    <t>082091 Közművelődés - közösségi és társadalmi részvétel fejelsztése</t>
  </si>
  <si>
    <t>086010 Határon túli magyarok egyéb támogatásai</t>
  </si>
  <si>
    <t>107060 Egyéb szociális pénzbeli és természetbeni ellátás</t>
  </si>
  <si>
    <t>107090 Romák társadalmi integrációját elősegítő tevékenységek, programok</t>
  </si>
  <si>
    <t>016010 Orszgágyűlési, önkormányzati és európai parlamenti képviselőválasztásokhoz kapcsolódó tevékenységeék</t>
  </si>
  <si>
    <t>016010 Orszgágyyűlési, önkormányzati és európai parlamenti képviselőválasztásokhoz kapcsolódó tevékenységek</t>
  </si>
  <si>
    <t>Tárkányi Béla Könyvtár és Művelődési Ház 2019. évi tervezett kiadásai feladatonként</t>
  </si>
  <si>
    <t>2019. terv</t>
  </si>
  <si>
    <t>041233 Hosszabb időtartamú közfgolalkoztatás</t>
  </si>
  <si>
    <t>082091 Közművelődés- közösségi és társadalmi részvétel fejlesztése</t>
  </si>
  <si>
    <t>104051 Gyermekvédelmi pénzbeli és természetbeni ellátások</t>
  </si>
  <si>
    <t>107090 Romák társadalmi i tegrációját elősegítő tevékenységek, programok</t>
  </si>
  <si>
    <t>Viziközmű vagyon felújítása</t>
  </si>
  <si>
    <t>Önkormányzati ingatlan felújítása: Egyek, Ősz u. 27.</t>
  </si>
  <si>
    <t>056010</t>
  </si>
  <si>
    <t>Komplex környezetvédelmi program támogatása</t>
  </si>
  <si>
    <t>082091</t>
  </si>
  <si>
    <t>Közművelődés - közösségi és társadalmi részvétel fejlesztése</t>
  </si>
  <si>
    <t>Az Önkormányzat 2019. évi Pénzügyi mérlege</t>
  </si>
  <si>
    <t>Egyek Nagyközség Önkormányzat adósságot keletkeztető ügyletekből és kezességvállalásokból fennálló kötelezettségei</t>
  </si>
  <si>
    <t xml:space="preserve"> Forintban !</t>
  </si>
  <si>
    <t>Hitel megnevezése</t>
  </si>
  <si>
    <t>Évek</t>
  </si>
  <si>
    <t>2019.</t>
  </si>
  <si>
    <t>2020.</t>
  </si>
  <si>
    <t>2021.</t>
  </si>
  <si>
    <t>Egyek horgászturizmushoz kapcsolódó pihenőpark és sétaút kialakítása önerő fedezete fejlesztési célú hitel</t>
  </si>
  <si>
    <t>Gyepmesteri telep építése Egyeken önerő finanszírozása fejlesztési célú hitel</t>
  </si>
  <si>
    <t>Alacsony vételárú ingatlanok megvásárlása fejlesztési célú hitel</t>
  </si>
  <si>
    <t>Műfüves labdarugópálya pályázati tervdokumentáció elkészítésének finanszírozása feljesztési célú hitel</t>
  </si>
  <si>
    <t>Betonelem előregyártó csarnok pályázathoz kapcsolódó építési, kivitelezési terv elkészítése, valamint a pályázathoz kapcsolódó árazott költségvetés, építési engedélyezési tervdokumentáció elkészítésének finanszírozása fejlesztési célú hitel</t>
  </si>
  <si>
    <t>Zúzott kő vásárlás fejlesztési célú hitel</t>
  </si>
  <si>
    <t>Önkormányzati tulajdonú ingatlan fűtéskorszerűsítése és Egészség Centrummá történő átalakítása fejlesztési célú hitel</t>
  </si>
  <si>
    <t>Műfüves labdarugópálya kialakítása Egyeken</t>
  </si>
  <si>
    <t>ÖSSZES KÖTELEZETTSÉG</t>
  </si>
  <si>
    <t>Egyek Nagyközség Önkormányzat 2019. évi adósságot keletkeztető fejlesztési céljai</t>
  </si>
  <si>
    <t>Ezer forintban !</t>
  </si>
  <si>
    <t>Fejlesztési cél leírása</t>
  </si>
  <si>
    <t>Fejlesztés várható kiadása 2019. év</t>
  </si>
  <si>
    <t>Fejlesztés várható kiadása 2020. év</t>
  </si>
  <si>
    <t>Fejlesztés várható kiadása 2021. év</t>
  </si>
  <si>
    <t>Fejlesztés várható kiadása 2022. év</t>
  </si>
  <si>
    <t>Fejlesztés várható kiadása 2023. év</t>
  </si>
  <si>
    <t>Fejlesztés várható kiadása 2024. év</t>
  </si>
  <si>
    <t>Fejlesztés várható kiadása 2025. év</t>
  </si>
  <si>
    <t>Fejlesztés várható kiadása 2026. év</t>
  </si>
  <si>
    <t>Fejlesztés várható kiadása 2027. év</t>
  </si>
  <si>
    <t>Fejlesztés várható kiadása 2028. év</t>
  </si>
  <si>
    <t>Fejlesztés várható kiadása 2029. év</t>
  </si>
  <si>
    <t>Külterületi utak fejlesztése (pályázati önerő)</t>
  </si>
  <si>
    <t>Adósságot keletkeztető ügyletek várható együttes összege:</t>
  </si>
  <si>
    <t>2019. évi várható felhalmozási hitelfizetési kötelezettség (kamatok nélkül) összege:</t>
  </si>
  <si>
    <t>2019. évi várható adósságot keletkeztető ügyletek egyttes összege:</t>
  </si>
  <si>
    <t>2022.</t>
  </si>
  <si>
    <t>Összesen
(8=4+5+6+7)</t>
  </si>
  <si>
    <t>Bölcsődei ellátás infrastrukturális fejlesztése Egyeken c. pályázat önerő biztosítása</t>
  </si>
  <si>
    <t xml:space="preserve">" Egyek bel és külterületi csapadékelvezető rendszer rekonstrukciója"  pályázati támogatási előleg visszafizetése </t>
  </si>
  <si>
    <t>Külterületi utak fejlesztése projekt önerő fedezete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</si>
</sst>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7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sz val="10"/>
      <name val="Times New Roman"/>
      <family val="1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  <charset val="238"/>
    </font>
    <font>
      <b/>
      <i/>
      <sz val="14"/>
      <name val="Times New Roman"/>
      <family val="1"/>
      <charset val="238"/>
    </font>
    <font>
      <i/>
      <sz val="10"/>
      <color indexed="8"/>
      <name val="Arial"/>
      <family val="2"/>
      <charset val="238"/>
    </font>
    <font>
      <sz val="8"/>
      <name val="Times New Roman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charset val="238"/>
    </font>
    <font>
      <b/>
      <i/>
      <sz val="11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b/>
      <sz val="16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8"/>
      <name val="Times New Roman CE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Times New Roman CE"/>
      <family val="1"/>
      <charset val="238"/>
    </font>
    <font>
      <i/>
      <sz val="12"/>
      <name val="Times New Roman"/>
      <family val="1"/>
      <charset val="238"/>
    </font>
    <font>
      <i/>
      <sz val="12"/>
      <name val="Times New Roman CE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9" fillId="0" borderId="0"/>
    <xf numFmtId="43" fontId="1" fillId="0" borderId="0" applyFont="0" applyFill="0" applyBorder="0" applyAlignment="0" applyProtection="0"/>
    <xf numFmtId="0" fontId="61" fillId="0" borderId="0"/>
    <xf numFmtId="0" fontId="66" fillId="0" borderId="0"/>
  </cellStyleXfs>
  <cellXfs count="719">
    <xf numFmtId="0" fontId="0" fillId="0" borderId="0" xfId="0"/>
    <xf numFmtId="0" fontId="0" fillId="0" borderId="0" xfId="0" applyBorder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5" fillId="0" borderId="2" xfId="0" applyFont="1" applyBorder="1"/>
    <xf numFmtId="0" fontId="0" fillId="0" borderId="0" xfId="0" applyBorder="1" applyAlignment="1"/>
    <xf numFmtId="0" fontId="14" fillId="0" borderId="8" xfId="0" applyFont="1" applyBorder="1"/>
    <xf numFmtId="0" fontId="12" fillId="0" borderId="0" xfId="0" applyFont="1"/>
    <xf numFmtId="0" fontId="7" fillId="0" borderId="0" xfId="0" applyFont="1" applyAlignment="1"/>
    <xf numFmtId="0" fontId="14" fillId="0" borderId="0" xfId="0" applyFont="1" applyBorder="1"/>
    <xf numFmtId="0" fontId="12" fillId="0" borderId="1" xfId="0" applyFont="1" applyBorder="1"/>
    <xf numFmtId="0" fontId="7" fillId="0" borderId="0" xfId="0" applyFont="1" applyAlignment="1">
      <alignment horizontal="center" wrapText="1"/>
    </xf>
    <xf numFmtId="0" fontId="7" fillId="0" borderId="8" xfId="0" applyFont="1" applyBorder="1" applyAlignment="1"/>
    <xf numFmtId="0" fontId="17" fillId="0" borderId="0" xfId="0" applyFont="1" applyAlignment="1"/>
    <xf numFmtId="0" fontId="14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/>
    <xf numFmtId="3" fontId="18" fillId="2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19" fillId="0" borderId="0" xfId="0" applyFont="1"/>
    <xf numFmtId="0" fontId="18" fillId="0" borderId="13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3" xfId="0" applyFont="1" applyBorder="1"/>
    <xf numFmtId="3" fontId="19" fillId="0" borderId="13" xfId="0" applyNumberFormat="1" applyFont="1" applyBorder="1"/>
    <xf numFmtId="0" fontId="18" fillId="0" borderId="0" xfId="0" applyFont="1"/>
    <xf numFmtId="3" fontId="19" fillId="0" borderId="0" xfId="0" applyNumberFormat="1" applyFont="1"/>
    <xf numFmtId="164" fontId="28" fillId="0" borderId="0" xfId="3" applyNumberFormat="1" applyFont="1" applyFill="1" applyBorder="1" applyAlignment="1" applyProtection="1">
      <alignment horizontal="centerContinuous" vertical="center"/>
    </xf>
    <xf numFmtId="0" fontId="30" fillId="0" borderId="13" xfId="0" applyFont="1" applyBorder="1"/>
    <xf numFmtId="3" fontId="20" fillId="0" borderId="13" xfId="0" applyNumberFormat="1" applyFont="1" applyBorder="1"/>
    <xf numFmtId="0" fontId="14" fillId="0" borderId="14" xfId="3" applyFont="1" applyFill="1" applyBorder="1" applyAlignment="1" applyProtection="1">
      <alignment horizontal="center" vertical="center" wrapText="1"/>
    </xf>
    <xf numFmtId="0" fontId="14" fillId="0" borderId="15" xfId="3" applyFont="1" applyFill="1" applyBorder="1" applyAlignment="1" applyProtection="1">
      <alignment horizontal="center" vertical="center" wrapText="1"/>
    </xf>
    <xf numFmtId="0" fontId="14" fillId="0" borderId="16" xfId="3" applyFont="1" applyFill="1" applyBorder="1" applyAlignment="1" applyProtection="1">
      <alignment horizontal="center" vertical="center" wrapText="1"/>
    </xf>
    <xf numFmtId="0" fontId="14" fillId="0" borderId="17" xfId="3" applyFont="1" applyFill="1" applyBorder="1" applyAlignment="1" applyProtection="1">
      <alignment horizontal="left" vertical="center" wrapText="1" indent="1"/>
    </xf>
    <xf numFmtId="0" fontId="12" fillId="0" borderId="13" xfId="3" applyFont="1" applyFill="1" applyBorder="1" applyAlignment="1" applyProtection="1">
      <alignment horizontal="left" vertical="center" wrapText="1" indent="1"/>
    </xf>
    <xf numFmtId="0" fontId="12" fillId="0" borderId="18" xfId="3" applyFont="1" applyFill="1" applyBorder="1" applyAlignment="1" applyProtection="1">
      <alignment horizontal="left" vertical="center" wrapText="1" indent="1"/>
    </xf>
    <xf numFmtId="0" fontId="12" fillId="0" borderId="13" xfId="3" applyFont="1" applyFill="1" applyBorder="1" applyAlignment="1" applyProtection="1">
      <alignment horizontal="left" vertical="center" wrapText="1" indent="2"/>
    </xf>
    <xf numFmtId="0" fontId="12" fillId="0" borderId="19" xfId="3" applyFont="1" applyFill="1" applyBorder="1" applyAlignment="1" applyProtection="1">
      <alignment horizontal="left" vertical="center" wrapText="1" indent="1"/>
    </xf>
    <xf numFmtId="0" fontId="14" fillId="0" borderId="9" xfId="3" applyFont="1" applyFill="1" applyBorder="1" applyAlignment="1" applyProtection="1">
      <alignment horizontal="left" vertical="center" wrapText="1" indent="1"/>
    </xf>
    <xf numFmtId="164" fontId="14" fillId="0" borderId="7" xfId="3" applyNumberFormat="1" applyFont="1" applyFill="1" applyBorder="1" applyAlignment="1" applyProtection="1">
      <alignment horizontal="centerContinuous" vertical="center"/>
    </xf>
    <xf numFmtId="0" fontId="14" fillId="0" borderId="20" xfId="3" applyFont="1" applyFill="1" applyBorder="1" applyAlignment="1" applyProtection="1">
      <alignment vertical="center" wrapText="1"/>
    </xf>
    <xf numFmtId="0" fontId="12" fillId="0" borderId="21" xfId="3" applyFont="1" applyFill="1" applyBorder="1" applyAlignment="1" applyProtection="1">
      <alignment horizontal="left" vertical="center" wrapText="1" indent="1"/>
    </xf>
    <xf numFmtId="0" fontId="14" fillId="0" borderId="15" xfId="3" applyFont="1" applyFill="1" applyBorder="1" applyAlignment="1" applyProtection="1">
      <alignment vertical="center" wrapText="1"/>
    </xf>
    <xf numFmtId="0" fontId="32" fillId="0" borderId="0" xfId="0" applyFont="1"/>
    <xf numFmtId="0" fontId="12" fillId="0" borderId="24" xfId="0" applyFont="1" applyBorder="1"/>
    <xf numFmtId="0" fontId="12" fillId="0" borderId="25" xfId="0" applyFont="1" applyBorder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/>
    <xf numFmtId="3" fontId="14" fillId="0" borderId="0" xfId="0" applyNumberFormat="1" applyFont="1" applyBorder="1" applyAlignment="1"/>
    <xf numFmtId="0" fontId="14" fillId="0" borderId="26" xfId="0" applyFont="1" applyBorder="1"/>
    <xf numFmtId="165" fontId="13" fillId="2" borderId="8" xfId="1" applyNumberFormat="1" applyFont="1" applyFill="1" applyBorder="1"/>
    <xf numFmtId="0" fontId="18" fillId="0" borderId="13" xfId="0" applyFont="1" applyFill="1" applyBorder="1"/>
    <xf numFmtId="3" fontId="19" fillId="0" borderId="13" xfId="0" applyNumberFormat="1" applyFont="1" applyFill="1" applyBorder="1"/>
    <xf numFmtId="0" fontId="0" fillId="0" borderId="0" xfId="0" applyFill="1"/>
    <xf numFmtId="0" fontId="3" fillId="0" borderId="0" xfId="0" applyFont="1"/>
    <xf numFmtId="0" fontId="24" fillId="0" borderId="0" xfId="0" applyFont="1" applyAlignment="1">
      <alignment horizontal="center"/>
    </xf>
    <xf numFmtId="3" fontId="11" fillId="0" borderId="0" xfId="0" applyNumberFormat="1" applyFont="1"/>
    <xf numFmtId="3" fontId="25" fillId="0" borderId="0" xfId="0" applyNumberFormat="1" applyFont="1"/>
    <xf numFmtId="3" fontId="13" fillId="0" borderId="0" xfId="0" applyNumberFormat="1" applyFont="1"/>
    <xf numFmtId="3" fontId="37" fillId="0" borderId="0" xfId="0" applyNumberFormat="1" applyFont="1"/>
    <xf numFmtId="165" fontId="14" fillId="0" borderId="16" xfId="1" applyNumberFormat="1" applyFont="1" applyFill="1" applyBorder="1" applyAlignment="1" applyProtection="1">
      <alignment vertical="center" wrapText="1"/>
    </xf>
    <xf numFmtId="165" fontId="14" fillId="0" borderId="28" xfId="1" applyNumberFormat="1" applyFont="1" applyFill="1" applyBorder="1" applyAlignment="1" applyProtection="1">
      <alignment vertical="center" wrapText="1"/>
    </xf>
    <xf numFmtId="165" fontId="3" fillId="0" borderId="8" xfId="1" applyNumberFormat="1" applyFont="1" applyBorder="1" applyAlignment="1">
      <alignment horizontal="center"/>
    </xf>
    <xf numFmtId="165" fontId="12" fillId="2" borderId="8" xfId="1" applyNumberFormat="1" applyFont="1" applyFill="1" applyBorder="1"/>
    <xf numFmtId="0" fontId="38" fillId="0" borderId="0" xfId="0" applyFont="1"/>
    <xf numFmtId="0" fontId="40" fillId="0" borderId="0" xfId="0" applyFont="1"/>
    <xf numFmtId="0" fontId="14" fillId="0" borderId="27" xfId="3" applyFont="1" applyFill="1" applyBorder="1" applyAlignment="1" applyProtection="1">
      <alignment horizontal="left" vertical="center" wrapText="1" indent="1"/>
    </xf>
    <xf numFmtId="165" fontId="14" fillId="0" borderId="8" xfId="1" applyNumberFormat="1" applyFont="1" applyFill="1" applyBorder="1" applyAlignment="1" applyProtection="1">
      <alignment vertical="center" wrapText="1"/>
    </xf>
    <xf numFmtId="0" fontId="14" fillId="0" borderId="0" xfId="3" applyFont="1" applyFill="1" applyBorder="1" applyAlignment="1" applyProtection="1">
      <alignment horizontal="center" vertical="center" wrapText="1"/>
    </xf>
    <xf numFmtId="0" fontId="12" fillId="0" borderId="0" xfId="3" applyFont="1" applyFill="1" applyBorder="1" applyAlignment="1" applyProtection="1">
      <alignment horizontal="left" vertical="center"/>
    </xf>
    <xf numFmtId="49" fontId="12" fillId="0" borderId="0" xfId="3" applyNumberFormat="1" applyFont="1" applyFill="1" applyBorder="1" applyAlignment="1" applyProtection="1">
      <alignment horizontal="left" vertical="center"/>
    </xf>
    <xf numFmtId="0" fontId="14" fillId="0" borderId="31" xfId="0" applyFont="1" applyBorder="1"/>
    <xf numFmtId="165" fontId="12" fillId="0" borderId="24" xfId="1" applyNumberFormat="1" applyFont="1" applyBorder="1"/>
    <xf numFmtId="3" fontId="19" fillId="2" borderId="0" xfId="0" applyNumberFormat="1" applyFont="1" applyFill="1" applyBorder="1" applyAlignment="1"/>
    <xf numFmtId="3" fontId="20" fillId="2" borderId="0" xfId="0" applyNumberFormat="1" applyFont="1" applyFill="1" applyBorder="1" applyAlignment="1"/>
    <xf numFmtId="0" fontId="18" fillId="2" borderId="0" xfId="0" applyFont="1" applyFill="1" applyBorder="1" applyAlignment="1"/>
    <xf numFmtId="0" fontId="18" fillId="0" borderId="13" xfId="0" applyFont="1" applyBorder="1" applyAlignment="1">
      <alignment wrapText="1"/>
    </xf>
    <xf numFmtId="165" fontId="4" fillId="0" borderId="0" xfId="1" applyNumberFormat="1" applyFont="1"/>
    <xf numFmtId="165" fontId="13" fillId="0" borderId="8" xfId="1" applyNumberFormat="1" applyFont="1" applyFill="1" applyBorder="1"/>
    <xf numFmtId="165" fontId="0" fillId="0" borderId="0" xfId="0" applyNumberFormat="1"/>
    <xf numFmtId="165" fontId="12" fillId="0" borderId="0" xfId="1" applyNumberFormat="1" applyFont="1"/>
    <xf numFmtId="0" fontId="12" fillId="0" borderId="23" xfId="3" applyFont="1" applyFill="1" applyBorder="1" applyAlignment="1" applyProtection="1">
      <alignment horizontal="left" vertical="center" wrapText="1" indent="2"/>
    </xf>
    <xf numFmtId="0" fontId="6" fillId="0" borderId="8" xfId="0" applyFont="1" applyBorder="1"/>
    <xf numFmtId="0" fontId="0" fillId="2" borderId="0" xfId="0" applyFill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9" xfId="0" applyFont="1" applyBorder="1" applyAlignment="1"/>
    <xf numFmtId="0" fontId="14" fillId="0" borderId="8" xfId="0" applyFont="1" applyBorder="1" applyAlignment="1">
      <alignment horizontal="center"/>
    </xf>
    <xf numFmtId="165" fontId="32" fillId="0" borderId="0" xfId="1" applyNumberFormat="1" applyFont="1"/>
    <xf numFmtId="0" fontId="8" fillId="2" borderId="0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 wrapText="1"/>
    </xf>
    <xf numFmtId="3" fontId="27" fillId="2" borderId="8" xfId="0" applyNumberFormat="1" applyFont="1" applyFill="1" applyBorder="1"/>
    <xf numFmtId="3" fontId="0" fillId="2" borderId="0" xfId="0" applyNumberFormat="1" applyFill="1"/>
    <xf numFmtId="0" fontId="34" fillId="2" borderId="0" xfId="0" applyFont="1" applyFill="1"/>
    <xf numFmtId="3" fontId="34" fillId="2" borderId="0" xfId="0" applyNumberFormat="1" applyFont="1" applyFill="1"/>
    <xf numFmtId="3" fontId="4" fillId="2" borderId="0" xfId="0" applyNumberFormat="1" applyFont="1" applyFill="1"/>
    <xf numFmtId="0" fontId="4" fillId="2" borderId="0" xfId="0" applyFont="1" applyFill="1"/>
    <xf numFmtId="165" fontId="13" fillId="2" borderId="24" xfId="1" applyNumberFormat="1" applyFont="1" applyFill="1" applyBorder="1"/>
    <xf numFmtId="165" fontId="39" fillId="2" borderId="24" xfId="1" applyNumberFormat="1" applyFont="1" applyFill="1" applyBorder="1"/>
    <xf numFmtId="0" fontId="14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0" fontId="12" fillId="0" borderId="24" xfId="0" applyFont="1" applyBorder="1" applyAlignment="1">
      <alignment wrapText="1"/>
    </xf>
    <xf numFmtId="0" fontId="14" fillId="0" borderId="8" xfId="0" applyFont="1" applyBorder="1" applyAlignment="1">
      <alignment wrapText="1"/>
    </xf>
    <xf numFmtId="3" fontId="14" fillId="0" borderId="8" xfId="0" applyNumberFormat="1" applyFont="1" applyBorder="1" applyAlignment="1">
      <alignment horizontal="center"/>
    </xf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2" xfId="1" applyNumberFormat="1" applyFont="1" applyBorder="1"/>
    <xf numFmtId="165" fontId="12" fillId="0" borderId="36" xfId="1" applyNumberFormat="1" applyFont="1" applyBorder="1" applyAlignment="1">
      <alignment horizontal="center"/>
    </xf>
    <xf numFmtId="165" fontId="12" fillId="0" borderId="37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12" fillId="0" borderId="0" xfId="1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165" fontId="14" fillId="0" borderId="8" xfId="1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5" fontId="12" fillId="0" borderId="1" xfId="1" applyNumberFormat="1" applyFont="1" applyBorder="1" applyAlignment="1">
      <alignment horizontal="center"/>
    </xf>
    <xf numFmtId="3" fontId="14" fillId="0" borderId="0" xfId="0" applyNumberFormat="1" applyFont="1" applyFill="1" applyBorder="1"/>
    <xf numFmtId="3" fontId="4" fillId="0" borderId="0" xfId="0" applyNumberFormat="1" applyFont="1" applyFill="1" applyBorder="1"/>
    <xf numFmtId="165" fontId="12" fillId="0" borderId="38" xfId="1" applyNumberFormat="1" applyFont="1" applyBorder="1"/>
    <xf numFmtId="165" fontId="1" fillId="0" borderId="0" xfId="1" applyNumberFormat="1" applyFont="1"/>
    <xf numFmtId="0" fontId="6" fillId="2" borderId="7" xfId="0" applyFont="1" applyFill="1" applyBorder="1" applyAlignment="1">
      <alignment horizontal="center"/>
    </xf>
    <xf numFmtId="165" fontId="44" fillId="0" borderId="0" xfId="1" applyNumberFormat="1" applyFont="1"/>
    <xf numFmtId="0" fontId="44" fillId="0" borderId="0" xfId="0" applyFont="1"/>
    <xf numFmtId="3" fontId="18" fillId="2" borderId="8" xfId="0" applyNumberFormat="1" applyFont="1" applyFill="1" applyBorder="1" applyAlignment="1">
      <alignment horizontal="center" vertical="center"/>
    </xf>
    <xf numFmtId="165" fontId="3" fillId="2" borderId="41" xfId="0" applyNumberFormat="1" applyFont="1" applyFill="1" applyBorder="1"/>
    <xf numFmtId="165" fontId="3" fillId="2" borderId="8" xfId="0" applyNumberFormat="1" applyFont="1" applyFill="1" applyBorder="1"/>
    <xf numFmtId="0" fontId="3" fillId="2" borderId="0" xfId="0" applyFont="1" applyFill="1"/>
    <xf numFmtId="165" fontId="15" fillId="0" borderId="8" xfId="1" applyNumberFormat="1" applyFont="1" applyFill="1" applyBorder="1" applyAlignment="1" applyProtection="1">
      <alignment vertical="center" wrapText="1"/>
    </xf>
    <xf numFmtId="0" fontId="12" fillId="0" borderId="9" xfId="3" applyFont="1" applyFill="1" applyBorder="1" applyAlignment="1" applyProtection="1">
      <alignment horizontal="left" vertical="center" wrapText="1"/>
    </xf>
    <xf numFmtId="165" fontId="2" fillId="0" borderId="8" xfId="1" applyNumberFormat="1" applyFont="1" applyFill="1" applyBorder="1" applyAlignment="1">
      <alignment horizontal="center"/>
    </xf>
    <xf numFmtId="0" fontId="12" fillId="0" borderId="25" xfId="0" applyFont="1" applyBorder="1" applyAlignment="1">
      <alignment wrapText="1"/>
    </xf>
    <xf numFmtId="165" fontId="14" fillId="0" borderId="8" xfId="1" applyNumberFormat="1" applyFont="1" applyBorder="1"/>
    <xf numFmtId="165" fontId="12" fillId="0" borderId="25" xfId="1" applyNumberFormat="1" applyFont="1" applyBorder="1"/>
    <xf numFmtId="165" fontId="14" fillId="0" borderId="33" xfId="1" applyNumberFormat="1" applyFont="1" applyBorder="1"/>
    <xf numFmtId="165" fontId="14" fillId="0" borderId="4" xfId="1" applyNumberFormat="1" applyFont="1" applyBorder="1"/>
    <xf numFmtId="0" fontId="14" fillId="0" borderId="20" xfId="3" applyFont="1" applyFill="1" applyBorder="1" applyAlignment="1" applyProtection="1">
      <alignment horizontal="left" vertical="center" wrapText="1" indent="1"/>
    </xf>
    <xf numFmtId="3" fontId="1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25" fillId="0" borderId="0" xfId="0" applyNumberFormat="1" applyFont="1" applyAlignment="1">
      <alignment vertical="center"/>
    </xf>
    <xf numFmtId="0" fontId="17" fillId="0" borderId="7" xfId="0" applyFont="1" applyBorder="1" applyAlignment="1">
      <alignment horizontal="right"/>
    </xf>
    <xf numFmtId="0" fontId="7" fillId="0" borderId="0" xfId="0" applyFont="1" applyAlignment="1">
      <alignment wrapText="1"/>
    </xf>
    <xf numFmtId="165" fontId="12" fillId="0" borderId="0" xfId="1" applyNumberFormat="1" applyFont="1" applyFill="1" applyBorder="1"/>
    <xf numFmtId="164" fontId="12" fillId="0" borderId="45" xfId="3" applyNumberFormat="1" applyFont="1" applyFill="1" applyBorder="1" applyAlignment="1" applyProtection="1">
      <alignment horizontal="center" vertical="center" wrapText="1"/>
      <protection locked="0"/>
    </xf>
    <xf numFmtId="165" fontId="12" fillId="0" borderId="37" xfId="1" applyNumberFormat="1" applyFont="1" applyFill="1" applyBorder="1" applyAlignment="1">
      <alignment horizontal="center"/>
    </xf>
    <xf numFmtId="165" fontId="12" fillId="0" borderId="36" xfId="1" applyNumberFormat="1" applyFont="1" applyFill="1" applyBorder="1" applyAlignment="1">
      <alignment horizontal="center"/>
    </xf>
    <xf numFmtId="3" fontId="48" fillId="2" borderId="8" xfId="0" applyNumberFormat="1" applyFont="1" applyFill="1" applyBorder="1"/>
    <xf numFmtId="165" fontId="49" fillId="0" borderId="0" xfId="1" applyNumberFormat="1" applyFont="1"/>
    <xf numFmtId="0" fontId="49" fillId="0" borderId="0" xfId="0" applyFont="1"/>
    <xf numFmtId="165" fontId="50" fillId="0" borderId="0" xfId="1" applyNumberFormat="1" applyFont="1"/>
    <xf numFmtId="0" fontId="50" fillId="0" borderId="0" xfId="0" applyFont="1"/>
    <xf numFmtId="165" fontId="38" fillId="0" borderId="0" xfId="1" applyNumberFormat="1" applyFont="1"/>
    <xf numFmtId="0" fontId="0" fillId="0" borderId="0" xfId="0" applyAlignment="1">
      <alignment horizontal="right"/>
    </xf>
    <xf numFmtId="3" fontId="27" fillId="2" borderId="18" xfId="0" applyNumberFormat="1" applyFont="1" applyFill="1" applyBorder="1"/>
    <xf numFmtId="3" fontId="27" fillId="2" borderId="46" xfId="0" applyNumberFormat="1" applyFont="1" applyFill="1" applyBorder="1"/>
    <xf numFmtId="0" fontId="12" fillId="0" borderId="13" xfId="0" applyFont="1" applyBorder="1"/>
    <xf numFmtId="165" fontId="13" fillId="2" borderId="13" xfId="1" applyNumberFormat="1" applyFont="1" applyFill="1" applyBorder="1"/>
    <xf numFmtId="165" fontId="3" fillId="0" borderId="13" xfId="1" applyNumberFormat="1" applyFont="1" applyBorder="1" applyAlignment="1">
      <alignment horizontal="center"/>
    </xf>
    <xf numFmtId="165" fontId="10" fillId="0" borderId="13" xfId="1" applyNumberFormat="1" applyFont="1" applyBorder="1" applyAlignment="1">
      <alignment horizontal="center"/>
    </xf>
    <xf numFmtId="165" fontId="12" fillId="0" borderId="8" xfId="1" applyNumberFormat="1" applyFont="1" applyBorder="1" applyAlignment="1">
      <alignment horizontal="center"/>
    </xf>
    <xf numFmtId="0" fontId="14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7" fillId="0" borderId="0" xfId="0" applyFont="1" applyBorder="1" applyAlignment="1">
      <alignment horizontal="right"/>
    </xf>
    <xf numFmtId="0" fontId="0" fillId="0" borderId="0" xfId="0" applyFont="1"/>
    <xf numFmtId="165" fontId="12" fillId="0" borderId="8" xfId="1" applyNumberFormat="1" applyFont="1" applyBorder="1"/>
    <xf numFmtId="165" fontId="10" fillId="0" borderId="0" xfId="1" applyNumberFormat="1" applyFont="1"/>
    <xf numFmtId="165" fontId="12" fillId="0" borderId="8" xfId="1" applyNumberFormat="1" applyFont="1" applyBorder="1" applyAlignment="1">
      <alignment wrapText="1"/>
    </xf>
    <xf numFmtId="165" fontId="6" fillId="0" borderId="8" xfId="1" applyNumberFormat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165" fontId="5" fillId="0" borderId="44" xfId="1" applyNumberFormat="1" applyFont="1" applyBorder="1"/>
    <xf numFmtId="165" fontId="4" fillId="0" borderId="13" xfId="1" applyNumberFormat="1" applyFont="1" applyBorder="1"/>
    <xf numFmtId="165" fontId="4" fillId="0" borderId="19" xfId="1" applyNumberFormat="1" applyFont="1" applyBorder="1"/>
    <xf numFmtId="165" fontId="4" fillId="0" borderId="34" xfId="1" applyNumberFormat="1" applyFont="1" applyBorder="1"/>
    <xf numFmtId="165" fontId="4" fillId="0" borderId="39" xfId="1" applyNumberFormat="1" applyFont="1" applyBorder="1"/>
    <xf numFmtId="165" fontId="4" fillId="0" borderId="32" xfId="1" applyNumberFormat="1" applyFont="1" applyBorder="1"/>
    <xf numFmtId="0" fontId="4" fillId="0" borderId="23" xfId="0" applyFont="1" applyBorder="1"/>
    <xf numFmtId="165" fontId="4" fillId="0" borderId="30" xfId="1" applyNumberFormat="1" applyFont="1" applyBorder="1"/>
    <xf numFmtId="165" fontId="4" fillId="0" borderId="29" xfId="1" applyNumberFormat="1" applyFont="1" applyBorder="1"/>
    <xf numFmtId="165" fontId="4" fillId="0" borderId="48" xfId="1" applyNumberFormat="1" applyFont="1" applyBorder="1"/>
    <xf numFmtId="3" fontId="4" fillId="0" borderId="22" xfId="0" applyNumberFormat="1" applyFont="1" applyBorder="1" applyAlignment="1">
      <alignment wrapText="1"/>
    </xf>
    <xf numFmtId="3" fontId="4" fillId="0" borderId="23" xfId="0" applyNumberFormat="1" applyFont="1" applyBorder="1"/>
    <xf numFmtId="3" fontId="4" fillId="0" borderId="23" xfId="0" applyNumberFormat="1" applyFont="1" applyBorder="1" applyAlignment="1">
      <alignment wrapText="1"/>
    </xf>
    <xf numFmtId="3" fontId="4" fillId="0" borderId="49" xfId="0" applyNumberFormat="1" applyFont="1" applyBorder="1" applyAlignment="1">
      <alignment wrapText="1"/>
    </xf>
    <xf numFmtId="165" fontId="4" fillId="2" borderId="19" xfId="1" applyNumberFormat="1" applyFont="1" applyFill="1" applyBorder="1" applyAlignment="1"/>
    <xf numFmtId="165" fontId="4" fillId="2" borderId="13" xfId="1" applyNumberFormat="1" applyFont="1" applyFill="1" applyBorder="1" applyAlignment="1"/>
    <xf numFmtId="165" fontId="4" fillId="2" borderId="32" xfId="1" applyNumberFormat="1" applyFont="1" applyFill="1" applyBorder="1" applyAlignment="1"/>
    <xf numFmtId="165" fontId="4" fillId="0" borderId="40" xfId="1" applyNumberFormat="1" applyFont="1" applyFill="1" applyBorder="1"/>
    <xf numFmtId="3" fontId="27" fillId="0" borderId="13" xfId="0" applyNumberFormat="1" applyFont="1" applyFill="1" applyBorder="1"/>
    <xf numFmtId="3" fontId="26" fillId="0" borderId="8" xfId="0" applyNumberFormat="1" applyFont="1" applyFill="1" applyBorder="1" applyAlignment="1">
      <alignment wrapText="1"/>
    </xf>
    <xf numFmtId="3" fontId="51" fillId="0" borderId="2" xfId="0" applyNumberFormat="1" applyFont="1" applyFill="1" applyBorder="1" applyAlignment="1">
      <alignment wrapText="1"/>
    </xf>
    <xf numFmtId="3" fontId="27" fillId="0" borderId="15" xfId="0" applyNumberFormat="1" applyFont="1" applyFill="1" applyBorder="1"/>
    <xf numFmtId="3" fontId="51" fillId="0" borderId="18" xfId="0" applyNumberFormat="1" applyFont="1" applyFill="1" applyBorder="1"/>
    <xf numFmtId="3" fontId="51" fillId="2" borderId="18" xfId="0" applyNumberFormat="1" applyFont="1" applyFill="1" applyBorder="1"/>
    <xf numFmtId="3" fontId="51" fillId="0" borderId="13" xfId="0" applyNumberFormat="1" applyFont="1" applyFill="1" applyBorder="1"/>
    <xf numFmtId="3" fontId="51" fillId="2" borderId="13" xfId="0" applyNumberFormat="1" applyFont="1" applyFill="1" applyBorder="1"/>
    <xf numFmtId="3" fontId="52" fillId="0" borderId="21" xfId="0" applyNumberFormat="1" applyFont="1" applyFill="1" applyBorder="1"/>
    <xf numFmtId="3" fontId="52" fillId="2" borderId="21" xfId="0" applyNumberFormat="1" applyFont="1" applyFill="1" applyBorder="1"/>
    <xf numFmtId="3" fontId="27" fillId="0" borderId="21" xfId="0" applyNumberFormat="1" applyFont="1" applyFill="1" applyBorder="1"/>
    <xf numFmtId="3" fontId="51" fillId="0" borderId="21" xfId="0" applyNumberFormat="1" applyFont="1" applyFill="1" applyBorder="1"/>
    <xf numFmtId="3" fontId="51" fillId="2" borderId="21" xfId="0" applyNumberFormat="1" applyFont="1" applyFill="1" applyBorder="1"/>
    <xf numFmtId="3" fontId="51" fillId="0" borderId="13" xfId="0" applyNumberFormat="1" applyFont="1" applyFill="1" applyBorder="1" applyAlignment="1">
      <alignment wrapText="1"/>
    </xf>
    <xf numFmtId="3" fontId="53" fillId="0" borderId="13" xfId="0" applyNumberFormat="1" applyFont="1" applyFill="1" applyBorder="1"/>
    <xf numFmtId="3" fontId="53" fillId="2" borderId="21" xfId="0" applyNumberFormat="1" applyFont="1" applyFill="1" applyBorder="1"/>
    <xf numFmtId="3" fontId="27" fillId="2" borderId="4" xfId="0" applyNumberFormat="1" applyFont="1" applyFill="1" applyBorder="1"/>
    <xf numFmtId="3" fontId="27" fillId="2" borderId="31" xfId="0" applyNumberFormat="1" applyFont="1" applyFill="1" applyBorder="1" applyAlignment="1">
      <alignment wrapText="1"/>
    </xf>
    <xf numFmtId="3" fontId="26" fillId="2" borderId="31" xfId="0" applyNumberFormat="1" applyFont="1" applyFill="1" applyBorder="1" applyAlignment="1">
      <alignment wrapText="1"/>
    </xf>
    <xf numFmtId="3" fontId="53" fillId="2" borderId="19" xfId="0" applyNumberFormat="1" applyFont="1" applyFill="1" applyBorder="1"/>
    <xf numFmtId="3" fontId="54" fillId="2" borderId="13" xfId="0" applyNumberFormat="1" applyFont="1" applyFill="1" applyBorder="1"/>
    <xf numFmtId="3" fontId="54" fillId="2" borderId="32" xfId="0" applyNumberFormat="1" applyFont="1" applyFill="1" applyBorder="1"/>
    <xf numFmtId="3" fontId="54" fillId="2" borderId="13" xfId="0" applyNumberFormat="1" applyFont="1" applyFill="1" applyBorder="1" applyAlignment="1">
      <alignment horizontal="right"/>
    </xf>
    <xf numFmtId="3" fontId="51" fillId="2" borderId="8" xfId="0" applyNumberFormat="1" applyFont="1" applyFill="1" applyBorder="1" applyAlignment="1">
      <alignment wrapText="1"/>
    </xf>
    <xf numFmtId="3" fontId="54" fillId="2" borderId="15" xfId="0" applyNumberFormat="1" applyFont="1" applyFill="1" applyBorder="1"/>
    <xf numFmtId="3" fontId="52" fillId="2" borderId="16" xfId="0" applyNumberFormat="1" applyFont="1" applyFill="1" applyBorder="1"/>
    <xf numFmtId="0" fontId="12" fillId="0" borderId="3" xfId="0" applyFont="1" applyBorder="1"/>
    <xf numFmtId="165" fontId="12" fillId="0" borderId="3" xfId="1" applyNumberFormat="1" applyFont="1" applyBorder="1"/>
    <xf numFmtId="165" fontId="12" fillId="0" borderId="44" xfId="1" applyNumberFormat="1" applyFont="1" applyBorder="1"/>
    <xf numFmtId="165" fontId="12" fillId="0" borderId="44" xfId="1" applyNumberFormat="1" applyFont="1" applyFill="1" applyBorder="1"/>
    <xf numFmtId="165" fontId="14" fillId="0" borderId="4" xfId="1" applyNumberFormat="1" applyFont="1" applyBorder="1" applyAlignment="1">
      <alignment horizontal="right"/>
    </xf>
    <xf numFmtId="165" fontId="14" fillId="0" borderId="9" xfId="1" applyNumberFormat="1" applyFont="1" applyBorder="1"/>
    <xf numFmtId="165" fontId="13" fillId="0" borderId="13" xfId="1" applyNumberFormat="1" applyFont="1" applyBorder="1"/>
    <xf numFmtId="165" fontId="13" fillId="0" borderId="39" xfId="1" applyNumberFormat="1" applyFont="1" applyBorder="1"/>
    <xf numFmtId="165" fontId="13" fillId="0" borderId="21" xfId="1" applyNumberFormat="1" applyFont="1" applyBorder="1"/>
    <xf numFmtId="165" fontId="13" fillId="0" borderId="42" xfId="1" applyNumberFormat="1" applyFont="1" applyBorder="1"/>
    <xf numFmtId="165" fontId="13" fillId="0" borderId="32" xfId="1" applyNumberFormat="1" applyFont="1" applyBorder="1"/>
    <xf numFmtId="165" fontId="13" fillId="0" borderId="40" xfId="1" applyNumberFormat="1" applyFont="1" applyBorder="1"/>
    <xf numFmtId="165" fontId="13" fillId="0" borderId="19" xfId="1" applyNumberFormat="1" applyFont="1" applyBorder="1"/>
    <xf numFmtId="165" fontId="13" fillId="0" borderId="34" xfId="1" applyNumberFormat="1" applyFont="1" applyBorder="1"/>
    <xf numFmtId="3" fontId="51" fillId="2" borderId="46" xfId="0" applyNumberFormat="1" applyFont="1" applyFill="1" applyBorder="1"/>
    <xf numFmtId="3" fontId="51" fillId="2" borderId="29" xfId="0" applyNumberFormat="1" applyFont="1" applyFill="1" applyBorder="1"/>
    <xf numFmtId="3" fontId="52" fillId="2" borderId="50" xfId="0" applyNumberFormat="1" applyFont="1" applyFill="1" applyBorder="1"/>
    <xf numFmtId="0" fontId="12" fillId="0" borderId="14" xfId="3" applyFont="1" applyFill="1" applyBorder="1" applyAlignment="1" applyProtection="1">
      <alignment horizontal="left" vertical="center" wrapText="1" indent="1"/>
    </xf>
    <xf numFmtId="0" fontId="12" fillId="0" borderId="27" xfId="3" applyFont="1" applyFill="1" applyBorder="1" applyAlignment="1" applyProtection="1">
      <alignment horizontal="left" vertical="center" wrapText="1" indent="1"/>
    </xf>
    <xf numFmtId="165" fontId="12" fillId="0" borderId="8" xfId="1" applyNumberFormat="1" applyFont="1" applyFill="1" applyBorder="1" applyAlignment="1" applyProtection="1">
      <alignment vertical="center" wrapText="1"/>
    </xf>
    <xf numFmtId="0" fontId="31" fillId="0" borderId="19" xfId="3" applyFont="1" applyFill="1" applyBorder="1" applyAlignment="1" applyProtection="1">
      <alignment horizontal="left" vertical="center" wrapText="1" indent="1"/>
    </xf>
    <xf numFmtId="0" fontId="31" fillId="0" borderId="13" xfId="3" applyFont="1" applyFill="1" applyBorder="1" applyAlignment="1" applyProtection="1">
      <alignment horizontal="left" vertical="center" wrapText="1" indent="1"/>
    </xf>
    <xf numFmtId="0" fontId="14" fillId="0" borderId="22" xfId="3" applyFont="1" applyFill="1" applyBorder="1" applyAlignment="1" applyProtection="1">
      <alignment horizontal="left" vertical="center" wrapText="1" indent="1"/>
    </xf>
    <xf numFmtId="0" fontId="14" fillId="0" borderId="23" xfId="3" applyFont="1" applyFill="1" applyBorder="1" applyAlignment="1" applyProtection="1">
      <alignment horizontal="left" vertical="center" wrapText="1" indent="1"/>
    </xf>
    <xf numFmtId="0" fontId="14" fillId="0" borderId="52" xfId="3" applyFont="1" applyFill="1" applyBorder="1" applyAlignment="1" applyProtection="1">
      <alignment horizontal="left" vertical="center" wrapText="1" indent="1"/>
    </xf>
    <xf numFmtId="165" fontId="3" fillId="0" borderId="8" xfId="1" applyNumberFormat="1" applyFont="1" applyBorder="1" applyAlignment="1"/>
    <xf numFmtId="0" fontId="14" fillId="0" borderId="15" xfId="3" applyFont="1" applyFill="1" applyBorder="1" applyAlignment="1" applyProtection="1">
      <alignment horizontal="left" vertical="center" wrapText="1"/>
    </xf>
    <xf numFmtId="0" fontId="14" fillId="0" borderId="14" xfId="3" applyFont="1" applyFill="1" applyBorder="1" applyAlignment="1" applyProtection="1">
      <alignment horizontal="left" vertical="center" wrapText="1"/>
    </xf>
    <xf numFmtId="0" fontId="14" fillId="0" borderId="14" xfId="3" applyFont="1" applyFill="1" applyBorder="1" applyAlignment="1" applyProtection="1">
      <alignment horizontal="left"/>
    </xf>
    <xf numFmtId="0" fontId="14" fillId="0" borderId="53" xfId="3" applyFont="1" applyFill="1" applyBorder="1" applyAlignment="1" applyProtection="1">
      <alignment horizontal="left" vertical="center" wrapText="1"/>
    </xf>
    <xf numFmtId="0" fontId="12" fillId="0" borderId="23" xfId="3" applyFont="1" applyFill="1" applyBorder="1" applyAlignment="1" applyProtection="1">
      <alignment horizontal="left" indent="1"/>
    </xf>
    <xf numFmtId="0" fontId="12" fillId="0" borderId="49" xfId="3" applyFont="1" applyFill="1" applyBorder="1" applyAlignment="1" applyProtection="1">
      <alignment horizontal="left" indent="1"/>
    </xf>
    <xf numFmtId="164" fontId="12" fillId="0" borderId="34" xfId="3" applyNumberFormat="1" applyFont="1" applyFill="1" applyBorder="1" applyAlignment="1" applyProtection="1">
      <alignment horizontal="center" vertical="center" wrapText="1"/>
      <protection locked="0"/>
    </xf>
    <xf numFmtId="164" fontId="12" fillId="0" borderId="42" xfId="3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3" applyNumberFormat="1" applyFont="1" applyFill="1" applyBorder="1" applyAlignment="1" applyProtection="1">
      <alignment horizontal="center" vertical="center" wrapText="1"/>
      <protection locked="0"/>
    </xf>
    <xf numFmtId="164" fontId="12" fillId="0" borderId="39" xfId="3" applyNumberFormat="1" applyFont="1" applyFill="1" applyBorder="1" applyAlignment="1" applyProtection="1">
      <alignment horizontal="center" vertical="center" wrapText="1"/>
      <protection locked="0"/>
    </xf>
    <xf numFmtId="164" fontId="12" fillId="0" borderId="40" xfId="3" applyNumberFormat="1" applyFont="1" applyFill="1" applyBorder="1" applyAlignment="1" applyProtection="1">
      <alignment horizontal="center" vertical="center" wrapText="1"/>
      <protection locked="0"/>
    </xf>
    <xf numFmtId="164" fontId="14" fillId="0" borderId="43" xfId="3" applyNumberFormat="1" applyFont="1" applyFill="1" applyBorder="1" applyAlignment="1" applyProtection="1">
      <alignment horizontal="center" vertical="center" wrapText="1"/>
      <protection locked="0"/>
    </xf>
    <xf numFmtId="164" fontId="14" fillId="0" borderId="16" xfId="3" applyNumberFormat="1" applyFont="1" applyFill="1" applyBorder="1" applyAlignment="1" applyProtection="1">
      <alignment horizontal="center" vertical="center" wrapText="1"/>
    </xf>
    <xf numFmtId="3" fontId="52" fillId="2" borderId="51" xfId="0" applyNumberFormat="1" applyFont="1" applyFill="1" applyBorder="1"/>
    <xf numFmtId="3" fontId="53" fillId="2" borderId="54" xfId="0" applyNumberFormat="1" applyFont="1" applyFill="1" applyBorder="1"/>
    <xf numFmtId="3" fontId="52" fillId="2" borderId="14" xfId="0" applyNumberFormat="1" applyFont="1" applyFill="1" applyBorder="1" applyAlignment="1">
      <alignment wrapText="1"/>
    </xf>
    <xf numFmtId="0" fontId="33" fillId="0" borderId="0" xfId="0" applyFont="1"/>
    <xf numFmtId="0" fontId="55" fillId="0" borderId="11" xfId="0" applyFont="1" applyBorder="1"/>
    <xf numFmtId="0" fontId="55" fillId="0" borderId="11" xfId="0" applyFont="1" applyBorder="1" applyAlignment="1">
      <alignment wrapText="1"/>
    </xf>
    <xf numFmtId="0" fontId="55" fillId="0" borderId="12" xfId="0" applyFont="1" applyBorder="1"/>
    <xf numFmtId="0" fontId="6" fillId="2" borderId="8" xfId="0" applyFont="1" applyFill="1" applyBorder="1"/>
    <xf numFmtId="165" fontId="13" fillId="2" borderId="11" xfId="1" applyNumberFormat="1" applyFont="1" applyFill="1" applyBorder="1"/>
    <xf numFmtId="165" fontId="39" fillId="2" borderId="11" xfId="1" applyNumberFormat="1" applyFont="1" applyFill="1" applyBorder="1"/>
    <xf numFmtId="165" fontId="6" fillId="2" borderId="55" xfId="1" applyNumberFormat="1" applyFont="1" applyFill="1" applyBorder="1" applyAlignment="1">
      <alignment horizontal="center" vertical="center"/>
    </xf>
    <xf numFmtId="43" fontId="6" fillId="0" borderId="0" xfId="1" applyFont="1" applyBorder="1" applyAlignment="1">
      <alignment horizontal="center"/>
    </xf>
    <xf numFmtId="0" fontId="13" fillId="0" borderId="13" xfId="0" applyFont="1" applyBorder="1"/>
    <xf numFmtId="165" fontId="4" fillId="0" borderId="58" xfId="1" applyNumberFormat="1" applyFont="1" applyBorder="1"/>
    <xf numFmtId="165" fontId="4" fillId="0" borderId="36" xfId="1" applyNumberFormat="1" applyFont="1" applyBorder="1"/>
    <xf numFmtId="165" fontId="4" fillId="0" borderId="57" xfId="1" applyNumberFormat="1" applyFont="1" applyBorder="1"/>
    <xf numFmtId="0" fontId="4" fillId="0" borderId="55" xfId="0" applyFont="1" applyBorder="1"/>
    <xf numFmtId="0" fontId="4" fillId="0" borderId="24" xfId="0" applyFont="1" applyBorder="1" applyAlignment="1">
      <alignment wrapText="1"/>
    </xf>
    <xf numFmtId="0" fontId="4" fillId="0" borderId="24" xfId="0" applyFont="1" applyBorder="1"/>
    <xf numFmtId="0" fontId="4" fillId="0" borderId="44" xfId="0" applyFont="1" applyBorder="1"/>
    <xf numFmtId="165" fontId="31" fillId="0" borderId="55" xfId="1" applyNumberFormat="1" applyFont="1" applyFill="1" applyBorder="1" applyAlignment="1" applyProtection="1">
      <alignment vertical="center" wrapText="1"/>
    </xf>
    <xf numFmtId="165" fontId="12" fillId="0" borderId="38" xfId="1" applyNumberFormat="1" applyFont="1" applyFill="1" applyBorder="1" applyAlignment="1" applyProtection="1">
      <alignment vertical="center" wrapText="1"/>
      <protection locked="0"/>
    </xf>
    <xf numFmtId="165" fontId="12" fillId="0" borderId="24" xfId="1" applyNumberFormat="1" applyFont="1" applyFill="1" applyBorder="1" applyAlignment="1" applyProtection="1">
      <alignment vertical="center" wrapText="1"/>
      <protection locked="0"/>
    </xf>
    <xf numFmtId="165" fontId="12" fillId="0" borderId="44" xfId="1" applyNumberFormat="1" applyFont="1" applyFill="1" applyBorder="1" applyAlignment="1" applyProtection="1">
      <alignment vertical="center" wrapText="1"/>
      <protection locked="0"/>
    </xf>
    <xf numFmtId="165" fontId="14" fillId="0" borderId="55" xfId="1" applyNumberFormat="1" applyFont="1" applyFill="1" applyBorder="1" applyAlignment="1" applyProtection="1">
      <alignment vertical="center" wrapText="1"/>
      <protection locked="0"/>
    </xf>
    <xf numFmtId="165" fontId="14" fillId="0" borderId="24" xfId="1" applyNumberFormat="1" applyFont="1" applyFill="1" applyBorder="1" applyAlignment="1" applyProtection="1">
      <alignment vertical="center" wrapText="1"/>
      <protection locked="0"/>
    </xf>
    <xf numFmtId="165" fontId="12" fillId="0" borderId="8" xfId="1" applyNumberFormat="1" applyFont="1" applyFill="1" applyBorder="1" applyAlignment="1" applyProtection="1">
      <alignment vertical="center" wrapText="1"/>
      <protection locked="0"/>
    </xf>
    <xf numFmtId="0" fontId="31" fillId="0" borderId="21" xfId="3" applyFont="1" applyFill="1" applyBorder="1" applyAlignment="1" applyProtection="1">
      <alignment horizontal="left" vertical="center" wrapText="1" indent="1"/>
    </xf>
    <xf numFmtId="165" fontId="31" fillId="0" borderId="25" xfId="1" applyNumberFormat="1" applyFont="1" applyFill="1" applyBorder="1" applyAlignment="1" applyProtection="1">
      <alignment vertical="center" wrapText="1"/>
      <protection locked="0"/>
    </xf>
    <xf numFmtId="0" fontId="12" fillId="0" borderId="18" xfId="3" applyFont="1" applyFill="1" applyBorder="1" applyAlignment="1" applyProtection="1">
      <alignment horizontal="left" vertical="center" wrapText="1" indent="2"/>
    </xf>
    <xf numFmtId="165" fontId="6" fillId="0" borderId="8" xfId="1" applyNumberFormat="1" applyFont="1" applyFill="1" applyBorder="1" applyAlignment="1" applyProtection="1">
      <alignment vertical="center" wrapText="1"/>
    </xf>
    <xf numFmtId="0" fontId="6" fillId="0" borderId="9" xfId="3" applyFont="1" applyFill="1" applyBorder="1" applyAlignment="1" applyProtection="1">
      <alignment horizontal="left" vertical="center" wrapText="1" indent="1"/>
    </xf>
    <xf numFmtId="3" fontId="52" fillId="2" borderId="9" xfId="0" applyNumberFormat="1" applyFont="1" applyFill="1" applyBorder="1" applyAlignment="1">
      <alignment wrapText="1"/>
    </xf>
    <xf numFmtId="0" fontId="55" fillId="0" borderId="22" xfId="0" applyFont="1" applyBorder="1" applyAlignment="1">
      <alignment wrapText="1"/>
    </xf>
    <xf numFmtId="165" fontId="14" fillId="0" borderId="6" xfId="1" applyNumberFormat="1" applyFont="1" applyFill="1" applyBorder="1" applyAlignment="1" applyProtection="1">
      <alignment vertical="center" wrapText="1"/>
    </xf>
    <xf numFmtId="165" fontId="0" fillId="0" borderId="13" xfId="1" applyNumberFormat="1" applyFont="1" applyBorder="1"/>
    <xf numFmtId="3" fontId="13" fillId="2" borderId="5" xfId="0" applyNumberFormat="1" applyFont="1" applyFill="1" applyBorder="1" applyAlignment="1">
      <alignment horizontal="center" vertical="center"/>
    </xf>
    <xf numFmtId="165" fontId="13" fillId="2" borderId="5" xfId="1" applyNumberFormat="1" applyFont="1" applyFill="1" applyBorder="1" applyAlignment="1">
      <alignment horizontal="center" vertical="center"/>
    </xf>
    <xf numFmtId="3" fontId="13" fillId="2" borderId="26" xfId="0" applyNumberFormat="1" applyFont="1" applyFill="1" applyBorder="1" applyAlignment="1">
      <alignment horizontal="center" vertical="center"/>
    </xf>
    <xf numFmtId="165" fontId="13" fillId="2" borderId="38" xfId="1" applyNumberFormat="1" applyFont="1" applyFill="1" applyBorder="1" applyAlignment="1">
      <alignment horizontal="center"/>
    </xf>
    <xf numFmtId="165" fontId="13" fillId="2" borderId="4" xfId="1" applyNumberFormat="1" applyFont="1" applyFill="1" applyBorder="1" applyAlignment="1">
      <alignment horizontal="center" vertical="center"/>
    </xf>
    <xf numFmtId="0" fontId="39" fillId="0" borderId="2" xfId="0" applyFont="1" applyBorder="1" applyAlignment="1">
      <alignment horizontal="left" vertical="center" wrapText="1"/>
    </xf>
    <xf numFmtId="165" fontId="12" fillId="2" borderId="29" xfId="1" applyNumberFormat="1" applyFont="1" applyFill="1" applyBorder="1" applyAlignment="1">
      <alignment horizontal="center"/>
    </xf>
    <xf numFmtId="165" fontId="12" fillId="2" borderId="50" xfId="1" applyNumberFormat="1" applyFont="1" applyFill="1" applyBorder="1" applyAlignment="1">
      <alignment horizontal="center"/>
    </xf>
    <xf numFmtId="0" fontId="13" fillId="0" borderId="24" xfId="0" applyFont="1" applyBorder="1"/>
    <xf numFmtId="0" fontId="12" fillId="0" borderId="44" xfId="0" applyFont="1" applyBorder="1"/>
    <xf numFmtId="0" fontId="13" fillId="0" borderId="0" xfId="0" applyFont="1"/>
    <xf numFmtId="0" fontId="13" fillId="2" borderId="0" xfId="0" applyFont="1" applyFill="1"/>
    <xf numFmtId="0" fontId="19" fillId="2" borderId="0" xfId="0" applyFont="1" applyFill="1" applyAlignment="1">
      <alignment horizontal="right"/>
    </xf>
    <xf numFmtId="0" fontId="6" fillId="0" borderId="26" xfId="0" applyFont="1" applyBorder="1"/>
    <xf numFmtId="0" fontId="6" fillId="0" borderId="4" xfId="0" applyFont="1" applyBorder="1" applyAlignment="1">
      <alignment wrapText="1"/>
    </xf>
    <xf numFmtId="0" fontId="6" fillId="0" borderId="61" xfId="0" applyFont="1" applyBorder="1"/>
    <xf numFmtId="0" fontId="13" fillId="0" borderId="11" xfId="0" applyFont="1" applyBorder="1"/>
    <xf numFmtId="0" fontId="13" fillId="0" borderId="0" xfId="0" applyFont="1" applyBorder="1"/>
    <xf numFmtId="0" fontId="6" fillId="0" borderId="4" xfId="0" applyFont="1" applyBorder="1"/>
    <xf numFmtId="0" fontId="13" fillId="0" borderId="44" xfId="0" applyFont="1" applyBorder="1"/>
    <xf numFmtId="0" fontId="16" fillId="0" borderId="13" xfId="3" applyFont="1" applyFill="1" applyBorder="1" applyAlignment="1" applyProtection="1">
      <alignment horizontal="left" vertical="center" wrapText="1" indent="1"/>
    </xf>
    <xf numFmtId="165" fontId="16" fillId="0" borderId="24" xfId="1" applyNumberFormat="1" applyFont="1" applyFill="1" applyBorder="1" applyAlignment="1" applyProtection="1">
      <alignment vertical="center" wrapText="1"/>
      <protection locked="0"/>
    </xf>
    <xf numFmtId="165" fontId="13" fillId="0" borderId="58" xfId="1" applyNumberFormat="1" applyFont="1" applyFill="1" applyBorder="1" applyAlignment="1"/>
    <xf numFmtId="165" fontId="13" fillId="0" borderId="36" xfId="1" applyNumberFormat="1" applyFont="1" applyFill="1" applyBorder="1" applyAlignment="1"/>
    <xf numFmtId="165" fontId="13" fillId="0" borderId="36" xfId="1" applyNumberFormat="1" applyFont="1" applyFill="1" applyBorder="1"/>
    <xf numFmtId="165" fontId="13" fillId="0" borderId="37" xfId="1" applyNumberFormat="1" applyFont="1" applyFill="1" applyBorder="1"/>
    <xf numFmtId="0" fontId="12" fillId="0" borderId="55" xfId="0" applyFont="1" applyBorder="1"/>
    <xf numFmtId="0" fontId="0" fillId="0" borderId="25" xfId="0" applyBorder="1"/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3" fillId="0" borderId="23" xfId="0" applyFont="1" applyBorder="1"/>
    <xf numFmtId="165" fontId="6" fillId="0" borderId="13" xfId="0" applyNumberFormat="1" applyFont="1" applyBorder="1"/>
    <xf numFmtId="0" fontId="39" fillId="0" borderId="0" xfId="0" applyFont="1"/>
    <xf numFmtId="3" fontId="6" fillId="2" borderId="13" xfId="0" applyNumberFormat="1" applyFont="1" applyFill="1" applyBorder="1" applyAlignment="1">
      <alignment horizontal="center"/>
    </xf>
    <xf numFmtId="3" fontId="13" fillId="2" borderId="13" xfId="0" applyNumberFormat="1" applyFont="1" applyFill="1" applyBorder="1"/>
    <xf numFmtId="165" fontId="6" fillId="0" borderId="13" xfId="1" applyNumberFormat="1" applyFont="1" applyBorder="1" applyAlignment="1">
      <alignment horizontal="center"/>
    </xf>
    <xf numFmtId="165" fontId="13" fillId="0" borderId="13" xfId="1" applyNumberFormat="1" applyFont="1" applyBorder="1" applyAlignment="1">
      <alignment horizontal="center"/>
    </xf>
    <xf numFmtId="165" fontId="13" fillId="2" borderId="13" xfId="1" applyNumberFormat="1" applyFont="1" applyFill="1" applyBorder="1" applyAlignment="1"/>
    <xf numFmtId="0" fontId="10" fillId="2" borderId="7" xfId="0" applyFont="1" applyFill="1" applyBorder="1" applyAlignment="1"/>
    <xf numFmtId="165" fontId="10" fillId="0" borderId="0" xfId="1" applyNumberFormat="1" applyFont="1" applyFill="1"/>
    <xf numFmtId="165" fontId="10" fillId="0" borderId="0" xfId="1" applyNumberFormat="1" applyFont="1" applyAlignment="1">
      <alignment horizontal="right"/>
    </xf>
    <xf numFmtId="165" fontId="13" fillId="0" borderId="7" xfId="1" applyNumberFormat="1" applyFont="1" applyBorder="1"/>
    <xf numFmtId="0" fontId="12" fillId="0" borderId="8" xfId="0" applyFont="1" applyBorder="1"/>
    <xf numFmtId="165" fontId="13" fillId="0" borderId="8" xfId="1" applyNumberFormat="1" applyFont="1" applyBorder="1"/>
    <xf numFmtId="0" fontId="4" fillId="0" borderId="23" xfId="0" applyFont="1" applyBorder="1" applyAlignment="1">
      <alignment wrapText="1"/>
    </xf>
    <xf numFmtId="0" fontId="4" fillId="0" borderId="59" xfId="0" applyFont="1" applyBorder="1"/>
    <xf numFmtId="165" fontId="4" fillId="0" borderId="18" xfId="1" applyNumberFormat="1" applyFont="1" applyBorder="1"/>
    <xf numFmtId="3" fontId="5" fillId="0" borderId="53" xfId="0" applyNumberFormat="1" applyFont="1" applyBorder="1"/>
    <xf numFmtId="165" fontId="5" fillId="0" borderId="54" xfId="1" applyNumberFormat="1" applyFont="1" applyBorder="1"/>
    <xf numFmtId="165" fontId="5" fillId="0" borderId="43" xfId="1" applyNumberFormat="1" applyFont="1" applyBorder="1"/>
    <xf numFmtId="3" fontId="4" fillId="0" borderId="49" xfId="0" applyNumberFormat="1" applyFont="1" applyBorder="1"/>
    <xf numFmtId="165" fontId="4" fillId="0" borderId="40" xfId="1" applyNumberFormat="1" applyFont="1" applyBorder="1"/>
    <xf numFmtId="0" fontId="5" fillId="0" borderId="53" xfId="0" applyFont="1" applyBorder="1"/>
    <xf numFmtId="165" fontId="4" fillId="0" borderId="46" xfId="1" applyNumberFormat="1" applyFont="1" applyBorder="1"/>
    <xf numFmtId="3" fontId="35" fillId="0" borderId="23" xfId="0" applyNumberFormat="1" applyFont="1" applyBorder="1" applyAlignment="1">
      <alignment wrapText="1"/>
    </xf>
    <xf numFmtId="0" fontId="4" fillId="0" borderId="22" xfId="0" applyFont="1" applyBorder="1" applyAlignment="1">
      <alignment wrapText="1"/>
    </xf>
    <xf numFmtId="165" fontId="5" fillId="0" borderId="5" xfId="1" applyNumberFormat="1" applyFont="1" applyBorder="1"/>
    <xf numFmtId="3" fontId="5" fillId="0" borderId="2" xfId="0" applyNumberFormat="1" applyFont="1" applyBorder="1"/>
    <xf numFmtId="0" fontId="13" fillId="0" borderId="12" xfId="0" applyFont="1" applyBorder="1"/>
    <xf numFmtId="165" fontId="4" fillId="0" borderId="34" xfId="1" applyNumberFormat="1" applyFont="1" applyFill="1" applyBorder="1"/>
    <xf numFmtId="165" fontId="4" fillId="0" borderId="39" xfId="1" applyNumberFormat="1" applyFont="1" applyFill="1" applyBorder="1"/>
    <xf numFmtId="3" fontId="32" fillId="0" borderId="0" xfId="0" applyNumberFormat="1" applyFont="1"/>
    <xf numFmtId="3" fontId="51" fillId="0" borderId="11" xfId="0" applyNumberFormat="1" applyFont="1" applyFill="1" applyBorder="1" applyAlignment="1">
      <alignment wrapText="1"/>
    </xf>
    <xf numFmtId="3" fontId="52" fillId="0" borderId="12" xfId="0" applyNumberFormat="1" applyFont="1" applyFill="1" applyBorder="1" applyAlignment="1">
      <alignment wrapText="1"/>
    </xf>
    <xf numFmtId="3" fontId="26" fillId="0" borderId="12" xfId="0" applyNumberFormat="1" applyFont="1" applyFill="1" applyBorder="1" applyAlignment="1">
      <alignment wrapText="1"/>
    </xf>
    <xf numFmtId="3" fontId="51" fillId="0" borderId="12" xfId="0" applyNumberFormat="1" applyFont="1" applyFill="1" applyBorder="1" applyAlignment="1">
      <alignment wrapText="1"/>
    </xf>
    <xf numFmtId="3" fontId="27" fillId="0" borderId="42" xfId="0" applyNumberFormat="1" applyFont="1" applyFill="1" applyBorder="1"/>
    <xf numFmtId="3" fontId="27" fillId="0" borderId="20" xfId="0" applyNumberFormat="1" applyFont="1" applyFill="1" applyBorder="1"/>
    <xf numFmtId="3" fontId="52" fillId="0" borderId="13" xfId="0" applyNumberFormat="1" applyFont="1" applyFill="1" applyBorder="1"/>
    <xf numFmtId="3" fontId="27" fillId="0" borderId="18" xfId="0" applyNumberFormat="1" applyFont="1" applyFill="1" applyBorder="1"/>
    <xf numFmtId="3" fontId="27" fillId="0" borderId="16" xfId="0" applyNumberFormat="1" applyFont="1" applyFill="1" applyBorder="1"/>
    <xf numFmtId="3" fontId="26" fillId="0" borderId="9" xfId="0" applyNumberFormat="1" applyFont="1" applyFill="1" applyBorder="1" applyAlignment="1">
      <alignment wrapText="1"/>
    </xf>
    <xf numFmtId="3" fontId="27" fillId="0" borderId="28" xfId="0" applyNumberFormat="1" applyFont="1" applyFill="1" applyBorder="1"/>
    <xf numFmtId="3" fontId="51" fillId="0" borderId="50" xfId="0" applyNumberFormat="1" applyFont="1" applyFill="1" applyBorder="1" applyAlignment="1">
      <alignment wrapText="1"/>
    </xf>
    <xf numFmtId="3" fontId="45" fillId="0" borderId="20" xfId="0" applyNumberFormat="1" applyFont="1" applyFill="1" applyBorder="1"/>
    <xf numFmtId="3" fontId="53" fillId="2" borderId="13" xfId="0" applyNumberFormat="1" applyFont="1" applyFill="1" applyBorder="1"/>
    <xf numFmtId="3" fontId="54" fillId="0" borderId="13" xfId="0" applyNumberFormat="1" applyFont="1" applyFill="1" applyBorder="1"/>
    <xf numFmtId="3" fontId="52" fillId="0" borderId="19" xfId="0" applyNumberFormat="1" applyFont="1" applyFill="1" applyBorder="1"/>
    <xf numFmtId="3" fontId="45" fillId="2" borderId="19" xfId="0" applyNumberFormat="1" applyFont="1" applyFill="1" applyBorder="1"/>
    <xf numFmtId="3" fontId="27" fillId="0" borderId="34" xfId="0" applyNumberFormat="1" applyFont="1" applyFill="1" applyBorder="1"/>
    <xf numFmtId="3" fontId="27" fillId="0" borderId="39" xfId="0" applyNumberFormat="1" applyFont="1" applyFill="1" applyBorder="1"/>
    <xf numFmtId="3" fontId="27" fillId="2" borderId="15" xfId="0" applyNumberFormat="1" applyFont="1" applyFill="1" applyBorder="1"/>
    <xf numFmtId="3" fontId="26" fillId="0" borderId="14" xfId="0" applyNumberFormat="1" applyFont="1" applyFill="1" applyBorder="1" applyAlignment="1">
      <alignment wrapText="1"/>
    </xf>
    <xf numFmtId="3" fontId="27" fillId="2" borderId="27" xfId="0" applyNumberFormat="1" applyFont="1" applyFill="1" applyBorder="1"/>
    <xf numFmtId="3" fontId="51" fillId="0" borderId="18" xfId="0" applyNumberFormat="1" applyFont="1" applyFill="1" applyBorder="1" applyAlignment="1">
      <alignment wrapText="1"/>
    </xf>
    <xf numFmtId="3" fontId="48" fillId="2" borderId="6" xfId="0" applyNumberFormat="1" applyFont="1" applyFill="1" applyBorder="1"/>
    <xf numFmtId="3" fontId="51" fillId="2" borderId="3" xfId="0" applyNumberFormat="1" applyFont="1" applyFill="1" applyBorder="1" applyAlignment="1">
      <alignment wrapText="1"/>
    </xf>
    <xf numFmtId="3" fontId="52" fillId="2" borderId="3" xfId="0" applyNumberFormat="1" applyFont="1" applyFill="1" applyBorder="1" applyAlignment="1">
      <alignment wrapText="1"/>
    </xf>
    <xf numFmtId="3" fontId="53" fillId="2" borderId="22" xfId="0" applyNumberFormat="1" applyFont="1" applyFill="1" applyBorder="1"/>
    <xf numFmtId="3" fontId="53" fillId="2" borderId="34" xfId="0" applyNumberFormat="1" applyFont="1" applyFill="1" applyBorder="1"/>
    <xf numFmtId="3" fontId="54" fillId="2" borderId="39" xfId="0" applyNumberFormat="1" applyFont="1" applyFill="1" applyBorder="1"/>
    <xf numFmtId="3" fontId="52" fillId="2" borderId="39" xfId="0" applyNumberFormat="1" applyFont="1" applyFill="1" applyBorder="1"/>
    <xf numFmtId="3" fontId="52" fillId="2" borderId="39" xfId="0" applyNumberFormat="1" applyFont="1" applyFill="1" applyBorder="1" applyAlignment="1">
      <alignment horizontal="right"/>
    </xf>
    <xf numFmtId="3" fontId="52" fillId="2" borderId="40" xfId="0" applyNumberFormat="1" applyFont="1" applyFill="1" applyBorder="1"/>
    <xf numFmtId="3" fontId="54" fillId="2" borderId="36" xfId="0" applyNumberFormat="1" applyFont="1" applyFill="1" applyBorder="1"/>
    <xf numFmtId="3" fontId="52" fillId="2" borderId="26" xfId="0" applyNumberFormat="1" applyFont="1" applyFill="1" applyBorder="1" applyAlignment="1">
      <alignment wrapText="1"/>
    </xf>
    <xf numFmtId="3" fontId="51" fillId="2" borderId="31" xfId="0" applyNumberFormat="1" applyFont="1" applyFill="1" applyBorder="1" applyAlignment="1">
      <alignment wrapText="1"/>
    </xf>
    <xf numFmtId="0" fontId="55" fillId="0" borderId="35" xfId="0" applyFont="1" applyBorder="1" applyAlignment="1">
      <alignment wrapText="1"/>
    </xf>
    <xf numFmtId="165" fontId="13" fillId="2" borderId="21" xfId="1" applyNumberFormat="1" applyFont="1" applyFill="1" applyBorder="1"/>
    <xf numFmtId="0" fontId="14" fillId="2" borderId="8" xfId="0" applyFont="1" applyFill="1" applyBorder="1"/>
    <xf numFmtId="165" fontId="13" fillId="2" borderId="18" xfId="1" applyNumberFormat="1" applyFont="1" applyFill="1" applyBorder="1"/>
    <xf numFmtId="165" fontId="3" fillId="2" borderId="9" xfId="0" applyNumberFormat="1" applyFont="1" applyFill="1" applyBorder="1"/>
    <xf numFmtId="165" fontId="13" fillId="2" borderId="46" xfId="1" applyNumberFormat="1" applyFont="1" applyFill="1" applyBorder="1"/>
    <xf numFmtId="165" fontId="13" fillId="2" borderId="50" xfId="1" applyNumberFormat="1" applyFont="1" applyFill="1" applyBorder="1"/>
    <xf numFmtId="165" fontId="3" fillId="0" borderId="55" xfId="1" applyNumberFormat="1" applyFont="1" applyBorder="1" applyAlignment="1">
      <alignment horizontal="center"/>
    </xf>
    <xf numFmtId="0" fontId="12" fillId="0" borderId="18" xfId="0" applyFont="1" applyBorder="1"/>
    <xf numFmtId="0" fontId="12" fillId="0" borderId="21" xfId="0" applyFont="1" applyBorder="1"/>
    <xf numFmtId="165" fontId="3" fillId="0" borderId="21" xfId="1" applyNumberFormat="1" applyFont="1" applyBorder="1" applyAlignment="1">
      <alignment horizontal="center"/>
    </xf>
    <xf numFmtId="165" fontId="0" fillId="0" borderId="21" xfId="1" applyNumberFormat="1" applyFont="1" applyBorder="1"/>
    <xf numFmtId="0" fontId="15" fillId="0" borderId="14" xfId="0" applyFont="1" applyBorder="1"/>
    <xf numFmtId="165" fontId="39" fillId="2" borderId="15" xfId="1" applyNumberFormat="1" applyFont="1" applyFill="1" applyBorder="1"/>
    <xf numFmtId="165" fontId="0" fillId="0" borderId="29" xfId="1" applyNumberFormat="1" applyFont="1" applyBorder="1"/>
    <xf numFmtId="165" fontId="0" fillId="0" borderId="50" xfId="1" applyNumberFormat="1" applyFont="1" applyBorder="1"/>
    <xf numFmtId="165" fontId="39" fillId="2" borderId="27" xfId="1" applyNumberFormat="1" applyFont="1" applyFill="1" applyBorder="1"/>
    <xf numFmtId="165" fontId="3" fillId="0" borderId="24" xfId="0" applyNumberFormat="1" applyFont="1" applyBorder="1"/>
    <xf numFmtId="165" fontId="3" fillId="0" borderId="25" xfId="0" applyNumberFormat="1" applyFont="1" applyBorder="1"/>
    <xf numFmtId="165" fontId="3" fillId="0" borderId="8" xfId="0" applyNumberFormat="1" applyFont="1" applyBorder="1"/>
    <xf numFmtId="0" fontId="0" fillId="0" borderId="8" xfId="0" applyBorder="1"/>
    <xf numFmtId="0" fontId="14" fillId="0" borderId="58" xfId="0" applyFont="1" applyBorder="1" applyAlignment="1">
      <alignment horizontal="center" vertical="center" wrapText="1"/>
    </xf>
    <xf numFmtId="3" fontId="18" fillId="2" borderId="33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left" vertical="center" wrapText="1"/>
    </xf>
    <xf numFmtId="3" fontId="26" fillId="0" borderId="26" xfId="0" applyNumberFormat="1" applyFont="1" applyFill="1" applyBorder="1" applyAlignment="1">
      <alignment wrapText="1"/>
    </xf>
    <xf numFmtId="3" fontId="26" fillId="0" borderId="31" xfId="0" applyNumberFormat="1" applyFont="1" applyFill="1" applyBorder="1" applyAlignment="1">
      <alignment wrapText="1"/>
    </xf>
    <xf numFmtId="3" fontId="52" fillId="0" borderId="55" xfId="0" applyNumberFormat="1" applyFont="1" applyFill="1" applyBorder="1" applyAlignment="1">
      <alignment wrapText="1"/>
    </xf>
    <xf numFmtId="3" fontId="52" fillId="0" borderId="24" xfId="0" applyNumberFormat="1" applyFont="1" applyFill="1" applyBorder="1" applyAlignment="1">
      <alignment wrapText="1"/>
    </xf>
    <xf numFmtId="3" fontId="51" fillId="0" borderId="24" xfId="0" applyNumberFormat="1" applyFont="1" applyFill="1" applyBorder="1" applyAlignment="1">
      <alignment wrapText="1"/>
    </xf>
    <xf numFmtId="0" fontId="46" fillId="0" borderId="44" xfId="0" applyFont="1" applyBorder="1" applyAlignment="1">
      <alignment wrapText="1"/>
    </xf>
    <xf numFmtId="165" fontId="13" fillId="2" borderId="25" xfId="1" applyNumberFormat="1" applyFont="1" applyFill="1" applyBorder="1"/>
    <xf numFmtId="165" fontId="13" fillId="2" borderId="12" xfId="1" applyNumberFormat="1" applyFont="1" applyFill="1" applyBorder="1"/>
    <xf numFmtId="165" fontId="0" fillId="0" borderId="0" xfId="1" applyNumberFormat="1" applyFont="1"/>
    <xf numFmtId="0" fontId="17" fillId="0" borderId="0" xfId="0" applyFont="1" applyAlignment="1">
      <alignment horizontal="right"/>
    </xf>
    <xf numFmtId="0" fontId="12" fillId="0" borderId="60" xfId="3" applyFont="1" applyFill="1" applyBorder="1" applyAlignment="1" applyProtection="1">
      <alignment vertical="center" wrapText="1"/>
    </xf>
    <xf numFmtId="165" fontId="6" fillId="0" borderId="33" xfId="1" applyNumberFormat="1" applyFont="1" applyBorder="1"/>
    <xf numFmtId="0" fontId="13" fillId="0" borderId="41" xfId="3" applyFont="1" applyFill="1" applyBorder="1" applyAlignment="1" applyProtection="1">
      <alignment horizontal="left" vertical="center" wrapText="1" indent="1"/>
    </xf>
    <xf numFmtId="165" fontId="4" fillId="0" borderId="13" xfId="1" applyNumberFormat="1" applyFont="1" applyFill="1" applyBorder="1" applyAlignment="1"/>
    <xf numFmtId="165" fontId="4" fillId="0" borderId="32" xfId="1" applyNumberFormat="1" applyFont="1" applyFill="1" applyBorder="1" applyAlignment="1"/>
    <xf numFmtId="3" fontId="27" fillId="2" borderId="22" xfId="0" applyNumberFormat="1" applyFont="1" applyFill="1" applyBorder="1"/>
    <xf numFmtId="0" fontId="6" fillId="0" borderId="3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65" fontId="13" fillId="0" borderId="44" xfId="1" applyNumberFormat="1" applyFont="1" applyBorder="1"/>
    <xf numFmtId="0" fontId="13" fillId="0" borderId="3" xfId="0" applyFont="1" applyBorder="1"/>
    <xf numFmtId="165" fontId="13" fillId="0" borderId="44" xfId="1" applyNumberFormat="1" applyFont="1" applyBorder="1" applyAlignment="1">
      <alignment horizontal="center"/>
    </xf>
    <xf numFmtId="165" fontId="13" fillId="0" borderId="25" xfId="1" applyNumberFormat="1" applyFont="1" applyBorder="1"/>
    <xf numFmtId="0" fontId="13" fillId="0" borderId="25" xfId="0" applyFont="1" applyBorder="1"/>
    <xf numFmtId="165" fontId="13" fillId="0" borderId="24" xfId="1" applyNumberFormat="1" applyFont="1" applyBorder="1" applyAlignment="1">
      <alignment horizontal="center"/>
    </xf>
    <xf numFmtId="165" fontId="13" fillId="0" borderId="38" xfId="1" applyNumberFormat="1" applyFont="1" applyBorder="1" applyAlignment="1">
      <alignment horizontal="center"/>
    </xf>
    <xf numFmtId="165" fontId="13" fillId="0" borderId="24" xfId="1" applyNumberFormat="1" applyFont="1" applyBorder="1"/>
    <xf numFmtId="165" fontId="6" fillId="2" borderId="8" xfId="0" applyNumberFormat="1" applyFont="1" applyFill="1" applyBorder="1"/>
    <xf numFmtId="165" fontId="14" fillId="0" borderId="41" xfId="1" applyNumberFormat="1" applyFont="1" applyBorder="1" applyAlignment="1">
      <alignment horizontal="right"/>
    </xf>
    <xf numFmtId="165" fontId="14" fillId="0" borderId="8" xfId="1" applyNumberFormat="1" applyFont="1" applyBorder="1" applyAlignment="1">
      <alignment horizontal="right"/>
    </xf>
    <xf numFmtId="164" fontId="14" fillId="0" borderId="28" xfId="3" applyNumberFormat="1" applyFont="1" applyFill="1" applyBorder="1" applyAlignment="1" applyProtection="1">
      <alignment horizontal="center" vertical="center" wrapText="1"/>
      <protection locked="0"/>
    </xf>
    <xf numFmtId="165" fontId="14" fillId="0" borderId="8" xfId="1" applyNumberFormat="1" applyFont="1" applyFill="1" applyBorder="1" applyAlignment="1" applyProtection="1">
      <alignment horizontal="left" indent="1"/>
    </xf>
    <xf numFmtId="0" fontId="15" fillId="0" borderId="22" xfId="3" applyFont="1" applyFill="1" applyBorder="1" applyAlignment="1" applyProtection="1">
      <alignment horizontal="left"/>
    </xf>
    <xf numFmtId="165" fontId="15" fillId="0" borderId="34" xfId="1" applyNumberFormat="1" applyFont="1" applyFill="1" applyBorder="1" applyAlignment="1" applyProtection="1">
      <alignment horizontal="center"/>
    </xf>
    <xf numFmtId="0" fontId="3" fillId="0" borderId="0" xfId="0" applyFont="1" applyFill="1"/>
    <xf numFmtId="165" fontId="1" fillId="0" borderId="0" xfId="1" applyNumberFormat="1" applyFont="1" applyFill="1"/>
    <xf numFmtId="0" fontId="0" fillId="0" borderId="0" xfId="0" applyFont="1" applyFill="1"/>
    <xf numFmtId="165" fontId="0" fillId="0" borderId="0" xfId="1" applyNumberFormat="1" applyFont="1" applyFill="1"/>
    <xf numFmtId="165" fontId="4" fillId="0" borderId="18" xfId="1" applyNumberFormat="1" applyFont="1" applyBorder="1" applyAlignment="1">
      <alignment horizontal="center" vertical="center" wrapText="1"/>
    </xf>
    <xf numFmtId="165" fontId="4" fillId="0" borderId="46" xfId="1" applyNumberFormat="1" applyFont="1" applyBorder="1" applyAlignment="1">
      <alignment horizontal="center" vertical="center" wrapText="1"/>
    </xf>
    <xf numFmtId="165" fontId="5" fillId="0" borderId="19" xfId="1" applyNumberFormat="1" applyFont="1" applyBorder="1" applyAlignment="1">
      <alignment horizontal="center" vertical="center" wrapText="1"/>
    </xf>
    <xf numFmtId="165" fontId="5" fillId="0" borderId="30" xfId="1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4" fillId="0" borderId="39" xfId="1" applyNumberFormat="1" applyFont="1" applyFill="1" applyBorder="1" applyAlignment="1"/>
    <xf numFmtId="165" fontId="0" fillId="2" borderId="0" xfId="0" applyNumberFormat="1" applyFill="1"/>
    <xf numFmtId="165" fontId="4" fillId="2" borderId="0" xfId="0" applyNumberFormat="1" applyFont="1" applyFill="1"/>
    <xf numFmtId="165" fontId="4" fillId="2" borderId="19" xfId="1" applyNumberFormat="1" applyFont="1" applyFill="1" applyBorder="1"/>
    <xf numFmtId="165" fontId="58" fillId="0" borderId="0" xfId="1" applyNumberFormat="1" applyFont="1" applyFill="1" applyBorder="1"/>
    <xf numFmtId="165" fontId="58" fillId="0" borderId="0" xfId="1" applyNumberFormat="1" applyFont="1"/>
    <xf numFmtId="165" fontId="58" fillId="0" borderId="0" xfId="0" applyNumberFormat="1" applyFont="1"/>
    <xf numFmtId="0" fontId="55" fillId="0" borderId="12" xfId="0" applyFont="1" applyFill="1" applyBorder="1"/>
    <xf numFmtId="165" fontId="13" fillId="0" borderId="25" xfId="1" applyNumberFormat="1" applyFont="1" applyFill="1" applyBorder="1"/>
    <xf numFmtId="0" fontId="13" fillId="0" borderId="25" xfId="0" applyFont="1" applyFill="1" applyBorder="1"/>
    <xf numFmtId="0" fontId="13" fillId="0" borderId="12" xfId="0" applyFont="1" applyFill="1" applyBorder="1"/>
    <xf numFmtId="165" fontId="13" fillId="0" borderId="24" xfId="1" applyNumberFormat="1" applyFont="1" applyFill="1" applyBorder="1" applyAlignment="1">
      <alignment horizontal="center"/>
    </xf>
    <xf numFmtId="165" fontId="6" fillId="0" borderId="55" xfId="1" applyNumberFormat="1" applyFont="1" applyFill="1" applyBorder="1" applyAlignment="1">
      <alignment horizontal="center" vertical="center"/>
    </xf>
    <xf numFmtId="165" fontId="13" fillId="2" borderId="33" xfId="1" applyNumberFormat="1" applyFont="1" applyFill="1" applyBorder="1"/>
    <xf numFmtId="0" fontId="14" fillId="0" borderId="26" xfId="3" applyFont="1" applyFill="1" applyBorder="1" applyAlignment="1" applyProtection="1">
      <alignment horizontal="left" vertical="center" wrapText="1" indent="1"/>
    </xf>
    <xf numFmtId="0" fontId="42" fillId="0" borderId="17" xfId="3" applyFont="1" applyFill="1" applyBorder="1" applyAlignment="1" applyProtection="1">
      <alignment horizontal="left" vertical="center" wrapText="1" indent="1"/>
    </xf>
    <xf numFmtId="165" fontId="31" fillId="0" borderId="4" xfId="1" applyNumberFormat="1" applyFont="1" applyFill="1" applyBorder="1" applyAlignment="1" applyProtection="1">
      <alignment vertical="center" wrapText="1"/>
    </xf>
    <xf numFmtId="0" fontId="14" fillId="0" borderId="51" xfId="3" applyFont="1" applyFill="1" applyBorder="1" applyAlignment="1" applyProtection="1">
      <alignment horizontal="left" vertical="center" wrapText="1" indent="1"/>
    </xf>
    <xf numFmtId="165" fontId="14" fillId="0" borderId="43" xfId="1" applyNumberFormat="1" applyFont="1" applyFill="1" applyBorder="1" applyAlignment="1" applyProtection="1">
      <alignment vertical="center" wrapText="1"/>
    </xf>
    <xf numFmtId="0" fontId="31" fillId="0" borderId="22" xfId="3" applyFont="1" applyFill="1" applyBorder="1" applyAlignment="1" applyProtection="1">
      <alignment horizontal="left" vertical="center" wrapText="1" indent="2"/>
    </xf>
    <xf numFmtId="165" fontId="31" fillId="0" borderId="34" xfId="1" applyNumberFormat="1" applyFont="1" applyFill="1" applyBorder="1" applyAlignment="1" applyProtection="1">
      <alignment vertical="center" wrapText="1"/>
    </xf>
    <xf numFmtId="165" fontId="12" fillId="0" borderId="39" xfId="1" applyNumberFormat="1" applyFont="1" applyFill="1" applyBorder="1" applyAlignment="1" applyProtection="1">
      <alignment vertical="center" wrapText="1"/>
      <protection locked="0"/>
    </xf>
    <xf numFmtId="165" fontId="12" fillId="0" borderId="39" xfId="1" applyNumberFormat="1" applyFont="1" applyFill="1" applyBorder="1" applyAlignment="1" applyProtection="1">
      <alignment vertical="center" wrapText="1"/>
    </xf>
    <xf numFmtId="0" fontId="12" fillId="0" borderId="49" xfId="3" applyFont="1" applyFill="1" applyBorder="1" applyAlignment="1" applyProtection="1">
      <alignment horizontal="left" vertical="center" wrapText="1" indent="2"/>
    </xf>
    <xf numFmtId="165" fontId="12" fillId="0" borderId="40" xfId="1" applyNumberFormat="1" applyFont="1" applyFill="1" applyBorder="1" applyAlignment="1" applyProtection="1">
      <alignment vertical="center" wrapText="1"/>
      <protection locked="0"/>
    </xf>
    <xf numFmtId="0" fontId="56" fillId="0" borderId="1" xfId="0" applyFont="1" applyFill="1" applyBorder="1" applyAlignment="1"/>
    <xf numFmtId="0" fontId="56" fillId="0" borderId="61" xfId="0" applyFont="1" applyFill="1" applyBorder="1" applyAlignment="1"/>
    <xf numFmtId="0" fontId="56" fillId="0" borderId="7" xfId="0" applyFont="1" applyFill="1" applyBorder="1" applyAlignment="1"/>
    <xf numFmtId="0" fontId="56" fillId="0" borderId="62" xfId="0" applyFont="1" applyFill="1" applyBorder="1" applyAlignment="1"/>
    <xf numFmtId="0" fontId="56" fillId="0" borderId="63" xfId="0" applyFont="1" applyFill="1" applyBorder="1" applyAlignment="1"/>
    <xf numFmtId="0" fontId="56" fillId="0" borderId="64" xfId="0" applyFont="1" applyFill="1" applyBorder="1" applyAlignment="1"/>
    <xf numFmtId="0" fontId="5" fillId="0" borderId="31" xfId="0" applyFont="1" applyBorder="1"/>
    <xf numFmtId="165" fontId="5" fillId="0" borderId="6" xfId="1" applyNumberFormat="1" applyFont="1" applyBorder="1"/>
    <xf numFmtId="3" fontId="5" fillId="0" borderId="31" xfId="0" applyNumberFormat="1" applyFont="1" applyBorder="1"/>
    <xf numFmtId="165" fontId="56" fillId="0" borderId="8" xfId="0" applyNumberFormat="1" applyFont="1" applyFill="1" applyBorder="1" applyAlignment="1"/>
    <xf numFmtId="0" fontId="10" fillId="2" borderId="7" xfId="0" applyFont="1" applyFill="1" applyBorder="1" applyAlignment="1">
      <alignment horizontal="right"/>
    </xf>
    <xf numFmtId="0" fontId="12" fillId="0" borderId="38" xfId="0" applyFont="1" applyBorder="1"/>
    <xf numFmtId="165" fontId="13" fillId="0" borderId="56" xfId="1" applyNumberFormat="1" applyFont="1" applyFill="1" applyBorder="1" applyAlignment="1"/>
    <xf numFmtId="165" fontId="13" fillId="0" borderId="18" xfId="1" applyNumberFormat="1" applyFont="1" applyBorder="1"/>
    <xf numFmtId="165" fontId="13" fillId="0" borderId="45" xfId="1" applyNumberFormat="1" applyFont="1" applyBorder="1"/>
    <xf numFmtId="165" fontId="13" fillId="0" borderId="57" xfId="1" applyNumberFormat="1" applyFont="1" applyFill="1" applyBorder="1"/>
    <xf numFmtId="165" fontId="16" fillId="2" borderId="25" xfId="1" applyNumberFormat="1" applyFont="1" applyFill="1" applyBorder="1"/>
    <xf numFmtId="165" fontId="16" fillId="2" borderId="12" xfId="1" applyNumberFormat="1" applyFont="1" applyFill="1" applyBorder="1"/>
    <xf numFmtId="0" fontId="55" fillId="0" borderId="12" xfId="0" applyFont="1" applyFill="1" applyBorder="1" applyAlignment="1">
      <alignment wrapText="1"/>
    </xf>
    <xf numFmtId="0" fontId="55" fillId="0" borderId="12" xfId="0" applyFont="1" applyBorder="1" applyAlignment="1">
      <alignment wrapText="1"/>
    </xf>
    <xf numFmtId="3" fontId="18" fillId="2" borderId="61" xfId="0" applyNumberFormat="1" applyFont="1" applyFill="1" applyBorder="1" applyAlignment="1">
      <alignment horizontal="center"/>
    </xf>
    <xf numFmtId="0" fontId="6" fillId="0" borderId="53" xfId="0" applyFont="1" applyBorder="1"/>
    <xf numFmtId="165" fontId="6" fillId="0" borderId="54" xfId="1" applyNumberFormat="1" applyFont="1" applyFill="1" applyBorder="1"/>
    <xf numFmtId="0" fontId="0" fillId="0" borderId="13" xfId="0" applyBorder="1" applyAlignment="1">
      <alignment horizontal="center"/>
    </xf>
    <xf numFmtId="0" fontId="0" fillId="0" borderId="13" xfId="0" applyBorder="1"/>
    <xf numFmtId="165" fontId="13" fillId="0" borderId="13" xfId="1" applyNumberFormat="1" applyFont="1" applyFill="1" applyBorder="1"/>
    <xf numFmtId="165" fontId="2" fillId="0" borderId="13" xfId="1" applyNumberFormat="1" applyFont="1" applyBorder="1" applyAlignment="1">
      <alignment horizontal="center"/>
    </xf>
    <xf numFmtId="0" fontId="43" fillId="0" borderId="22" xfId="0" applyFont="1" applyBorder="1" applyAlignment="1">
      <alignment wrapText="1"/>
    </xf>
    <xf numFmtId="165" fontId="13" fillId="2" borderId="19" xfId="1" applyNumberFormat="1" applyFont="1" applyFill="1" applyBorder="1"/>
    <xf numFmtId="165" fontId="12" fillId="0" borderId="19" xfId="1" applyNumberFormat="1" applyFont="1" applyFill="1" applyBorder="1"/>
    <xf numFmtId="165" fontId="22" fillId="0" borderId="19" xfId="1" applyNumberFormat="1" applyFont="1" applyBorder="1"/>
    <xf numFmtId="165" fontId="10" fillId="0" borderId="19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43" fillId="0" borderId="23" xfId="0" applyFont="1" applyBorder="1" applyAlignment="1">
      <alignment wrapText="1"/>
    </xf>
    <xf numFmtId="0" fontId="43" fillId="0" borderId="49" xfId="0" applyFont="1" applyBorder="1" applyAlignment="1">
      <alignment wrapText="1"/>
    </xf>
    <xf numFmtId="165" fontId="13" fillId="2" borderId="32" xfId="1" applyNumberFormat="1" applyFont="1" applyFill="1" applyBorder="1"/>
    <xf numFmtId="165" fontId="13" fillId="0" borderId="32" xfId="1" applyNumberFormat="1" applyFont="1" applyFill="1" applyBorder="1"/>
    <xf numFmtId="165" fontId="2" fillId="0" borderId="32" xfId="1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/>
    <xf numFmtId="165" fontId="3" fillId="0" borderId="34" xfId="0" applyNumberFormat="1" applyFont="1" applyBorder="1"/>
    <xf numFmtId="165" fontId="3" fillId="0" borderId="39" xfId="0" applyNumberFormat="1" applyFont="1" applyBorder="1"/>
    <xf numFmtId="165" fontId="3" fillId="0" borderId="42" xfId="0" applyNumberFormat="1" applyFont="1" applyBorder="1"/>
    <xf numFmtId="165" fontId="13" fillId="2" borderId="0" xfId="1" applyNumberFormat="1" applyFont="1" applyFill="1" applyBorder="1"/>
    <xf numFmtId="0" fontId="13" fillId="0" borderId="35" xfId="0" applyFont="1" applyBorder="1" applyAlignment="1">
      <alignment wrapText="1"/>
    </xf>
    <xf numFmtId="0" fontId="13" fillId="0" borderId="21" xfId="0" applyFont="1" applyBorder="1"/>
    <xf numFmtId="165" fontId="6" fillId="0" borderId="21" xfId="0" applyNumberFormat="1" applyFont="1" applyBorder="1"/>
    <xf numFmtId="0" fontId="39" fillId="0" borderId="9" xfId="0" applyFont="1" applyBorder="1"/>
    <xf numFmtId="165" fontId="39" fillId="0" borderId="8" xfId="0" applyNumberFormat="1" applyFont="1" applyBorder="1"/>
    <xf numFmtId="165" fontId="39" fillId="0" borderId="41" xfId="0" applyNumberFormat="1" applyFont="1" applyBorder="1"/>
    <xf numFmtId="49" fontId="13" fillId="0" borderId="8" xfId="0" applyNumberFormat="1" applyFont="1" applyFill="1" applyBorder="1" applyAlignment="1">
      <alignment wrapText="1"/>
    </xf>
    <xf numFmtId="0" fontId="57" fillId="0" borderId="4" xfId="0" applyFont="1" applyBorder="1"/>
    <xf numFmtId="0" fontId="57" fillId="0" borderId="25" xfId="0" applyFont="1" applyBorder="1"/>
    <xf numFmtId="0" fontId="57" fillId="0" borderId="24" xfId="0" applyFont="1" applyBorder="1" applyAlignment="1">
      <alignment wrapText="1"/>
    </xf>
    <xf numFmtId="0" fontId="57" fillId="0" borderId="24" xfId="0" applyFont="1" applyBorder="1"/>
    <xf numFmtId="49" fontId="13" fillId="0" borderId="5" xfId="0" applyNumberFormat="1" applyFont="1" applyFill="1" applyBorder="1"/>
    <xf numFmtId="0" fontId="57" fillId="0" borderId="24" xfId="0" applyFont="1" applyBorder="1" applyAlignment="1">
      <alignment horizontal="left" wrapText="1"/>
    </xf>
    <xf numFmtId="0" fontId="57" fillId="0" borderId="44" xfId="0" applyFont="1" applyBorder="1" applyAlignment="1">
      <alignment wrapText="1"/>
    </xf>
    <xf numFmtId="3" fontId="6" fillId="2" borderId="8" xfId="0" applyNumberFormat="1" applyFont="1" applyFill="1" applyBorder="1" applyAlignment="1">
      <alignment horizontal="center"/>
    </xf>
    <xf numFmtId="0" fontId="57" fillId="0" borderId="25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16" fillId="0" borderId="24" xfId="0" applyFont="1" applyBorder="1"/>
    <xf numFmtId="165" fontId="6" fillId="0" borderId="8" xfId="1" applyNumberFormat="1" applyFont="1" applyFill="1" applyBorder="1"/>
    <xf numFmtId="0" fontId="13" fillId="0" borderId="24" xfId="0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0" fontId="13" fillId="0" borderId="55" xfId="0" applyFont="1" applyFill="1" applyBorder="1"/>
    <xf numFmtId="165" fontId="13" fillId="0" borderId="47" xfId="4" applyNumberFormat="1" applyFont="1" applyFill="1" applyBorder="1"/>
    <xf numFmtId="0" fontId="13" fillId="0" borderId="44" xfId="0" applyFont="1" applyFill="1" applyBorder="1"/>
    <xf numFmtId="165" fontId="13" fillId="0" borderId="65" xfId="4" applyNumberFormat="1" applyFont="1" applyFill="1" applyBorder="1"/>
    <xf numFmtId="165" fontId="6" fillId="0" borderId="8" xfId="4" applyNumberFormat="1" applyFont="1" applyFill="1" applyBorder="1" applyAlignment="1">
      <alignment horizontal="right"/>
    </xf>
    <xf numFmtId="165" fontId="0" fillId="0" borderId="0" xfId="0" applyNumberFormat="1" applyFill="1"/>
    <xf numFmtId="0" fontId="13" fillId="0" borderId="0" xfId="0" applyFont="1" applyFill="1"/>
    <xf numFmtId="0" fontId="13" fillId="0" borderId="55" xfId="0" applyFont="1" applyFill="1" applyBorder="1" applyAlignment="1">
      <alignment horizontal="center"/>
    </xf>
    <xf numFmtId="49" fontId="13" fillId="0" borderId="55" xfId="0" applyNumberFormat="1" applyFont="1" applyFill="1" applyBorder="1" applyAlignment="1">
      <alignment horizontal="center"/>
    </xf>
    <xf numFmtId="165" fontId="13" fillId="0" borderId="55" xfId="4" applyNumberFormat="1" applyFont="1" applyFill="1" applyBorder="1"/>
    <xf numFmtId="49" fontId="13" fillId="0" borderId="24" xfId="0" applyNumberFormat="1" applyFont="1" applyFill="1" applyBorder="1" applyAlignment="1">
      <alignment horizontal="center"/>
    </xf>
    <xf numFmtId="0" fontId="13" fillId="0" borderId="24" xfId="0" applyFont="1" applyFill="1" applyBorder="1"/>
    <xf numFmtId="165" fontId="13" fillId="0" borderId="24" xfId="4" applyNumberFormat="1" applyFont="1" applyFill="1" applyBorder="1"/>
    <xf numFmtId="0" fontId="13" fillId="0" borderId="24" xfId="0" applyFont="1" applyFill="1" applyBorder="1" applyAlignment="1">
      <alignment wrapText="1"/>
    </xf>
    <xf numFmtId="165" fontId="6" fillId="0" borderId="6" xfId="4" applyNumberFormat="1" applyFont="1" applyFill="1" applyBorder="1"/>
    <xf numFmtId="0" fontId="6" fillId="0" borderId="4" xfId="0" applyFont="1" applyFill="1" applyBorder="1"/>
    <xf numFmtId="165" fontId="4" fillId="0" borderId="0" xfId="0" applyNumberFormat="1" applyFont="1"/>
    <xf numFmtId="0" fontId="60" fillId="0" borderId="0" xfId="3" applyFont="1" applyFill="1"/>
    <xf numFmtId="164" fontId="59" fillId="0" borderId="0" xfId="3" applyNumberFormat="1" applyFont="1" applyFill="1" applyBorder="1" applyAlignment="1" applyProtection="1">
      <alignment horizontal="center" vertical="center"/>
    </xf>
    <xf numFmtId="0" fontId="62" fillId="0" borderId="0" xfId="5" applyFont="1" applyFill="1" applyBorder="1" applyAlignment="1" applyProtection="1"/>
    <xf numFmtId="0" fontId="64" fillId="0" borderId="21" xfId="3" applyFont="1" applyFill="1" applyBorder="1" applyAlignment="1">
      <alignment horizontal="center" vertical="center" wrapText="1"/>
    </xf>
    <xf numFmtId="0" fontId="65" fillId="0" borderId="19" xfId="3" applyFont="1" applyFill="1" applyBorder="1" applyAlignment="1" applyProtection="1">
      <alignment wrapText="1"/>
      <protection locked="0"/>
    </xf>
    <xf numFmtId="165" fontId="65" fillId="0" borderId="19" xfId="4" applyNumberFormat="1" applyFont="1" applyFill="1" applyBorder="1" applyAlignment="1" applyProtection="1">
      <alignment horizontal="center" vertical="center"/>
      <protection locked="0"/>
    </xf>
    <xf numFmtId="164" fontId="4" fillId="2" borderId="13" xfId="6" applyNumberFormat="1" applyFont="1" applyFill="1" applyBorder="1" applyAlignment="1" applyProtection="1">
      <alignment vertical="center" wrapText="1"/>
      <protection locked="0"/>
    </xf>
    <xf numFmtId="165" fontId="65" fillId="0" borderId="13" xfId="4" applyNumberFormat="1" applyFont="1" applyFill="1" applyBorder="1" applyAlignment="1" applyProtection="1">
      <alignment horizontal="center" vertical="center"/>
      <protection locked="0"/>
    </xf>
    <xf numFmtId="164" fontId="4" fillId="2" borderId="13" xfId="6" applyNumberFormat="1" applyFont="1" applyFill="1" applyBorder="1" applyAlignment="1">
      <alignment vertical="center" wrapText="1"/>
    </xf>
    <xf numFmtId="164" fontId="4" fillId="2" borderId="32" xfId="6" applyNumberFormat="1" applyFont="1" applyFill="1" applyBorder="1" applyAlignment="1">
      <alignment vertical="center" wrapText="1"/>
    </xf>
    <xf numFmtId="165" fontId="65" fillId="0" borderId="32" xfId="4" applyNumberFormat="1" applyFont="1" applyFill="1" applyBorder="1" applyAlignment="1" applyProtection="1">
      <alignment horizontal="center" vertical="center"/>
      <protection locked="0"/>
    </xf>
    <xf numFmtId="0" fontId="65" fillId="0" borderId="53" xfId="3" applyFont="1" applyFill="1" applyBorder="1" applyAlignment="1">
      <alignment horizontal="center" vertical="center"/>
    </xf>
    <xf numFmtId="164" fontId="4" fillId="2" borderId="54" xfId="6" applyNumberFormat="1" applyFont="1" applyFill="1" applyBorder="1" applyAlignment="1">
      <alignment vertical="center" wrapText="1"/>
    </xf>
    <xf numFmtId="165" fontId="65" fillId="0" borderId="54" xfId="4" applyNumberFormat="1" applyFont="1" applyFill="1" applyBorder="1" applyAlignment="1" applyProtection="1">
      <alignment horizontal="center" vertical="center"/>
      <protection locked="0"/>
    </xf>
    <xf numFmtId="165" fontId="65" fillId="0" borderId="43" xfId="4" applyNumberFormat="1" applyFont="1" applyFill="1" applyBorder="1" applyAlignment="1">
      <alignment horizontal="center" vertical="center"/>
    </xf>
    <xf numFmtId="0" fontId="64" fillId="0" borderId="54" xfId="3" applyFont="1" applyFill="1" applyBorder="1"/>
    <xf numFmtId="165" fontId="64" fillId="0" borderId="54" xfId="3" applyNumberFormat="1" applyFont="1" applyFill="1" applyBorder="1"/>
    <xf numFmtId="164" fontId="59" fillId="0" borderId="0" xfId="3" applyNumberFormat="1" applyFont="1" applyFill="1" applyBorder="1" applyAlignment="1" applyProtection="1">
      <alignment horizontal="centerContinuous" vertical="center"/>
    </xf>
    <xf numFmtId="0" fontId="68" fillId="0" borderId="0" xfId="5" applyFont="1" applyFill="1" applyBorder="1" applyAlignment="1" applyProtection="1">
      <alignment horizontal="right"/>
    </xf>
    <xf numFmtId="0" fontId="69" fillId="0" borderId="26" xfId="3" applyFont="1" applyFill="1" applyBorder="1" applyAlignment="1" applyProtection="1">
      <alignment horizontal="center" vertical="center" wrapText="1"/>
    </xf>
    <xf numFmtId="0" fontId="69" fillId="0" borderId="4" xfId="3" applyFont="1" applyFill="1" applyBorder="1" applyAlignment="1" applyProtection="1">
      <alignment horizontal="center" vertical="center" wrapText="1"/>
    </xf>
    <xf numFmtId="0" fontId="69" fillId="0" borderId="61" xfId="3" applyFont="1" applyFill="1" applyBorder="1" applyAlignment="1" applyProtection="1">
      <alignment horizontal="center" vertical="center" wrapText="1"/>
    </xf>
    <xf numFmtId="0" fontId="70" fillId="0" borderId="0" xfId="3" applyFont="1" applyFill="1" applyBorder="1" applyAlignment="1" applyProtection="1">
      <alignment horizontal="center" vertical="center" wrapText="1"/>
    </xf>
    <xf numFmtId="0" fontId="60" fillId="0" borderId="0" xfId="3" applyFont="1" applyFill="1" applyBorder="1"/>
    <xf numFmtId="0" fontId="71" fillId="0" borderId="66" xfId="3" applyFont="1" applyFill="1" applyBorder="1" applyAlignment="1" applyProtection="1">
      <alignment horizontal="center" vertical="center"/>
    </xf>
    <xf numFmtId="165" fontId="72" fillId="0" borderId="55" xfId="1" applyNumberFormat="1" applyFont="1" applyBorder="1"/>
    <xf numFmtId="0" fontId="72" fillId="0" borderId="63" xfId="3" applyFont="1" applyFill="1" applyBorder="1"/>
    <xf numFmtId="0" fontId="72" fillId="0" borderId="55" xfId="3" applyFont="1" applyFill="1" applyBorder="1"/>
    <xf numFmtId="0" fontId="73" fillId="0" borderId="55" xfId="3" applyFont="1" applyFill="1" applyBorder="1"/>
    <xf numFmtId="0" fontId="73" fillId="0" borderId="63" xfId="3" applyFont="1" applyFill="1" applyBorder="1"/>
    <xf numFmtId="165" fontId="74" fillId="0" borderId="62" xfId="3" applyNumberFormat="1" applyFont="1" applyFill="1" applyBorder="1"/>
    <xf numFmtId="165" fontId="75" fillId="0" borderId="62" xfId="3" applyNumberFormat="1" applyFont="1" applyFill="1" applyBorder="1"/>
    <xf numFmtId="165" fontId="72" fillId="0" borderId="0" xfId="1" applyNumberFormat="1" applyFont="1" applyFill="1" applyBorder="1"/>
    <xf numFmtId="165" fontId="72" fillId="0" borderId="6" xfId="1" applyNumberFormat="1" applyFont="1" applyFill="1" applyBorder="1"/>
    <xf numFmtId="0" fontId="73" fillId="0" borderId="9" xfId="3" applyFont="1" applyFill="1" applyBorder="1"/>
    <xf numFmtId="0" fontId="73" fillId="0" borderId="8" xfId="3" applyFont="1" applyFill="1" applyBorder="1"/>
    <xf numFmtId="0" fontId="73" fillId="0" borderId="41" xfId="3" applyFont="1" applyFill="1" applyBorder="1"/>
    <xf numFmtId="0" fontId="73" fillId="0" borderId="33" xfId="3" applyFont="1" applyFill="1" applyBorder="1"/>
    <xf numFmtId="165" fontId="76" fillId="0" borderId="41" xfId="1" applyNumberFormat="1" applyFont="1" applyFill="1" applyBorder="1" applyAlignment="1">
      <alignment horizontal="center" vertical="center"/>
    </xf>
    <xf numFmtId="165" fontId="76" fillId="0" borderId="8" xfId="1" applyNumberFormat="1" applyFont="1" applyFill="1" applyBorder="1" applyAlignment="1">
      <alignment horizontal="center" vertical="center"/>
    </xf>
    <xf numFmtId="165" fontId="24" fillId="0" borderId="41" xfId="1" applyNumberFormat="1" applyFont="1" applyFill="1" applyBorder="1" applyAlignment="1">
      <alignment horizontal="center" vertical="center"/>
    </xf>
    <xf numFmtId="165" fontId="24" fillId="0" borderId="8" xfId="1" applyNumberFormat="1" applyFont="1" applyFill="1" applyBorder="1" applyAlignment="1">
      <alignment horizontal="center" vertical="center"/>
    </xf>
    <xf numFmtId="165" fontId="65" fillId="0" borderId="30" xfId="4" applyNumberFormat="1" applyFont="1" applyFill="1" applyBorder="1" applyAlignment="1" applyProtection="1">
      <alignment horizontal="center" vertical="center"/>
      <protection locked="0"/>
    </xf>
    <xf numFmtId="165" fontId="65" fillId="0" borderId="29" xfId="4" applyNumberFormat="1" applyFont="1" applyFill="1" applyBorder="1" applyAlignment="1" applyProtection="1">
      <alignment horizontal="center" vertical="center"/>
      <protection locked="0"/>
    </xf>
    <xf numFmtId="165" fontId="65" fillId="0" borderId="48" xfId="4" applyNumberFormat="1" applyFont="1" applyFill="1" applyBorder="1" applyAlignment="1" applyProtection="1">
      <alignment horizontal="center" vertical="center"/>
      <protection locked="0"/>
    </xf>
    <xf numFmtId="165" fontId="65" fillId="0" borderId="51" xfId="4" applyNumberFormat="1" applyFont="1" applyFill="1" applyBorder="1" applyAlignment="1" applyProtection="1">
      <alignment horizontal="center" vertical="center"/>
      <protection locked="0"/>
    </xf>
    <xf numFmtId="165" fontId="72" fillId="0" borderId="63" xfId="1" applyNumberFormat="1" applyFont="1" applyBorder="1"/>
    <xf numFmtId="0" fontId="65" fillId="0" borderId="59" xfId="3" applyFont="1" applyFill="1" applyBorder="1" applyAlignment="1">
      <alignment horizontal="center" vertical="center"/>
    </xf>
    <xf numFmtId="0" fontId="65" fillId="0" borderId="13" xfId="3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wrapText="1"/>
    </xf>
    <xf numFmtId="0" fontId="27" fillId="2" borderId="55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3" fontId="27" fillId="2" borderId="9" xfId="0" applyNumberFormat="1" applyFont="1" applyFill="1" applyBorder="1" applyAlignment="1">
      <alignment horizontal="left" wrapText="1"/>
    </xf>
    <xf numFmtId="3" fontId="27" fillId="2" borderId="7" xfId="0" applyNumberFormat="1" applyFont="1" applyFill="1" applyBorder="1" applyAlignment="1">
      <alignment horizontal="left" wrapText="1"/>
    </xf>
    <xf numFmtId="3" fontId="27" fillId="2" borderId="62" xfId="0" applyNumberFormat="1" applyFont="1" applyFill="1" applyBorder="1" applyAlignment="1">
      <alignment horizontal="left" wrapText="1"/>
    </xf>
    <xf numFmtId="0" fontId="18" fillId="2" borderId="4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14" fillId="0" borderId="55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6" fillId="0" borderId="5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164" fontId="14" fillId="0" borderId="0" xfId="3" applyNumberFormat="1" applyFont="1" applyFill="1" applyBorder="1" applyAlignment="1" applyProtection="1">
      <alignment horizontal="center" vertical="center"/>
    </xf>
    <xf numFmtId="0" fontId="14" fillId="0" borderId="9" xfId="3" applyFont="1" applyFill="1" applyBorder="1" applyAlignment="1" applyProtection="1">
      <alignment horizontal="left" vertical="center" wrapText="1"/>
    </xf>
    <xf numFmtId="0" fontId="14" fillId="0" borderId="41" xfId="3" applyFont="1" applyFill="1" applyBorder="1" applyAlignment="1" applyProtection="1">
      <alignment horizontal="left" vertical="center" wrapText="1"/>
    </xf>
    <xf numFmtId="0" fontId="23" fillId="0" borderId="0" xfId="0" applyFont="1" applyAlignment="1">
      <alignment horizontal="center"/>
    </xf>
    <xf numFmtId="0" fontId="56" fillId="0" borderId="26" xfId="0" applyFont="1" applyFill="1" applyBorder="1" applyAlignment="1">
      <alignment horizontal="center"/>
    </xf>
    <xf numFmtId="0" fontId="56" fillId="0" borderId="1" xfId="0" applyFont="1" applyFill="1" applyBorder="1" applyAlignment="1">
      <alignment horizontal="center"/>
    </xf>
    <xf numFmtId="0" fontId="56" fillId="0" borderId="61" xfId="0" applyFont="1" applyFill="1" applyBorder="1" applyAlignment="1">
      <alignment horizontal="center"/>
    </xf>
    <xf numFmtId="0" fontId="56" fillId="0" borderId="31" xfId="0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/>
    </xf>
    <xf numFmtId="0" fontId="56" fillId="0" borderId="62" xfId="0" applyFont="1" applyFill="1" applyBorder="1" applyAlignment="1">
      <alignment horizontal="center"/>
    </xf>
    <xf numFmtId="165" fontId="56" fillId="0" borderId="4" xfId="0" applyNumberFormat="1" applyFont="1" applyFill="1" applyBorder="1" applyAlignment="1">
      <alignment horizontal="center"/>
    </xf>
    <xf numFmtId="0" fontId="56" fillId="0" borderId="6" xfId="0" applyFont="1" applyFill="1" applyBorder="1" applyAlignment="1">
      <alignment horizontal="center"/>
    </xf>
    <xf numFmtId="0" fontId="56" fillId="0" borderId="9" xfId="0" applyFont="1" applyFill="1" applyBorder="1" applyAlignment="1">
      <alignment horizontal="center"/>
    </xf>
    <xf numFmtId="0" fontId="56" fillId="0" borderId="41" xfId="0" applyFont="1" applyFill="1" applyBorder="1" applyAlignment="1">
      <alignment horizontal="center"/>
    </xf>
    <xf numFmtId="0" fontId="56" fillId="0" borderId="33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0" fillId="0" borderId="0" xfId="0" applyNumberFormat="1" applyAlignment="1">
      <alignment horizontal="left" vertical="center" wrapText="1"/>
    </xf>
    <xf numFmtId="3" fontId="0" fillId="0" borderId="0" xfId="0" applyNumberFormat="1" applyAlignment="1">
      <alignment horizontal="left"/>
    </xf>
    <xf numFmtId="0" fontId="36" fillId="0" borderId="0" xfId="0" applyFont="1" applyAlignment="1">
      <alignment horizontal="center"/>
    </xf>
    <xf numFmtId="164" fontId="67" fillId="0" borderId="0" xfId="3" applyNumberFormat="1" applyFont="1" applyFill="1" applyBorder="1" applyAlignment="1" applyProtection="1">
      <alignment horizontal="center" vertical="center" wrapText="1"/>
    </xf>
    <xf numFmtId="164" fontId="59" fillId="0" borderId="0" xfId="3" applyNumberFormat="1" applyFont="1" applyFill="1" applyBorder="1" applyAlignment="1" applyProtection="1">
      <alignment horizontal="center" vertical="center" wrapText="1"/>
    </xf>
    <xf numFmtId="0" fontId="62" fillId="0" borderId="7" xfId="5" applyFont="1" applyFill="1" applyBorder="1" applyAlignment="1" applyProtection="1">
      <alignment horizontal="right"/>
    </xf>
    <xf numFmtId="0" fontId="63" fillId="0" borderId="7" xfId="5" applyFont="1" applyFill="1" applyBorder="1" applyAlignment="1" applyProtection="1">
      <alignment horizontal="right"/>
    </xf>
    <xf numFmtId="0" fontId="64" fillId="0" borderId="17" xfId="3" applyFont="1" applyFill="1" applyBorder="1" applyAlignment="1">
      <alignment horizontal="center" vertical="center" wrapText="1"/>
    </xf>
    <xf numFmtId="0" fontId="64" fillId="0" borderId="52" xfId="3" applyFont="1" applyFill="1" applyBorder="1" applyAlignment="1">
      <alignment horizontal="center" vertical="center" wrapText="1"/>
    </xf>
    <xf numFmtId="0" fontId="64" fillId="0" borderId="20" xfId="3" applyFont="1" applyFill="1" applyBorder="1" applyAlignment="1">
      <alignment horizontal="center" vertical="center" wrapText="1"/>
    </xf>
    <xf numFmtId="0" fontId="64" fillId="0" borderId="60" xfId="3" applyFont="1" applyFill="1" applyBorder="1" applyAlignment="1">
      <alignment horizontal="center" vertical="center" wrapText="1"/>
    </xf>
    <xf numFmtId="0" fontId="64" fillId="0" borderId="69" xfId="3" applyFont="1" applyFill="1" applyBorder="1" applyAlignment="1">
      <alignment horizontal="center" vertical="center" wrapText="1"/>
    </xf>
    <xf numFmtId="0" fontId="64" fillId="0" borderId="1" xfId="3" applyFont="1" applyFill="1" applyBorder="1" applyAlignment="1">
      <alignment horizontal="center" vertical="center" wrapText="1"/>
    </xf>
    <xf numFmtId="0" fontId="64" fillId="0" borderId="70" xfId="3" applyFont="1" applyFill="1" applyBorder="1" applyAlignment="1">
      <alignment horizontal="center" vertical="center" wrapText="1"/>
    </xf>
    <xf numFmtId="0" fontId="64" fillId="0" borderId="28" xfId="3" applyFont="1" applyFill="1" applyBorder="1" applyAlignment="1">
      <alignment horizontal="center" vertical="center" wrapText="1"/>
    </xf>
    <xf numFmtId="0" fontId="64" fillId="0" borderId="71" xfId="3" applyFont="1" applyFill="1" applyBorder="1" applyAlignment="1">
      <alignment horizontal="center" vertical="center" wrapText="1"/>
    </xf>
    <xf numFmtId="0" fontId="76" fillId="0" borderId="41" xfId="3" applyFont="1" applyFill="1" applyBorder="1" applyAlignment="1">
      <alignment horizontal="center" wrapText="1"/>
    </xf>
    <xf numFmtId="0" fontId="76" fillId="0" borderId="33" xfId="3" applyFont="1" applyFill="1" applyBorder="1" applyAlignment="1">
      <alignment horizontal="center" wrapText="1"/>
    </xf>
    <xf numFmtId="0" fontId="72" fillId="0" borderId="41" xfId="3" applyFont="1" applyFill="1" applyBorder="1" applyAlignment="1">
      <alignment horizontal="center" wrapText="1"/>
    </xf>
    <xf numFmtId="0" fontId="72" fillId="0" borderId="33" xfId="3" applyFont="1" applyFill="1" applyBorder="1" applyAlignment="1">
      <alignment horizontal="center" wrapText="1"/>
    </xf>
    <xf numFmtId="0" fontId="74" fillId="0" borderId="67" xfId="3" applyFont="1" applyFill="1" applyBorder="1" applyAlignment="1">
      <alignment horizontal="center" wrapText="1"/>
    </xf>
    <xf numFmtId="0" fontId="74" fillId="0" borderId="68" xfId="3" applyFont="1" applyFill="1" applyBorder="1" applyAlignment="1">
      <alignment horizontal="center" wrapText="1"/>
    </xf>
    <xf numFmtId="0" fontId="72" fillId="0" borderId="9" xfId="0" applyFont="1" applyBorder="1" applyAlignment="1">
      <alignment horizontal="left" wrapText="1"/>
    </xf>
    <xf numFmtId="0" fontId="72" fillId="0" borderId="41" xfId="0" applyFont="1" applyBorder="1" applyAlignment="1">
      <alignment horizontal="left" wrapText="1"/>
    </xf>
    <xf numFmtId="0" fontId="72" fillId="0" borderId="33" xfId="0" applyFont="1" applyBorder="1" applyAlignment="1">
      <alignment horizontal="left" wrapText="1"/>
    </xf>
    <xf numFmtId="0" fontId="69" fillId="0" borderId="9" xfId="3" applyFont="1" applyFill="1" applyBorder="1" applyAlignment="1" applyProtection="1">
      <alignment horizontal="center" vertical="center" wrapText="1"/>
    </xf>
    <xf numFmtId="0" fontId="69" fillId="0" borderId="41" xfId="3" applyFont="1" applyFill="1" applyBorder="1" applyAlignment="1" applyProtection="1">
      <alignment horizontal="center" vertical="center" wrapText="1"/>
    </xf>
    <xf numFmtId="0" fontId="69" fillId="0" borderId="33" xfId="3" applyFont="1" applyFill="1" applyBorder="1" applyAlignment="1" applyProtection="1">
      <alignment horizontal="center" vertical="center" wrapText="1"/>
    </xf>
  </cellXfs>
  <cellStyles count="7">
    <cellStyle name="Ezres" xfId="1" builtinId="3"/>
    <cellStyle name="Ezres 2" xfId="2"/>
    <cellStyle name="Ezres 2 2" xfId="4"/>
    <cellStyle name="Normál" xfId="0" builtinId="0"/>
    <cellStyle name="Normál_Adósságotkeletkeztető1" xfId="5"/>
    <cellStyle name="Normál_KVRENMUNKA" xfId="3"/>
    <cellStyle name="Normál_rendelet mellékletei (1)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2557760" y="1634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ekeres.zsuzsa/Desktop/2019.%20&#233;vi%20k&#246;lts&#233;gvet&#233;s/Rendeletek/2019.08.29.%20f&#233;l&#233;ves/2019.%20f&#233;l&#233;vi_K&#246;lts&#233;gvet&#233;si_rendelet_mell&#233;klete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el 1.m. "/>
      <sheetName val="Bevétel Önkormányzat 1.1 "/>
      <sheetName val="Bev.étel Önk.köt.fel. 1.1)a"/>
      <sheetName val="Bevétel Polg.Hivatal 1.2 "/>
      <sheetName val="Bev. Polg.Hiv. köt.fel. 1.2)a"/>
      <sheetName val="Bevétel Könyvtár-Műv.h. 1.3. "/>
      <sheetName val="Bev.Könyvt.Műv.h.köt.fel.1.3)a"/>
      <sheetName val="Kiadások 2"/>
      <sheetName val="önkormányzat kiadásai 2.1. "/>
      <sheetName val="önk.köt.fel.kiadásai 2.1.)a"/>
      <sheetName val="Polg.Hivatal kiadásai 2.2"/>
      <sheetName val="Polg.Hivatal kiadásai 2.2)a"/>
      <sheetName val="Könyvtár és Műv.H. kiadásai 2.3"/>
      <sheetName val="Könyvtár és Műv.H. k 2.3)a"/>
      <sheetName val="Működési kiadások 3"/>
      <sheetName val="Felhalmozás 4.mell."/>
      <sheetName val="Mérleg 5 "/>
      <sheetName val="Előirányzat felh. 6"/>
      <sheetName val="Munka1"/>
    </sheetNames>
    <sheetDataSet>
      <sheetData sheetId="0">
        <row r="9">
          <cell r="E9">
            <v>179660264</v>
          </cell>
        </row>
        <row r="10">
          <cell r="E10">
            <v>71362165</v>
          </cell>
        </row>
        <row r="11">
          <cell r="E11">
            <v>6741690</v>
          </cell>
        </row>
        <row r="12">
          <cell r="E12">
            <v>99828653</v>
          </cell>
        </row>
        <row r="13">
          <cell r="E13">
            <v>0</v>
          </cell>
        </row>
        <row r="14">
          <cell r="E14">
            <v>0</v>
          </cell>
        </row>
        <row r="19">
          <cell r="E19">
            <v>2268590006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2">
          <cell r="E22">
            <v>54000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34">
          <cell r="F34">
            <v>2017288</v>
          </cell>
        </row>
        <row r="36">
          <cell r="C36">
            <v>34825543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90" zoomScaleNormal="90" workbookViewId="0">
      <selection activeCell="J7" sqref="J7"/>
    </sheetView>
  </sheetViews>
  <sheetFormatPr defaultRowHeight="14.25" x14ac:dyDescent="0.2"/>
  <cols>
    <col min="1" max="1" width="37.85546875" style="89" customWidth="1"/>
    <col min="2" max="2" width="15.28515625" style="89" customWidth="1"/>
    <col min="3" max="4" width="13.42578125" style="89" customWidth="1"/>
    <col min="5" max="5" width="17" style="100" customWidth="1"/>
    <col min="6" max="6" width="17.140625" style="127" bestFit="1" customWidth="1"/>
  </cols>
  <sheetData>
    <row r="1" spans="1:6" ht="37.5" customHeight="1" x14ac:dyDescent="0.25">
      <c r="A1" s="620" t="s">
        <v>253</v>
      </c>
      <c r="B1" s="620"/>
      <c r="C1" s="620"/>
      <c r="D1" s="620"/>
      <c r="E1" s="620"/>
    </row>
    <row r="2" spans="1:6" ht="15" x14ac:dyDescent="0.25">
      <c r="A2" s="96"/>
      <c r="B2" s="96"/>
      <c r="C2" s="96"/>
      <c r="D2" s="96"/>
      <c r="E2" s="97"/>
    </row>
    <row r="3" spans="1:6" ht="15" x14ac:dyDescent="0.25">
      <c r="A3" s="96"/>
      <c r="B3" s="96"/>
      <c r="C3" s="96"/>
      <c r="D3" s="96"/>
      <c r="E3" s="97"/>
      <c r="F3" s="173"/>
    </row>
    <row r="4" spans="1:6" ht="18.75" customHeight="1" thickBot="1" x14ac:dyDescent="0.25">
      <c r="A4" s="128"/>
      <c r="B4" s="128"/>
      <c r="C4" s="334"/>
      <c r="D4" s="334"/>
      <c r="E4" s="496"/>
      <c r="F4" s="173"/>
    </row>
    <row r="5" spans="1:6" s="49" customFormat="1" ht="12" customHeight="1" x14ac:dyDescent="0.2">
      <c r="A5" s="626" t="s">
        <v>127</v>
      </c>
      <c r="B5" s="628" t="s">
        <v>291</v>
      </c>
      <c r="C5" s="628" t="s">
        <v>292</v>
      </c>
      <c r="D5" s="628" t="s">
        <v>293</v>
      </c>
      <c r="E5" s="621" t="s">
        <v>294</v>
      </c>
      <c r="F5" s="95"/>
    </row>
    <row r="6" spans="1:6" s="49" customFormat="1" ht="51" customHeight="1" thickBot="1" x14ac:dyDescent="0.25">
      <c r="A6" s="627"/>
      <c r="B6" s="629"/>
      <c r="C6" s="629"/>
      <c r="D6" s="629"/>
      <c r="E6" s="622"/>
      <c r="F6" s="95"/>
    </row>
    <row r="7" spans="1:6" s="49" customFormat="1" ht="33.75" customHeight="1" thickBot="1" x14ac:dyDescent="0.3">
      <c r="A7" s="367" t="s">
        <v>90</v>
      </c>
      <c r="B7" s="198">
        <f>B8+B16+B15</f>
        <v>833788464</v>
      </c>
      <c r="C7" s="198">
        <f t="shared" ref="C7:D7" si="0">C8+C16</f>
        <v>4285373</v>
      </c>
      <c r="D7" s="198">
        <f t="shared" si="0"/>
        <v>0</v>
      </c>
      <c r="E7" s="366">
        <f t="shared" ref="E7:E20" si="1">D7+C7+B7</f>
        <v>838073837</v>
      </c>
      <c r="F7" s="95"/>
    </row>
    <row r="8" spans="1:6" s="49" customFormat="1" ht="33.75" customHeight="1" x14ac:dyDescent="0.25">
      <c r="A8" s="197" t="s">
        <v>95</v>
      </c>
      <c r="B8" s="365">
        <f>SUM(B9:B13)</f>
        <v>357592772</v>
      </c>
      <c r="C8" s="365">
        <f t="shared" ref="C8:D8" si="2">SUM(C9:C13)</f>
        <v>0</v>
      </c>
      <c r="D8" s="365">
        <f t="shared" si="2"/>
        <v>0</v>
      </c>
      <c r="E8" s="365">
        <f t="shared" si="1"/>
        <v>357592772</v>
      </c>
      <c r="F8" s="95"/>
    </row>
    <row r="9" spans="1:6" s="49" customFormat="1" ht="36" customHeight="1" x14ac:dyDescent="0.25">
      <c r="A9" s="358" t="s">
        <v>91</v>
      </c>
      <c r="B9" s="199">
        <v>179660264</v>
      </c>
      <c r="C9" s="200"/>
      <c r="D9" s="235"/>
      <c r="E9" s="365">
        <f t="shared" si="1"/>
        <v>179660264</v>
      </c>
      <c r="F9" s="95"/>
    </row>
    <row r="10" spans="1:6" s="49" customFormat="1" ht="46.5" customHeight="1" x14ac:dyDescent="0.25">
      <c r="A10" s="358" t="s">
        <v>219</v>
      </c>
      <c r="B10" s="201">
        <v>71362165</v>
      </c>
      <c r="C10" s="200"/>
      <c r="D10" s="235"/>
      <c r="E10" s="195">
        <f t="shared" si="1"/>
        <v>71362165</v>
      </c>
      <c r="F10" s="95"/>
    </row>
    <row r="11" spans="1:6" s="49" customFormat="1" ht="40.5" customHeight="1" x14ac:dyDescent="0.25">
      <c r="A11" s="358" t="s">
        <v>92</v>
      </c>
      <c r="B11" s="201">
        <v>6741690</v>
      </c>
      <c r="C11" s="202"/>
      <c r="D11" s="236"/>
      <c r="E11" s="195">
        <f t="shared" si="1"/>
        <v>6741690</v>
      </c>
      <c r="F11" s="95"/>
    </row>
    <row r="12" spans="1:6" s="49" customFormat="1" ht="51.75" customHeight="1" x14ac:dyDescent="0.25">
      <c r="A12" s="358" t="s">
        <v>94</v>
      </c>
      <c r="B12" s="201">
        <v>99828653</v>
      </c>
      <c r="C12" s="202"/>
      <c r="D12" s="236"/>
      <c r="E12" s="195">
        <f t="shared" si="1"/>
        <v>99828653</v>
      </c>
      <c r="F12" s="95"/>
    </row>
    <row r="13" spans="1:6" s="49" customFormat="1" ht="66" customHeight="1" x14ac:dyDescent="0.25">
      <c r="A13" s="358" t="s">
        <v>93</v>
      </c>
      <c r="B13" s="201"/>
      <c r="C13" s="202"/>
      <c r="D13" s="236"/>
      <c r="E13" s="195">
        <f t="shared" si="1"/>
        <v>0</v>
      </c>
      <c r="F13" s="95"/>
    </row>
    <row r="14" spans="1:6" s="156" customFormat="1" ht="66" customHeight="1" x14ac:dyDescent="0.25">
      <c r="A14" s="359" t="s">
        <v>222</v>
      </c>
      <c r="B14" s="364"/>
      <c r="C14" s="204"/>
      <c r="D14" s="237"/>
      <c r="E14" s="195">
        <f t="shared" si="1"/>
        <v>0</v>
      </c>
      <c r="F14" s="155"/>
    </row>
    <row r="15" spans="1:6" s="156" customFormat="1" ht="66" customHeight="1" x14ac:dyDescent="0.25">
      <c r="A15" s="359" t="s">
        <v>278</v>
      </c>
      <c r="B15" s="203"/>
      <c r="C15" s="204"/>
      <c r="D15" s="237"/>
      <c r="E15" s="195">
        <f t="shared" si="1"/>
        <v>0</v>
      </c>
      <c r="F15" s="155"/>
    </row>
    <row r="16" spans="1:6" s="156" customFormat="1" ht="58.5" customHeight="1" thickBot="1" x14ac:dyDescent="0.3">
      <c r="A16" s="359" t="s">
        <v>194</v>
      </c>
      <c r="B16" s="203">
        <v>476195692</v>
      </c>
      <c r="C16" s="204">
        <v>4285373</v>
      </c>
      <c r="D16" s="237"/>
      <c r="E16" s="205">
        <f t="shared" si="1"/>
        <v>480481065</v>
      </c>
      <c r="F16" s="155"/>
    </row>
    <row r="17" spans="1:13" s="158" customFormat="1" ht="41.25" customHeight="1" thickBot="1" x14ac:dyDescent="0.3">
      <c r="A17" s="360" t="s">
        <v>96</v>
      </c>
      <c r="B17" s="198">
        <f>SUM(B18:B19)</f>
        <v>2268590006</v>
      </c>
      <c r="C17" s="198">
        <f t="shared" ref="C17:D17" si="3">SUM(C18:C19)</f>
        <v>0</v>
      </c>
      <c r="D17" s="198">
        <f t="shared" si="3"/>
        <v>0</v>
      </c>
      <c r="E17" s="366">
        <f t="shared" si="1"/>
        <v>2268590006</v>
      </c>
      <c r="F17" s="157"/>
    </row>
    <row r="18" spans="1:13" s="49" customFormat="1" ht="51.75" customHeight="1" x14ac:dyDescent="0.25">
      <c r="A18" s="361" t="s">
        <v>162</v>
      </c>
      <c r="B18" s="199"/>
      <c r="C18" s="200"/>
      <c r="D18" s="200"/>
      <c r="E18" s="365">
        <f t="shared" si="1"/>
        <v>0</v>
      </c>
      <c r="F18" s="95"/>
    </row>
    <row r="19" spans="1:13" s="49" customFormat="1" ht="48.75" customHeight="1" thickBot="1" x14ac:dyDescent="0.3">
      <c r="A19" s="369" t="s">
        <v>97</v>
      </c>
      <c r="B19" s="206">
        <v>2268590006</v>
      </c>
      <c r="C19" s="207"/>
      <c r="D19" s="207"/>
      <c r="E19" s="205">
        <f t="shared" si="1"/>
        <v>2268590006</v>
      </c>
      <c r="F19" s="95"/>
    </row>
    <row r="20" spans="1:13" s="130" customFormat="1" ht="45" customHeight="1" thickBot="1" x14ac:dyDescent="0.3">
      <c r="A20" s="417" t="s">
        <v>81</v>
      </c>
      <c r="B20" s="370">
        <f t="shared" ref="B20:D20" si="4">B22+B23+B27+B21</f>
        <v>79608000</v>
      </c>
      <c r="C20" s="370">
        <f t="shared" si="4"/>
        <v>0</v>
      </c>
      <c r="D20" s="370">
        <f t="shared" si="4"/>
        <v>0</v>
      </c>
      <c r="E20" s="368">
        <f t="shared" si="1"/>
        <v>79608000</v>
      </c>
      <c r="F20" s="129"/>
    </row>
    <row r="21" spans="1:13" s="130" customFormat="1" ht="45" customHeight="1" thickBot="1" x14ac:dyDescent="0.3">
      <c r="A21" s="419" t="s">
        <v>255</v>
      </c>
      <c r="B21" s="370"/>
      <c r="C21" s="370"/>
      <c r="D21" s="370"/>
      <c r="E21" s="368"/>
      <c r="F21" s="129"/>
    </row>
    <row r="22" spans="1:13" s="156" customFormat="1" ht="36" customHeight="1" x14ac:dyDescent="0.25">
      <c r="A22" s="420" t="s">
        <v>82</v>
      </c>
      <c r="B22" s="373">
        <v>13130000</v>
      </c>
      <c r="C22" s="374"/>
      <c r="D22" s="374"/>
      <c r="E22" s="375">
        <f t="shared" ref="E22:E34" si="5">D22+C22+B22</f>
        <v>13130000</v>
      </c>
      <c r="F22" s="155"/>
    </row>
    <row r="23" spans="1:13" s="156" customFormat="1" ht="46.5" customHeight="1" x14ac:dyDescent="0.25">
      <c r="A23" s="420" t="s">
        <v>83</v>
      </c>
      <c r="B23" s="209">
        <f>SUM(B24:B26)</f>
        <v>60990000</v>
      </c>
      <c r="C23" s="209">
        <f>SUM(C24:C26)</f>
        <v>0</v>
      </c>
      <c r="D23" s="209">
        <f>SUM(D24:D26)</f>
        <v>0</v>
      </c>
      <c r="E23" s="376">
        <f t="shared" si="5"/>
        <v>60990000</v>
      </c>
      <c r="F23" s="155"/>
    </row>
    <row r="24" spans="1:13" s="156" customFormat="1" ht="67.5" customHeight="1" x14ac:dyDescent="0.25">
      <c r="A24" s="421" t="s">
        <v>84</v>
      </c>
      <c r="B24" s="209">
        <v>52000000</v>
      </c>
      <c r="C24" s="371"/>
      <c r="D24" s="371"/>
      <c r="E24" s="376">
        <f t="shared" si="5"/>
        <v>52000000</v>
      </c>
      <c r="F24" s="155"/>
    </row>
    <row r="25" spans="1:13" s="49" customFormat="1" ht="24.75" customHeight="1" x14ac:dyDescent="0.25">
      <c r="A25" s="421" t="s">
        <v>85</v>
      </c>
      <c r="B25" s="372">
        <v>8990000</v>
      </c>
      <c r="C25" s="215"/>
      <c r="D25" s="215"/>
      <c r="E25" s="376">
        <f t="shared" si="5"/>
        <v>8990000</v>
      </c>
      <c r="F25" s="95"/>
    </row>
    <row r="26" spans="1:13" s="49" customFormat="1" ht="32.25" customHeight="1" x14ac:dyDescent="0.25">
      <c r="A26" s="421" t="s">
        <v>86</v>
      </c>
      <c r="B26" s="372"/>
      <c r="C26" s="215"/>
      <c r="D26" s="215"/>
      <c r="E26" s="376">
        <f t="shared" si="5"/>
        <v>0</v>
      </c>
      <c r="F26" s="95"/>
    </row>
    <row r="27" spans="1:13" s="156" customFormat="1" ht="36" customHeight="1" thickBot="1" x14ac:dyDescent="0.3">
      <c r="A27" s="422" t="s">
        <v>87</v>
      </c>
      <c r="B27" s="203">
        <v>5488000</v>
      </c>
      <c r="C27" s="204"/>
      <c r="D27" s="210"/>
      <c r="E27" s="362">
        <f t="shared" si="5"/>
        <v>5488000</v>
      </c>
      <c r="F27" s="155"/>
    </row>
    <row r="28" spans="1:13" s="49" customFormat="1" ht="38.25" customHeight="1" thickBot="1" x14ac:dyDescent="0.3">
      <c r="A28" s="418" t="s">
        <v>88</v>
      </c>
      <c r="B28" s="363">
        <v>86309909</v>
      </c>
      <c r="C28" s="363">
        <v>211531</v>
      </c>
      <c r="D28" s="363">
        <v>638800</v>
      </c>
      <c r="E28" s="368">
        <f t="shared" si="5"/>
        <v>87160240</v>
      </c>
      <c r="F28" s="95"/>
    </row>
    <row r="29" spans="1:13" ht="32.25" customHeight="1" thickBot="1" x14ac:dyDescent="0.3">
      <c r="A29" s="196" t="s">
        <v>89</v>
      </c>
      <c r="B29" s="198">
        <v>26688031</v>
      </c>
      <c r="C29" s="377">
        <f>SUM(C31:C32)</f>
        <v>0</v>
      </c>
      <c r="D29" s="377">
        <f>SUM(D31:D32)</f>
        <v>0</v>
      </c>
      <c r="E29" s="366">
        <f t="shared" si="5"/>
        <v>26688031</v>
      </c>
      <c r="F29" s="173"/>
    </row>
    <row r="30" spans="1:13" ht="32.25" customHeight="1" thickBot="1" x14ac:dyDescent="0.3">
      <c r="A30" s="378" t="s">
        <v>107</v>
      </c>
      <c r="B30" s="198">
        <v>15503197</v>
      </c>
      <c r="C30" s="377"/>
      <c r="D30" s="379"/>
      <c r="E30" s="366">
        <f t="shared" si="5"/>
        <v>15503197</v>
      </c>
      <c r="F30" s="173"/>
    </row>
    <row r="31" spans="1:13" s="49" customFormat="1" ht="48.75" customHeight="1" thickBot="1" x14ac:dyDescent="0.3">
      <c r="A31" s="378" t="s">
        <v>98</v>
      </c>
      <c r="B31" s="198">
        <f t="shared" ref="B31:D31" si="6">SUM(B32:B33)</f>
        <v>0</v>
      </c>
      <c r="C31" s="198">
        <f t="shared" si="6"/>
        <v>0</v>
      </c>
      <c r="D31" s="198">
        <f t="shared" si="6"/>
        <v>0</v>
      </c>
      <c r="E31" s="366">
        <f t="shared" si="5"/>
        <v>0</v>
      </c>
      <c r="F31" s="95"/>
    </row>
    <row r="32" spans="1:13" s="49" customFormat="1" ht="63.75" customHeight="1" x14ac:dyDescent="0.25">
      <c r="A32" s="380" t="s">
        <v>225</v>
      </c>
      <c r="B32" s="199"/>
      <c r="C32" s="200"/>
      <c r="D32" s="235"/>
      <c r="E32" s="365">
        <f t="shared" si="5"/>
        <v>0</v>
      </c>
      <c r="F32" s="95"/>
      <c r="M32" s="357"/>
    </row>
    <row r="33" spans="1:6" s="49" customFormat="1" ht="48.75" customHeight="1" x14ac:dyDescent="0.25">
      <c r="A33" s="208" t="s">
        <v>226</v>
      </c>
      <c r="B33" s="201"/>
      <c r="C33" s="202"/>
      <c r="D33" s="235"/>
      <c r="E33" s="365">
        <f t="shared" si="5"/>
        <v>0</v>
      </c>
      <c r="F33" s="95"/>
    </row>
    <row r="34" spans="1:6" s="59" customFormat="1" ht="40.5" customHeight="1" thickBot="1" x14ac:dyDescent="0.3">
      <c r="A34" s="212" t="s">
        <v>108</v>
      </c>
      <c r="B34" s="161">
        <f>B7+B17+B20+B31+B30+B28+B29</f>
        <v>3310487607</v>
      </c>
      <c r="C34" s="161">
        <f t="shared" ref="C34:D34" si="7">C7+C17+C20+C31+C30+C28+C29</f>
        <v>4496904</v>
      </c>
      <c r="D34" s="162">
        <f t="shared" si="7"/>
        <v>638800</v>
      </c>
      <c r="E34" s="195">
        <f t="shared" si="5"/>
        <v>3315623311</v>
      </c>
      <c r="F34" s="335"/>
    </row>
    <row r="35" spans="1:6" s="59" customFormat="1" ht="21.75" customHeight="1" thickBot="1" x14ac:dyDescent="0.3">
      <c r="A35" s="623" t="s">
        <v>106</v>
      </c>
      <c r="B35" s="624"/>
      <c r="C35" s="624"/>
      <c r="D35" s="624"/>
      <c r="E35" s="625"/>
      <c r="F35" s="335"/>
    </row>
    <row r="36" spans="1:6" ht="46.5" customHeight="1" thickBot="1" x14ac:dyDescent="0.3">
      <c r="A36" s="213" t="s">
        <v>105</v>
      </c>
      <c r="B36" s="432">
        <f>B37</f>
        <v>318190516</v>
      </c>
      <c r="C36" s="211">
        <f t="shared" ref="C36:D36" si="8">C37+C45</f>
        <v>149364800</v>
      </c>
      <c r="D36" s="211">
        <f t="shared" si="8"/>
        <v>13338490</v>
      </c>
      <c r="E36" s="98">
        <f>E37</f>
        <v>480893806</v>
      </c>
      <c r="F36" s="173"/>
    </row>
    <row r="37" spans="1:6" s="70" customFormat="1" ht="33" customHeight="1" thickBot="1" x14ac:dyDescent="0.25">
      <c r="A37" s="391" t="s">
        <v>99</v>
      </c>
      <c r="B37" s="384">
        <f>B38+B41+B46+B45+B44</f>
        <v>318190516</v>
      </c>
      <c r="C37" s="214">
        <f t="shared" ref="C37:D37" si="9">C38+C41+C46+C44</f>
        <v>149364800</v>
      </c>
      <c r="D37" s="385">
        <f t="shared" si="9"/>
        <v>13338490</v>
      </c>
      <c r="E37" s="381">
        <f t="shared" ref="E37:E46" si="10">C37+B37+D37</f>
        <v>480893806</v>
      </c>
      <c r="F37" s="159"/>
    </row>
    <row r="38" spans="1:6" ht="33" customHeight="1" thickBot="1" x14ac:dyDescent="0.25">
      <c r="A38" s="218" t="s">
        <v>100</v>
      </c>
      <c r="B38" s="390">
        <f t="shared" ref="B38:D38" si="11">SUM(B39:B40)</f>
        <v>98439274</v>
      </c>
      <c r="C38" s="215">
        <f t="shared" si="11"/>
        <v>0</v>
      </c>
      <c r="D38" s="386">
        <f t="shared" si="11"/>
        <v>0</v>
      </c>
      <c r="E38" s="154">
        <f t="shared" si="10"/>
        <v>98439274</v>
      </c>
      <c r="F38" s="425"/>
    </row>
    <row r="39" spans="1:6" ht="33" customHeight="1" thickBot="1" x14ac:dyDescent="0.25">
      <c r="A39" s="392" t="s">
        <v>195</v>
      </c>
      <c r="B39" s="215">
        <v>98439274</v>
      </c>
      <c r="C39" s="215"/>
      <c r="D39" s="387"/>
      <c r="E39" s="154">
        <f t="shared" si="10"/>
        <v>98439274</v>
      </c>
      <c r="F39" s="173"/>
    </row>
    <row r="40" spans="1:6" ht="33" customHeight="1" thickBot="1" x14ac:dyDescent="0.25">
      <c r="A40" s="382" t="s">
        <v>196</v>
      </c>
      <c r="B40" s="215"/>
      <c r="C40" s="215"/>
      <c r="D40" s="387"/>
      <c r="E40" s="154">
        <f t="shared" si="10"/>
        <v>0</v>
      </c>
      <c r="F40" s="173"/>
    </row>
    <row r="41" spans="1:6" s="70" customFormat="1" ht="33" customHeight="1" thickBot="1" x14ac:dyDescent="0.25">
      <c r="A41" s="383" t="s">
        <v>101</v>
      </c>
      <c r="B41" s="371">
        <f>SUM(B42:B43)</f>
        <v>205462194</v>
      </c>
      <c r="C41" s="371">
        <f>SUM(C42:C43)+C45</f>
        <v>2223852</v>
      </c>
      <c r="D41" s="371">
        <f>SUM(D42:D43)+D45</f>
        <v>0</v>
      </c>
      <c r="E41" s="154">
        <f t="shared" si="10"/>
        <v>207686046</v>
      </c>
      <c r="F41" s="159"/>
    </row>
    <row r="42" spans="1:6" s="160" customFormat="1" ht="33" customHeight="1" thickBot="1" x14ac:dyDescent="0.25">
      <c r="A42" s="382" t="s">
        <v>103</v>
      </c>
      <c r="B42" s="215">
        <v>79191461</v>
      </c>
      <c r="C42" s="217">
        <v>2223852</v>
      </c>
      <c r="D42" s="388"/>
      <c r="E42" s="154">
        <f t="shared" si="10"/>
        <v>81415313</v>
      </c>
      <c r="F42" s="336"/>
    </row>
    <row r="43" spans="1:6" ht="36.75" customHeight="1" thickBot="1" x14ac:dyDescent="0.3">
      <c r="A43" s="382" t="s">
        <v>102</v>
      </c>
      <c r="B43" s="216">
        <v>126270733</v>
      </c>
      <c r="C43" s="216"/>
      <c r="D43" s="389"/>
      <c r="E43" s="98">
        <f t="shared" si="10"/>
        <v>126270733</v>
      </c>
      <c r="F43" s="425"/>
    </row>
    <row r="44" spans="1:6" s="70" customFormat="1" ht="36.75" customHeight="1" thickBot="1" x14ac:dyDescent="0.3">
      <c r="A44" s="262" t="s">
        <v>197</v>
      </c>
      <c r="B44" s="261"/>
      <c r="C44" s="261"/>
      <c r="D44" s="260"/>
      <c r="E44" s="98">
        <f t="shared" si="10"/>
        <v>0</v>
      </c>
      <c r="F44" s="159"/>
    </row>
    <row r="45" spans="1:6" s="70" customFormat="1" ht="36.75" customHeight="1" thickBot="1" x14ac:dyDescent="0.3">
      <c r="A45" s="292" t="s">
        <v>220</v>
      </c>
      <c r="B45" s="261">
        <v>14289048</v>
      </c>
      <c r="C45" s="261"/>
      <c r="D45" s="260"/>
      <c r="E45" s="98">
        <f t="shared" si="10"/>
        <v>14289048</v>
      </c>
      <c r="F45" s="159"/>
    </row>
    <row r="46" spans="1:6" ht="33" customHeight="1" thickBot="1" x14ac:dyDescent="0.3">
      <c r="A46" s="218" t="s">
        <v>104</v>
      </c>
      <c r="B46" s="219"/>
      <c r="C46" s="219">
        <v>147140948</v>
      </c>
      <c r="D46" s="220">
        <v>13338490</v>
      </c>
      <c r="E46" s="98">
        <f t="shared" si="10"/>
        <v>160479438</v>
      </c>
      <c r="F46" s="173"/>
    </row>
    <row r="48" spans="1:6" x14ac:dyDescent="0.2">
      <c r="E48" s="101"/>
    </row>
    <row r="51" spans="2:2" x14ac:dyDescent="0.2">
      <c r="B51" s="99"/>
    </row>
  </sheetData>
  <mergeCells count="7">
    <mergeCell ref="A1:E1"/>
    <mergeCell ref="E5:E6"/>
    <mergeCell ref="A35:E35"/>
    <mergeCell ref="A5:A6"/>
    <mergeCell ref="B5:B6"/>
    <mergeCell ref="C5:C6"/>
    <mergeCell ref="D5:D6"/>
  </mergeCells>
  <phoneticPr fontId="33" type="noConversion"/>
  <pageMargins left="0.98425196850393704" right="0.19685039370078741" top="0.39370078740157483" bottom="0.39370078740157483" header="0.51181102362204722" footer="0.51181102362204722"/>
  <pageSetup paperSize="9" scale="55" orientation="portrait" r:id="rId1"/>
  <headerFooter alignWithMargins="0">
    <oddHeader>&amp;R1.sz. melléklet
..../2019.(XI.28.) Egyek Önk.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view="pageLayout" topLeftCell="B1" zoomScaleNormal="100" zoomScaleSheetLayoutView="100" workbookViewId="0">
      <selection activeCell="H49" sqref="H49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643" t="s">
        <v>311</v>
      </c>
      <c r="B2" s="644"/>
      <c r="C2" s="644"/>
      <c r="D2" s="644"/>
      <c r="E2" s="644"/>
      <c r="F2" s="644"/>
      <c r="G2" s="644"/>
      <c r="H2" s="644"/>
      <c r="I2" s="645"/>
      <c r="J2" s="645"/>
      <c r="K2" s="645"/>
      <c r="L2" s="645"/>
    </row>
    <row r="3" spans="1:12" ht="13.5" thickBot="1" x14ac:dyDescent="0.25">
      <c r="L3" s="148"/>
    </row>
    <row r="4" spans="1:12" ht="102" customHeight="1" thickBot="1" x14ac:dyDescent="0.25">
      <c r="A4" s="631" t="s">
        <v>111</v>
      </c>
      <c r="B4" s="106" t="s">
        <v>129</v>
      </c>
      <c r="C4" s="106" t="s">
        <v>140</v>
      </c>
      <c r="D4" s="106" t="s">
        <v>131</v>
      </c>
      <c r="E4" s="106" t="s">
        <v>141</v>
      </c>
      <c r="F4" s="106" t="s">
        <v>137</v>
      </c>
      <c r="G4" s="106" t="s">
        <v>262</v>
      </c>
      <c r="H4" s="106" t="s">
        <v>133</v>
      </c>
      <c r="I4" s="106" t="s">
        <v>134</v>
      </c>
      <c r="J4" s="106" t="s">
        <v>135</v>
      </c>
      <c r="K4" s="106" t="s">
        <v>143</v>
      </c>
      <c r="L4" s="107" t="s">
        <v>24</v>
      </c>
    </row>
    <row r="5" spans="1:12" ht="21" customHeight="1" thickBot="1" x14ac:dyDescent="0.25">
      <c r="A5" s="632"/>
      <c r="B5" s="545" t="s">
        <v>367</v>
      </c>
      <c r="C5" s="545" t="s">
        <v>367</v>
      </c>
      <c r="D5" s="545" t="s">
        <v>367</v>
      </c>
      <c r="E5" s="545" t="s">
        <v>367</v>
      </c>
      <c r="F5" s="545" t="s">
        <v>367</v>
      </c>
      <c r="G5" s="545" t="s">
        <v>367</v>
      </c>
      <c r="H5" s="545" t="s">
        <v>367</v>
      </c>
      <c r="I5" s="545" t="s">
        <v>367</v>
      </c>
      <c r="J5" s="545" t="s">
        <v>367</v>
      </c>
      <c r="K5" s="545" t="s">
        <v>367</v>
      </c>
      <c r="L5" s="545" t="s">
        <v>367</v>
      </c>
    </row>
    <row r="6" spans="1:12" ht="21" customHeight="1" thickBot="1" x14ac:dyDescent="0.25">
      <c r="A6" s="538" t="s">
        <v>153</v>
      </c>
      <c r="B6" s="474">
        <v>30865213</v>
      </c>
      <c r="C6" s="56">
        <v>5554835</v>
      </c>
      <c r="D6" s="84">
        <v>25929600</v>
      </c>
      <c r="E6" s="84"/>
      <c r="F6" s="84">
        <v>5693881</v>
      </c>
      <c r="G6" s="84">
        <v>2017288</v>
      </c>
      <c r="H6" s="56">
        <v>4345000</v>
      </c>
      <c r="I6" s="84"/>
      <c r="J6" s="84"/>
      <c r="K6" s="56"/>
      <c r="L6" s="137">
        <f>SUM(B6:K6)</f>
        <v>74405817</v>
      </c>
    </row>
    <row r="7" spans="1:12" ht="21" customHeight="1" thickBot="1" x14ac:dyDescent="0.25">
      <c r="A7" s="539" t="s">
        <v>120</v>
      </c>
      <c r="B7" s="474"/>
      <c r="C7" s="56"/>
      <c r="D7" s="84">
        <v>1261999</v>
      </c>
      <c r="E7" s="84"/>
      <c r="F7" s="56">
        <v>5000000</v>
      </c>
      <c r="G7" s="56">
        <v>1693514</v>
      </c>
      <c r="H7" s="56">
        <v>2487500</v>
      </c>
      <c r="I7" s="84"/>
      <c r="J7" s="84"/>
      <c r="K7" s="56"/>
      <c r="L7" s="137">
        <f t="shared" ref="L7:L42" si="0">SUM(B7:K7)</f>
        <v>10443013</v>
      </c>
    </row>
    <row r="8" spans="1:12" ht="31.5" customHeight="1" thickBot="1" x14ac:dyDescent="0.25">
      <c r="A8" s="540" t="s">
        <v>113</v>
      </c>
      <c r="B8" s="474"/>
      <c r="C8" s="56"/>
      <c r="D8" s="84">
        <v>67067088</v>
      </c>
      <c r="E8" s="84"/>
      <c r="F8" s="56">
        <v>4389508</v>
      </c>
      <c r="G8" s="56"/>
      <c r="H8" s="56">
        <v>65684255</v>
      </c>
      <c r="I8" s="84">
        <v>8744574</v>
      </c>
      <c r="J8" s="84">
        <v>54000</v>
      </c>
      <c r="K8" s="56"/>
      <c r="L8" s="137">
        <f>SUM(B8:K8)</f>
        <v>145939425</v>
      </c>
    </row>
    <row r="9" spans="1:12" ht="31.5" customHeight="1" thickBot="1" x14ac:dyDescent="0.25">
      <c r="A9" s="540" t="s">
        <v>234</v>
      </c>
      <c r="B9" s="474"/>
      <c r="C9" s="56"/>
      <c r="D9" s="84"/>
      <c r="E9" s="84"/>
      <c r="F9" s="56">
        <v>1718611</v>
      </c>
      <c r="G9" s="56"/>
      <c r="H9" s="56"/>
      <c r="I9" s="84"/>
      <c r="J9" s="84"/>
      <c r="K9" s="56">
        <v>34825543</v>
      </c>
      <c r="L9" s="137">
        <f t="shared" si="0"/>
        <v>36544154</v>
      </c>
    </row>
    <row r="10" spans="1:12" ht="31.5" customHeight="1" thickBot="1" x14ac:dyDescent="0.25">
      <c r="A10" s="540" t="s">
        <v>260</v>
      </c>
      <c r="B10" s="474"/>
      <c r="C10" s="56"/>
      <c r="D10" s="84"/>
      <c r="E10" s="84"/>
      <c r="F10" s="56">
        <v>34278016</v>
      </c>
      <c r="G10" s="56"/>
      <c r="H10" s="56"/>
      <c r="I10" s="84"/>
      <c r="J10" s="84"/>
      <c r="K10" s="56"/>
      <c r="L10" s="137">
        <f t="shared" si="0"/>
        <v>34278016</v>
      </c>
    </row>
    <row r="11" spans="1:12" ht="21" customHeight="1" thickBot="1" x14ac:dyDescent="0.25">
      <c r="A11" s="541" t="s">
        <v>147</v>
      </c>
      <c r="B11" s="474"/>
      <c r="C11" s="56"/>
      <c r="D11" s="84"/>
      <c r="E11" s="84"/>
      <c r="F11" s="56">
        <v>25848425</v>
      </c>
      <c r="G11" s="56"/>
      <c r="H11" s="56"/>
      <c r="I11" s="84"/>
      <c r="J11" s="56"/>
      <c r="K11" s="56"/>
      <c r="L11" s="137">
        <f t="shared" si="0"/>
        <v>25848425</v>
      </c>
    </row>
    <row r="12" spans="1:12" ht="21" customHeight="1" thickBot="1" x14ac:dyDescent="0.25">
      <c r="A12" s="539" t="s">
        <v>368</v>
      </c>
      <c r="B12" s="474">
        <v>68254306</v>
      </c>
      <c r="C12" s="56">
        <v>6359816</v>
      </c>
      <c r="D12" s="84"/>
      <c r="E12" s="84"/>
      <c r="F12" s="56"/>
      <c r="G12" s="56"/>
      <c r="H12" s="56"/>
      <c r="I12" s="84"/>
      <c r="J12" s="56"/>
      <c r="K12" s="56"/>
      <c r="L12" s="137">
        <f t="shared" si="0"/>
        <v>74614122</v>
      </c>
    </row>
    <row r="13" spans="1:12" ht="21" customHeight="1" thickBot="1" x14ac:dyDescent="0.25">
      <c r="A13" s="539" t="s">
        <v>119</v>
      </c>
      <c r="B13" s="474">
        <v>327328897</v>
      </c>
      <c r="C13" s="56">
        <v>33320025</v>
      </c>
      <c r="D13" s="84">
        <v>44658451</v>
      </c>
      <c r="E13" s="84"/>
      <c r="F13" s="56">
        <v>7634776</v>
      </c>
      <c r="G13" s="56"/>
      <c r="H13" s="56">
        <v>49397492</v>
      </c>
      <c r="I13" s="84">
        <v>6532000</v>
      </c>
      <c r="J13" s="84"/>
      <c r="K13" s="56"/>
      <c r="L13" s="137">
        <f t="shared" si="0"/>
        <v>468871641</v>
      </c>
    </row>
    <row r="14" spans="1:12" ht="21" customHeight="1" thickBot="1" x14ac:dyDescent="0.25">
      <c r="A14" s="539" t="s">
        <v>237</v>
      </c>
      <c r="B14" s="474"/>
      <c r="C14" s="56"/>
      <c r="D14" s="84">
        <v>7489075</v>
      </c>
      <c r="E14" s="84"/>
      <c r="F14" s="56"/>
      <c r="G14" s="56"/>
      <c r="H14" s="56">
        <v>700000</v>
      </c>
      <c r="I14" s="84"/>
      <c r="J14" s="84"/>
      <c r="K14" s="56"/>
      <c r="L14" s="137">
        <f t="shared" si="0"/>
        <v>8189075</v>
      </c>
    </row>
    <row r="15" spans="1:12" s="90" customFormat="1" ht="21" customHeight="1" thickBot="1" x14ac:dyDescent="0.25">
      <c r="A15" s="541" t="s">
        <v>198</v>
      </c>
      <c r="B15" s="415"/>
      <c r="C15" s="56"/>
      <c r="D15" s="84">
        <v>44167529</v>
      </c>
      <c r="E15" s="84"/>
      <c r="F15" s="56"/>
      <c r="G15" s="56">
        <v>550599</v>
      </c>
      <c r="H15" s="56">
        <v>854330532</v>
      </c>
      <c r="I15" s="84">
        <v>10248958</v>
      </c>
      <c r="J15" s="84"/>
      <c r="K15" s="56"/>
      <c r="L15" s="137">
        <f t="shared" si="0"/>
        <v>909297618</v>
      </c>
    </row>
    <row r="16" spans="1:12" s="90" customFormat="1" ht="21" customHeight="1" thickBot="1" x14ac:dyDescent="0.25">
      <c r="A16" s="541" t="s">
        <v>312</v>
      </c>
      <c r="B16" s="415"/>
      <c r="C16" s="56"/>
      <c r="D16" s="84"/>
      <c r="E16" s="84"/>
      <c r="F16" s="56"/>
      <c r="G16" s="56"/>
      <c r="H16" s="56">
        <v>136676212</v>
      </c>
      <c r="I16" s="84"/>
      <c r="J16" s="84"/>
      <c r="K16" s="56"/>
      <c r="L16" s="137">
        <f t="shared" si="0"/>
        <v>136676212</v>
      </c>
    </row>
    <row r="17" spans="1:12" s="90" customFormat="1" ht="21" customHeight="1" thickBot="1" x14ac:dyDescent="0.25">
      <c r="A17" s="541" t="s">
        <v>200</v>
      </c>
      <c r="B17" s="474"/>
      <c r="C17" s="56"/>
      <c r="D17" s="84">
        <v>7925000</v>
      </c>
      <c r="E17" s="84"/>
      <c r="F17" s="56">
        <v>2475945</v>
      </c>
      <c r="G17" s="56"/>
      <c r="H17" s="56"/>
      <c r="I17" s="84"/>
      <c r="J17" s="84"/>
      <c r="K17" s="56"/>
      <c r="L17" s="137">
        <f t="shared" si="0"/>
        <v>10400945</v>
      </c>
    </row>
    <row r="18" spans="1:12" s="90" customFormat="1" ht="30.75" customHeight="1" thickBot="1" x14ac:dyDescent="0.25">
      <c r="A18" s="537" t="s">
        <v>144</v>
      </c>
      <c r="B18" s="474"/>
      <c r="C18" s="56"/>
      <c r="D18" s="84"/>
      <c r="E18" s="84"/>
      <c r="F18" s="56">
        <v>5175936</v>
      </c>
      <c r="G18" s="56"/>
      <c r="H18" s="56"/>
      <c r="I18" s="84"/>
      <c r="J18" s="84"/>
      <c r="K18" s="56"/>
      <c r="L18" s="137">
        <f t="shared" si="0"/>
        <v>5175936</v>
      </c>
    </row>
    <row r="19" spans="1:12" s="90" customFormat="1" ht="21" customHeight="1" thickBot="1" x14ac:dyDescent="0.25">
      <c r="A19" s="542" t="s">
        <v>241</v>
      </c>
      <c r="B19" s="474"/>
      <c r="C19" s="56"/>
      <c r="D19" s="84">
        <f>482763092-9356199-2526174-175187167</f>
        <v>295693552</v>
      </c>
      <c r="E19" s="84"/>
      <c r="F19" s="56">
        <v>50000</v>
      </c>
      <c r="G19" s="56"/>
      <c r="H19" s="56">
        <f>1744002667-648841361</f>
        <v>1095161306</v>
      </c>
      <c r="I19" s="84"/>
      <c r="J19" s="84"/>
      <c r="K19" s="56"/>
      <c r="L19" s="137">
        <f t="shared" si="0"/>
        <v>1390904858</v>
      </c>
    </row>
    <row r="20" spans="1:12" s="90" customFormat="1" ht="21" customHeight="1" thickBot="1" x14ac:dyDescent="0.25">
      <c r="A20" s="542" t="s">
        <v>359</v>
      </c>
      <c r="B20" s="474"/>
      <c r="C20" s="56"/>
      <c r="D20" s="84">
        <v>2734490</v>
      </c>
      <c r="E20" s="84"/>
      <c r="F20" s="56"/>
      <c r="G20" s="56"/>
      <c r="H20" s="56">
        <v>250000</v>
      </c>
      <c r="I20" s="84"/>
      <c r="J20" s="84"/>
      <c r="K20" s="56"/>
      <c r="L20" s="137">
        <f t="shared" si="0"/>
        <v>2984490</v>
      </c>
    </row>
    <row r="21" spans="1:12" s="90" customFormat="1" ht="21" customHeight="1" thickBot="1" x14ac:dyDescent="0.25">
      <c r="A21" s="540" t="s">
        <v>146</v>
      </c>
      <c r="B21" s="474"/>
      <c r="C21" s="56"/>
      <c r="D21" s="84">
        <v>15397220</v>
      </c>
      <c r="E21" s="84"/>
      <c r="F21" s="56">
        <v>323796</v>
      </c>
      <c r="G21" s="56"/>
      <c r="H21" s="56">
        <v>4184396</v>
      </c>
      <c r="I21" s="84"/>
      <c r="J21" s="84"/>
      <c r="K21" s="56"/>
      <c r="L21" s="137">
        <f t="shared" si="0"/>
        <v>19905412</v>
      </c>
    </row>
    <row r="22" spans="1:12" s="90" customFormat="1" ht="21" customHeight="1" thickBot="1" x14ac:dyDescent="0.25">
      <c r="A22" s="541" t="s">
        <v>114</v>
      </c>
      <c r="B22" s="474">
        <v>3719938</v>
      </c>
      <c r="C22" s="56">
        <v>701852</v>
      </c>
      <c r="D22" s="84">
        <v>9885769</v>
      </c>
      <c r="E22" s="84"/>
      <c r="F22" s="56">
        <v>1766804</v>
      </c>
      <c r="G22" s="56"/>
      <c r="H22" s="56"/>
      <c r="I22" s="84"/>
      <c r="J22" s="84"/>
      <c r="K22" s="56"/>
      <c r="L22" s="137">
        <f t="shared" si="0"/>
        <v>16074363</v>
      </c>
    </row>
    <row r="23" spans="1:12" ht="21" customHeight="1" thickBot="1" x14ac:dyDescent="0.25">
      <c r="A23" s="541" t="s">
        <v>148</v>
      </c>
      <c r="B23" s="474">
        <v>600000</v>
      </c>
      <c r="C23" s="56">
        <v>106060</v>
      </c>
      <c r="D23" s="84">
        <v>2087000</v>
      </c>
      <c r="E23" s="84"/>
      <c r="F23" s="56"/>
      <c r="G23" s="56"/>
      <c r="H23" s="56"/>
      <c r="I23" s="84"/>
      <c r="J23" s="56"/>
      <c r="K23" s="56"/>
      <c r="L23" s="137">
        <f t="shared" si="0"/>
        <v>2793060</v>
      </c>
    </row>
    <row r="24" spans="1:12" ht="21" customHeight="1" thickBot="1" x14ac:dyDescent="0.25">
      <c r="A24" s="541" t="s">
        <v>149</v>
      </c>
      <c r="B24" s="474"/>
      <c r="C24" s="56"/>
      <c r="D24" s="84"/>
      <c r="E24" s="84"/>
      <c r="F24" s="56">
        <v>11786139</v>
      </c>
      <c r="G24" s="56"/>
      <c r="H24" s="56"/>
      <c r="I24" s="84"/>
      <c r="J24" s="56"/>
      <c r="K24" s="56"/>
      <c r="L24" s="137">
        <f t="shared" si="0"/>
        <v>11786139</v>
      </c>
    </row>
    <row r="25" spans="1:12" ht="21" customHeight="1" thickBot="1" x14ac:dyDescent="0.25">
      <c r="A25" s="541" t="s">
        <v>150</v>
      </c>
      <c r="B25" s="474"/>
      <c r="C25" s="56"/>
      <c r="D25" s="84">
        <v>10988000</v>
      </c>
      <c r="E25" s="84"/>
      <c r="F25" s="56">
        <v>691414</v>
      </c>
      <c r="G25" s="56"/>
      <c r="H25" s="56"/>
      <c r="I25" s="84"/>
      <c r="J25" s="56"/>
      <c r="K25" s="56"/>
      <c r="L25" s="137">
        <f t="shared" si="0"/>
        <v>11679414</v>
      </c>
    </row>
    <row r="26" spans="1:12" ht="21" customHeight="1" thickBot="1" x14ac:dyDescent="0.25">
      <c r="A26" s="541" t="s">
        <v>151</v>
      </c>
      <c r="B26" s="474"/>
      <c r="C26" s="56"/>
      <c r="D26" s="84">
        <v>279400</v>
      </c>
      <c r="E26" s="84"/>
      <c r="F26" s="56"/>
      <c r="G26" s="56"/>
      <c r="H26" s="56"/>
      <c r="I26" s="84"/>
      <c r="J26" s="56"/>
      <c r="K26" s="56"/>
      <c r="L26" s="137">
        <f t="shared" si="0"/>
        <v>279400</v>
      </c>
    </row>
    <row r="27" spans="1:12" ht="21" customHeight="1" thickBot="1" x14ac:dyDescent="0.25">
      <c r="A27" s="541" t="s">
        <v>235</v>
      </c>
      <c r="B27" s="474"/>
      <c r="C27" s="56"/>
      <c r="D27" s="84">
        <v>207000</v>
      </c>
      <c r="E27" s="84"/>
      <c r="F27" s="56"/>
      <c r="G27" s="56"/>
      <c r="H27" s="56"/>
      <c r="I27" s="84"/>
      <c r="J27" s="56"/>
      <c r="K27" s="56"/>
      <c r="L27" s="137">
        <f t="shared" si="0"/>
        <v>207000</v>
      </c>
    </row>
    <row r="28" spans="1:12" ht="36" customHeight="1" thickBot="1" x14ac:dyDescent="0.25">
      <c r="A28" s="540" t="s">
        <v>369</v>
      </c>
      <c r="B28" s="474"/>
      <c r="C28" s="56"/>
      <c r="D28" s="84">
        <v>268210</v>
      </c>
      <c r="E28" s="84"/>
      <c r="F28" s="56"/>
      <c r="G28" s="56"/>
      <c r="H28" s="56">
        <v>29290</v>
      </c>
      <c r="I28" s="84"/>
      <c r="J28" s="56"/>
      <c r="K28" s="56"/>
      <c r="L28" s="137">
        <f t="shared" si="0"/>
        <v>297500</v>
      </c>
    </row>
    <row r="29" spans="1:12" s="171" customFormat="1" ht="21" customHeight="1" thickBot="1" x14ac:dyDescent="0.25">
      <c r="A29" s="550" t="s">
        <v>125</v>
      </c>
      <c r="B29" s="474"/>
      <c r="C29" s="56"/>
      <c r="D29" s="84"/>
      <c r="E29" s="84"/>
      <c r="F29" s="56"/>
      <c r="G29" s="56"/>
      <c r="H29" s="56"/>
      <c r="I29" s="84">
        <v>2024000</v>
      </c>
      <c r="J29" s="56"/>
      <c r="K29" s="56"/>
      <c r="L29" s="137">
        <f t="shared" si="0"/>
        <v>2024000</v>
      </c>
    </row>
    <row r="30" spans="1:12" ht="21" customHeight="1" thickBot="1" x14ac:dyDescent="0.25">
      <c r="A30" s="541" t="s">
        <v>145</v>
      </c>
      <c r="B30" s="474"/>
      <c r="C30" s="56"/>
      <c r="D30" s="84">
        <v>432020</v>
      </c>
      <c r="E30" s="84"/>
      <c r="F30" s="56">
        <v>445524</v>
      </c>
      <c r="G30" s="56"/>
      <c r="H30" s="56"/>
      <c r="I30" s="84"/>
      <c r="J30" s="84"/>
      <c r="K30" s="56"/>
      <c r="L30" s="137">
        <f t="shared" si="0"/>
        <v>877544</v>
      </c>
    </row>
    <row r="31" spans="1:12" ht="21" customHeight="1" thickBot="1" x14ac:dyDescent="0.25">
      <c r="A31" s="539" t="s">
        <v>236</v>
      </c>
      <c r="B31" s="474"/>
      <c r="C31" s="56"/>
      <c r="D31" s="84"/>
      <c r="E31" s="84"/>
      <c r="F31" s="56">
        <v>3210000</v>
      </c>
      <c r="G31" s="56"/>
      <c r="H31" s="56"/>
      <c r="I31" s="84"/>
      <c r="J31" s="84"/>
      <c r="K31" s="56"/>
      <c r="L31" s="137">
        <f t="shared" si="0"/>
        <v>3210000</v>
      </c>
    </row>
    <row r="32" spans="1:12" ht="21" customHeight="1" thickBot="1" x14ac:dyDescent="0.25">
      <c r="A32" s="539" t="s">
        <v>361</v>
      </c>
      <c r="B32" s="474"/>
      <c r="C32" s="56"/>
      <c r="D32" s="84">
        <v>208600</v>
      </c>
      <c r="E32" s="84"/>
      <c r="F32" s="56"/>
      <c r="G32" s="56"/>
      <c r="H32" s="56"/>
      <c r="I32" s="84"/>
      <c r="J32" s="84"/>
      <c r="K32" s="56"/>
      <c r="L32" s="137">
        <f t="shared" si="0"/>
        <v>208600</v>
      </c>
    </row>
    <row r="33" spans="1:12" ht="21" customHeight="1" thickBot="1" x14ac:dyDescent="0.25">
      <c r="A33" s="539" t="s">
        <v>313</v>
      </c>
      <c r="B33" s="474">
        <v>448126</v>
      </c>
      <c r="C33" s="56">
        <v>146968</v>
      </c>
      <c r="D33" s="84">
        <v>1099706</v>
      </c>
      <c r="E33" s="84"/>
      <c r="F33" s="56">
        <v>691414</v>
      </c>
      <c r="G33" s="56">
        <v>344134</v>
      </c>
      <c r="H33" s="56"/>
      <c r="I33" s="84"/>
      <c r="J33" s="84"/>
      <c r="K33" s="56"/>
      <c r="L33" s="137">
        <f t="shared" si="0"/>
        <v>2730348</v>
      </c>
    </row>
    <row r="34" spans="1:12" ht="21" customHeight="1" thickBot="1" x14ac:dyDescent="0.25">
      <c r="A34" s="539" t="s">
        <v>261</v>
      </c>
      <c r="B34" s="474"/>
      <c r="C34" s="56"/>
      <c r="D34" s="84">
        <v>10586695</v>
      </c>
      <c r="E34" s="84"/>
      <c r="F34" s="56"/>
      <c r="G34" s="56"/>
      <c r="H34" s="56"/>
      <c r="I34" s="84"/>
      <c r="J34" s="84"/>
      <c r="K34" s="56"/>
      <c r="L34" s="137">
        <f t="shared" si="0"/>
        <v>10586695</v>
      </c>
    </row>
    <row r="35" spans="1:12" ht="21" customHeight="1" thickBot="1" x14ac:dyDescent="0.25">
      <c r="A35" s="539" t="s">
        <v>370</v>
      </c>
      <c r="B35" s="474"/>
      <c r="C35" s="56"/>
      <c r="D35" s="84"/>
      <c r="E35" s="84">
        <v>7145000</v>
      </c>
      <c r="F35" s="56"/>
      <c r="G35" s="56"/>
      <c r="H35" s="56"/>
      <c r="I35" s="84"/>
      <c r="J35" s="84"/>
      <c r="K35" s="56"/>
      <c r="L35" s="137">
        <f t="shared" si="0"/>
        <v>7145000</v>
      </c>
    </row>
    <row r="36" spans="1:12" ht="21" customHeight="1" thickBot="1" x14ac:dyDescent="0.25">
      <c r="A36" s="539" t="s">
        <v>201</v>
      </c>
      <c r="B36" s="474"/>
      <c r="C36" s="56"/>
      <c r="D36" s="84"/>
      <c r="E36" s="84">
        <v>1900000</v>
      </c>
      <c r="F36" s="56"/>
      <c r="G36" s="56"/>
      <c r="H36" s="56"/>
      <c r="I36" s="84"/>
      <c r="J36" s="84"/>
      <c r="K36" s="56"/>
      <c r="L36" s="137">
        <f t="shared" si="0"/>
        <v>1900000</v>
      </c>
    </row>
    <row r="37" spans="1:12" ht="40.5" customHeight="1" thickBot="1" x14ac:dyDescent="0.25">
      <c r="A37" s="543" t="s">
        <v>112</v>
      </c>
      <c r="B37" s="474"/>
      <c r="C37" s="56"/>
      <c r="D37" s="84">
        <v>635000</v>
      </c>
      <c r="E37" s="84"/>
      <c r="F37" s="56">
        <v>3705397</v>
      </c>
      <c r="G37" s="56"/>
      <c r="H37" s="56"/>
      <c r="I37" s="84"/>
      <c r="J37" s="84"/>
      <c r="K37" s="56"/>
      <c r="L37" s="137">
        <f t="shared" si="0"/>
        <v>4340397</v>
      </c>
    </row>
    <row r="38" spans="1:12" ht="21" customHeight="1" thickBot="1" x14ac:dyDescent="0.25">
      <c r="A38" s="539" t="s">
        <v>118</v>
      </c>
      <c r="B38" s="474">
        <v>3558450</v>
      </c>
      <c r="C38" s="56">
        <v>660182</v>
      </c>
      <c r="D38" s="84">
        <v>1123000</v>
      </c>
      <c r="E38" s="84"/>
      <c r="F38" s="56"/>
      <c r="G38" s="56"/>
      <c r="H38" s="56"/>
      <c r="I38" s="69"/>
      <c r="J38" s="69"/>
      <c r="K38" s="56"/>
      <c r="L38" s="137">
        <f t="shared" si="0"/>
        <v>5341632</v>
      </c>
    </row>
    <row r="39" spans="1:12" ht="21" customHeight="1" thickBot="1" x14ac:dyDescent="0.25">
      <c r="A39" s="539" t="s">
        <v>152</v>
      </c>
      <c r="B39" s="474"/>
      <c r="C39" s="56"/>
      <c r="D39" s="84">
        <v>5118000</v>
      </c>
      <c r="E39" s="84">
        <v>8263165</v>
      </c>
      <c r="F39" s="56">
        <v>3956000</v>
      </c>
      <c r="G39" s="56"/>
      <c r="H39" s="56"/>
      <c r="I39" s="84"/>
      <c r="J39" s="84"/>
      <c r="K39" s="56"/>
      <c r="L39" s="137">
        <f t="shared" si="0"/>
        <v>17337165</v>
      </c>
    </row>
    <row r="40" spans="1:12" ht="34.5" customHeight="1" thickBot="1" x14ac:dyDescent="0.25">
      <c r="A40" s="546" t="s">
        <v>371</v>
      </c>
      <c r="B40" s="474">
        <v>86393</v>
      </c>
      <c r="C40" s="56">
        <v>13607</v>
      </c>
      <c r="D40" s="84">
        <v>508000</v>
      </c>
      <c r="E40" s="84"/>
      <c r="F40" s="56"/>
      <c r="G40" s="56"/>
      <c r="H40" s="56"/>
      <c r="I40" s="84"/>
      <c r="J40" s="84"/>
      <c r="K40" s="56"/>
      <c r="L40" s="137">
        <f t="shared" si="0"/>
        <v>608000</v>
      </c>
    </row>
    <row r="41" spans="1:12" ht="33.75" customHeight="1" thickBot="1" x14ac:dyDescent="0.25">
      <c r="A41" s="544" t="s">
        <v>117</v>
      </c>
      <c r="B41" s="474"/>
      <c r="C41" s="56"/>
      <c r="D41" s="84">
        <v>3843904</v>
      </c>
      <c r="E41" s="84"/>
      <c r="F41" s="56"/>
      <c r="G41" s="56"/>
      <c r="H41" s="56"/>
      <c r="I41" s="84"/>
      <c r="J41" s="56"/>
      <c r="K41" s="56">
        <v>10449365</v>
      </c>
      <c r="L41" s="137">
        <f t="shared" si="0"/>
        <v>14293269</v>
      </c>
    </row>
    <row r="42" spans="1:12" ht="21" customHeight="1" thickBot="1" x14ac:dyDescent="0.25">
      <c r="A42" s="88" t="s">
        <v>14</v>
      </c>
      <c r="B42" s="551">
        <f t="shared" ref="B42:K42" si="1">SUM(B6:B41)</f>
        <v>434861323</v>
      </c>
      <c r="C42" s="551">
        <f t="shared" si="1"/>
        <v>46863345</v>
      </c>
      <c r="D42" s="551">
        <f t="shared" si="1"/>
        <v>559594308</v>
      </c>
      <c r="E42" s="551">
        <f t="shared" si="1"/>
        <v>17308165</v>
      </c>
      <c r="F42" s="551">
        <f t="shared" si="1"/>
        <v>118841586</v>
      </c>
      <c r="G42" s="551">
        <f t="shared" si="1"/>
        <v>4605535</v>
      </c>
      <c r="H42" s="551">
        <f t="shared" si="1"/>
        <v>2213245983</v>
      </c>
      <c r="I42" s="551">
        <f t="shared" si="1"/>
        <v>27549532</v>
      </c>
      <c r="J42" s="551">
        <f t="shared" si="1"/>
        <v>54000</v>
      </c>
      <c r="K42" s="551">
        <f t="shared" si="1"/>
        <v>45274908</v>
      </c>
      <c r="L42" s="137">
        <f t="shared" si="0"/>
        <v>3468198685</v>
      </c>
    </row>
    <row r="43" spans="1:12" x14ac:dyDescent="0.2">
      <c r="A43" s="25"/>
      <c r="B43" s="79"/>
      <c r="C43" s="79"/>
      <c r="D43" s="80"/>
      <c r="E43" s="79"/>
      <c r="F43" s="79"/>
      <c r="G43" s="79"/>
      <c r="H43" s="79"/>
    </row>
    <row r="44" spans="1:12" x14ac:dyDescent="0.2">
      <c r="A44" s="25"/>
      <c r="B44" s="79"/>
      <c r="C44" s="79"/>
      <c r="D44" s="79"/>
      <c r="E44" s="79"/>
      <c r="F44" s="79"/>
      <c r="G44" s="79"/>
      <c r="H44" s="79"/>
    </row>
    <row r="45" spans="1:12" x14ac:dyDescent="0.2">
      <c r="A45" s="25"/>
      <c r="B45" s="79"/>
      <c r="C45" s="79"/>
      <c r="D45" s="79"/>
      <c r="E45" s="79"/>
      <c r="F45" s="79"/>
      <c r="G45" s="79"/>
      <c r="H45" s="79"/>
    </row>
    <row r="46" spans="1:12" x14ac:dyDescent="0.2">
      <c r="A46" s="25"/>
      <c r="B46" s="79"/>
      <c r="C46" s="79"/>
      <c r="D46" s="79"/>
      <c r="E46" s="79"/>
      <c r="F46" s="79"/>
      <c r="G46" s="79"/>
      <c r="H46" s="79"/>
    </row>
    <row r="47" spans="1:12" x14ac:dyDescent="0.2">
      <c r="A47" s="25"/>
      <c r="B47" s="79"/>
      <c r="C47" s="79"/>
      <c r="D47" s="79"/>
      <c r="E47" s="79"/>
      <c r="F47" s="79"/>
      <c r="G47" s="79"/>
      <c r="H47" s="79"/>
    </row>
    <row r="48" spans="1:12" x14ac:dyDescent="0.2">
      <c r="A48" s="25"/>
      <c r="B48" s="79"/>
      <c r="C48" s="79"/>
      <c r="D48" s="79"/>
      <c r="E48" s="79"/>
      <c r="F48" s="79"/>
      <c r="G48" s="79"/>
      <c r="H48" s="79"/>
    </row>
    <row r="49" spans="1:9" x14ac:dyDescent="0.2">
      <c r="A49" s="25"/>
      <c r="B49" s="79"/>
      <c r="C49" s="79"/>
      <c r="D49" s="79"/>
      <c r="E49" s="79"/>
      <c r="F49" s="79"/>
      <c r="G49" s="79"/>
      <c r="H49" s="79"/>
    </row>
    <row r="50" spans="1:9" x14ac:dyDescent="0.2">
      <c r="A50" s="25"/>
      <c r="B50" s="79"/>
      <c r="C50" s="79"/>
      <c r="D50" s="79"/>
      <c r="E50" s="79"/>
      <c r="F50" s="79"/>
      <c r="G50" s="79"/>
      <c r="H50" s="79"/>
    </row>
    <row r="51" spans="1:9" x14ac:dyDescent="0.2">
      <c r="A51" s="25"/>
      <c r="B51" s="79"/>
      <c r="C51" s="79"/>
      <c r="D51" s="79"/>
      <c r="E51" s="79"/>
      <c r="F51" s="79"/>
      <c r="G51" s="79"/>
      <c r="H51" s="79"/>
    </row>
    <row r="52" spans="1:9" x14ac:dyDescent="0.2">
      <c r="A52" s="25"/>
      <c r="B52" s="79"/>
      <c r="C52" s="79"/>
      <c r="D52" s="79"/>
      <c r="E52" s="79"/>
      <c r="F52" s="79"/>
      <c r="G52" s="79"/>
      <c r="H52" s="79"/>
    </row>
    <row r="53" spans="1:9" x14ac:dyDescent="0.2">
      <c r="A53" s="25"/>
      <c r="B53" s="79"/>
      <c r="C53" s="79"/>
      <c r="D53" s="79"/>
      <c r="E53" s="79"/>
      <c r="F53" s="79"/>
      <c r="G53" s="79"/>
      <c r="H53" s="79"/>
      <c r="I53" s="1"/>
    </row>
    <row r="54" spans="1:9" x14ac:dyDescent="0.2">
      <c r="A54" s="25"/>
      <c r="B54" s="79"/>
      <c r="C54" s="79"/>
      <c r="D54" s="79"/>
      <c r="E54" s="79"/>
      <c r="F54" s="79"/>
      <c r="G54" s="79"/>
      <c r="H54" s="79"/>
    </row>
    <row r="55" spans="1:9" x14ac:dyDescent="0.2">
      <c r="A55" s="25"/>
      <c r="B55" s="79"/>
      <c r="C55" s="79"/>
      <c r="D55" s="79"/>
      <c r="E55" s="79"/>
      <c r="F55" s="79"/>
      <c r="G55" s="79"/>
      <c r="H55" s="79"/>
    </row>
    <row r="56" spans="1:9" x14ac:dyDescent="0.2">
      <c r="A56" s="92"/>
      <c r="B56" s="81"/>
      <c r="C56" s="81"/>
      <c r="D56" s="81"/>
      <c r="E56" s="81"/>
      <c r="F56" s="81"/>
      <c r="G56" s="81"/>
      <c r="H56" s="81"/>
    </row>
    <row r="57" spans="1:9" x14ac:dyDescent="0.2">
      <c r="B57" s="1"/>
      <c r="C57" s="1"/>
      <c r="D57" s="1"/>
      <c r="E57" s="1"/>
      <c r="F57" s="1"/>
      <c r="G57" s="1"/>
      <c r="H57" s="1"/>
    </row>
    <row r="58" spans="1:9" x14ac:dyDescent="0.2">
      <c r="B58" s="1"/>
      <c r="C58" s="1"/>
      <c r="D58" s="1"/>
      <c r="E58" s="1"/>
      <c r="F58" s="1"/>
      <c r="G58" s="1"/>
      <c r="H58" s="1"/>
    </row>
  </sheetData>
  <mergeCells count="2">
    <mergeCell ref="A2:L2"/>
    <mergeCell ref="A4:A5"/>
  </mergeCells>
  <pageMargins left="0.74803149606299213" right="0.74803149606299213" top="0.98425196850393704" bottom="0.98425196850393704" header="0.51181102362204722" footer="0.51181102362204722"/>
  <pageSetup paperSize="9" scale="39" orientation="landscape" r:id="rId1"/>
  <headerFooter alignWithMargins="0">
    <oddHeader>&amp;R2.1)a sz. melléklet
..../ 2019.(XI.28) Egyek Önk.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3:L35"/>
  <sheetViews>
    <sheetView view="pageLayout" zoomScaleNormal="100" workbookViewId="0">
      <selection activeCell="J3" sqref="J3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4.28515625" customWidth="1"/>
    <col min="12" max="12" width="16.5703125" customWidth="1"/>
  </cols>
  <sheetData>
    <row r="3" spans="1:12" ht="15.75" x14ac:dyDescent="0.25">
      <c r="A3" s="643"/>
      <c r="B3" s="644"/>
      <c r="C3" s="644"/>
      <c r="D3" s="644"/>
      <c r="E3" s="644"/>
      <c r="F3" s="644"/>
      <c r="G3" s="644"/>
      <c r="H3" s="644"/>
      <c r="I3" s="645"/>
    </row>
    <row r="5" spans="1:12" ht="12.75" customHeight="1" x14ac:dyDescent="0.2">
      <c r="A5" s="648" t="s">
        <v>308</v>
      </c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</row>
    <row r="6" spans="1:12" ht="12.75" customHeight="1" x14ac:dyDescent="0.2">
      <c r="A6" s="648"/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</row>
    <row r="7" spans="1:12" ht="13.5" thickBot="1" x14ac:dyDescent="0.25">
      <c r="I7" s="170"/>
    </row>
    <row r="8" spans="1:12" ht="102" customHeight="1" thickBot="1" x14ac:dyDescent="0.25">
      <c r="A8" s="646" t="s">
        <v>111</v>
      </c>
      <c r="B8" s="414" t="s">
        <v>129</v>
      </c>
      <c r="C8" s="168" t="s">
        <v>140</v>
      </c>
      <c r="D8" s="168" t="s">
        <v>131</v>
      </c>
      <c r="E8" s="168" t="s">
        <v>141</v>
      </c>
      <c r="F8" s="168" t="s">
        <v>137</v>
      </c>
      <c r="G8" s="168" t="s">
        <v>142</v>
      </c>
      <c r="H8" s="168" t="s">
        <v>133</v>
      </c>
      <c r="I8" s="168" t="s">
        <v>134</v>
      </c>
      <c r="J8" s="168" t="s">
        <v>135</v>
      </c>
      <c r="K8" s="168" t="s">
        <v>143</v>
      </c>
      <c r="L8" s="169" t="s">
        <v>24</v>
      </c>
    </row>
    <row r="9" spans="1:12" ht="21" customHeight="1" thickBot="1" x14ac:dyDescent="0.25">
      <c r="A9" s="647"/>
      <c r="B9" s="506" t="s">
        <v>273</v>
      </c>
      <c r="C9" s="506" t="s">
        <v>273</v>
      </c>
      <c r="D9" s="506" t="s">
        <v>273</v>
      </c>
      <c r="E9" s="506" t="s">
        <v>273</v>
      </c>
      <c r="F9" s="506" t="s">
        <v>273</v>
      </c>
      <c r="G9" s="506" t="s">
        <v>273</v>
      </c>
      <c r="H9" s="506" t="s">
        <v>273</v>
      </c>
      <c r="I9" s="506" t="s">
        <v>273</v>
      </c>
      <c r="J9" s="506" t="s">
        <v>273</v>
      </c>
      <c r="K9" s="506" t="s">
        <v>273</v>
      </c>
      <c r="L9" s="506" t="s">
        <v>273</v>
      </c>
    </row>
    <row r="10" spans="1:12" ht="40.5" customHeight="1" x14ac:dyDescent="0.2">
      <c r="A10" s="513" t="s">
        <v>121</v>
      </c>
      <c r="B10" s="514">
        <v>90394506</v>
      </c>
      <c r="C10" s="514">
        <v>18105939</v>
      </c>
      <c r="D10" s="515">
        <v>25783171</v>
      </c>
      <c r="E10" s="514"/>
      <c r="F10" s="516">
        <v>5024165</v>
      </c>
      <c r="G10" s="516"/>
      <c r="H10" s="516">
        <v>2012000</v>
      </c>
      <c r="I10" s="517"/>
      <c r="J10" s="518"/>
      <c r="K10" s="519"/>
      <c r="L10" s="527">
        <f>SUM(B10:K10)</f>
        <v>141319781</v>
      </c>
    </row>
    <row r="11" spans="1:12" ht="21" customHeight="1" x14ac:dyDescent="0.2">
      <c r="A11" s="520" t="s">
        <v>122</v>
      </c>
      <c r="B11" s="164">
        <v>8966186</v>
      </c>
      <c r="C11" s="164">
        <v>1818985</v>
      </c>
      <c r="D11" s="511"/>
      <c r="E11" s="164"/>
      <c r="F11" s="164"/>
      <c r="G11" s="164"/>
      <c r="H11" s="164"/>
      <c r="I11" s="512"/>
      <c r="J11" s="509"/>
      <c r="K11" s="510"/>
      <c r="L11" s="528">
        <f>SUM(B11:K11)</f>
        <v>10785171</v>
      </c>
    </row>
    <row r="12" spans="1:12" ht="39.75" customHeight="1" thickBot="1" x14ac:dyDescent="0.25">
      <c r="A12" s="521" t="s">
        <v>364</v>
      </c>
      <c r="B12" s="522">
        <v>1378740</v>
      </c>
      <c r="C12" s="522">
        <v>282644</v>
      </c>
      <c r="D12" s="523">
        <v>95368</v>
      </c>
      <c r="E12" s="522"/>
      <c r="F12" s="522"/>
      <c r="G12" s="522"/>
      <c r="H12" s="522"/>
      <c r="I12" s="524"/>
      <c r="J12" s="525"/>
      <c r="K12" s="526"/>
      <c r="L12" s="529">
        <f>SUM(B12:K12)</f>
        <v>1756752</v>
      </c>
    </row>
    <row r="13" spans="1:12" s="60" customFormat="1" ht="21" customHeight="1" thickBot="1" x14ac:dyDescent="0.25">
      <c r="A13" s="507" t="s">
        <v>14</v>
      </c>
      <c r="B13" s="508">
        <f>SUM(B10:B12)</f>
        <v>100739432</v>
      </c>
      <c r="C13" s="508">
        <f t="shared" ref="C13:K13" si="0">SUM(C10:C12)</f>
        <v>20207568</v>
      </c>
      <c r="D13" s="508">
        <f t="shared" si="0"/>
        <v>25878539</v>
      </c>
      <c r="E13" s="508">
        <f t="shared" si="0"/>
        <v>0</v>
      </c>
      <c r="F13" s="508">
        <f t="shared" si="0"/>
        <v>5024165</v>
      </c>
      <c r="G13" s="508">
        <f t="shared" si="0"/>
        <v>0</v>
      </c>
      <c r="H13" s="508">
        <f t="shared" si="0"/>
        <v>2012000</v>
      </c>
      <c r="I13" s="508">
        <f t="shared" si="0"/>
        <v>0</v>
      </c>
      <c r="J13" s="508">
        <f t="shared" si="0"/>
        <v>0</v>
      </c>
      <c r="K13" s="508">
        <f t="shared" si="0"/>
        <v>0</v>
      </c>
      <c r="L13" s="412">
        <f>SUM(B13:K13)</f>
        <v>153861704</v>
      </c>
    </row>
    <row r="15" spans="1:12" x14ac:dyDescent="0.2">
      <c r="B15" s="530"/>
      <c r="C15" s="530"/>
      <c r="D15" s="425"/>
      <c r="I15" s="2"/>
    </row>
    <row r="16" spans="1:12" x14ac:dyDescent="0.2">
      <c r="B16" s="425"/>
      <c r="C16" s="425"/>
      <c r="D16" s="425"/>
      <c r="E16" s="85"/>
    </row>
    <row r="17" spans="1:8" x14ac:dyDescent="0.2">
      <c r="A17" s="20"/>
      <c r="B17" s="21"/>
      <c r="C17" s="21"/>
      <c r="D17" s="21" t="s">
        <v>79</v>
      </c>
      <c r="E17" s="21"/>
      <c r="F17" s="22"/>
      <c r="G17" s="22"/>
      <c r="H17" s="22"/>
    </row>
    <row r="18" spans="1:8" x14ac:dyDescent="0.2">
      <c r="A18" s="23"/>
      <c r="B18" s="24"/>
      <c r="C18" s="24"/>
      <c r="D18" s="24"/>
      <c r="E18" s="24"/>
      <c r="F18" s="24"/>
      <c r="G18" s="24"/>
      <c r="H18" s="24"/>
    </row>
    <row r="19" spans="1:8" x14ac:dyDescent="0.2">
      <c r="A19" s="25"/>
      <c r="B19" s="79"/>
      <c r="C19" s="79"/>
      <c r="D19" s="79"/>
      <c r="E19" s="79"/>
      <c r="F19" s="7"/>
      <c r="G19" s="7"/>
      <c r="H19" s="7"/>
    </row>
    <row r="20" spans="1:8" x14ac:dyDescent="0.2">
      <c r="A20" s="25"/>
      <c r="B20" s="79"/>
      <c r="C20" s="79"/>
      <c r="D20" s="80"/>
      <c r="E20" s="79"/>
      <c r="F20" s="7"/>
      <c r="G20" s="7"/>
      <c r="H20" s="7"/>
    </row>
    <row r="21" spans="1:8" x14ac:dyDescent="0.2">
      <c r="A21" s="25"/>
      <c r="B21" s="79"/>
      <c r="C21" s="79"/>
      <c r="D21" s="79"/>
      <c r="E21" s="79"/>
      <c r="F21" s="7"/>
      <c r="G21" s="7"/>
      <c r="H21" s="7"/>
    </row>
    <row r="22" spans="1:8" x14ac:dyDescent="0.2">
      <c r="A22" s="25"/>
      <c r="B22" s="79"/>
      <c r="C22" s="79"/>
      <c r="D22" s="79"/>
      <c r="E22" s="79"/>
      <c r="F22" s="7"/>
      <c r="G22" s="7"/>
      <c r="H22" s="7"/>
    </row>
    <row r="23" spans="1:8" x14ac:dyDescent="0.2">
      <c r="A23" s="25"/>
      <c r="B23" s="79"/>
      <c r="C23" s="79"/>
      <c r="D23" s="79"/>
      <c r="E23" s="79"/>
      <c r="F23" s="7"/>
      <c r="G23" s="7"/>
      <c r="H23" s="7"/>
    </row>
    <row r="24" spans="1:8" x14ac:dyDescent="0.2">
      <c r="A24" s="25"/>
      <c r="B24" s="79"/>
      <c r="C24" s="79"/>
      <c r="D24" s="79"/>
      <c r="E24" s="79"/>
      <c r="F24" s="7"/>
      <c r="G24" s="7"/>
      <c r="H24" s="7"/>
    </row>
    <row r="25" spans="1:8" x14ac:dyDescent="0.2">
      <c r="A25" s="25"/>
      <c r="B25" s="79"/>
      <c r="C25" s="79"/>
      <c r="D25" s="79"/>
      <c r="E25" s="79"/>
      <c r="F25" s="7"/>
      <c r="G25" s="7"/>
      <c r="H25" s="7"/>
    </row>
    <row r="26" spans="1:8" x14ac:dyDescent="0.2">
      <c r="A26" s="25"/>
      <c r="B26" s="79"/>
      <c r="C26" s="79"/>
      <c r="D26" s="79"/>
      <c r="E26" s="79"/>
      <c r="F26" s="7"/>
      <c r="G26" s="7"/>
      <c r="H26" s="7"/>
    </row>
    <row r="27" spans="1:8" x14ac:dyDescent="0.2">
      <c r="A27" s="25"/>
      <c r="B27" s="79"/>
      <c r="C27" s="79"/>
      <c r="D27" s="79"/>
      <c r="E27" s="79"/>
      <c r="F27" s="7"/>
      <c r="G27" s="7"/>
      <c r="H27" s="7"/>
    </row>
    <row r="28" spans="1:8" x14ac:dyDescent="0.2">
      <c r="A28" s="25"/>
      <c r="B28" s="79"/>
      <c r="C28" s="79"/>
      <c r="D28" s="79"/>
      <c r="E28" s="79"/>
      <c r="F28" s="7"/>
      <c r="G28" s="7"/>
      <c r="H28" s="7"/>
    </row>
    <row r="29" spans="1:8" x14ac:dyDescent="0.2">
      <c r="A29" s="25"/>
      <c r="B29" s="79"/>
      <c r="C29" s="79"/>
      <c r="D29" s="79"/>
      <c r="E29" s="79"/>
      <c r="F29" s="7"/>
      <c r="G29" s="7"/>
      <c r="H29" s="7"/>
    </row>
    <row r="30" spans="1:8" x14ac:dyDescent="0.2">
      <c r="A30" s="25"/>
      <c r="B30" s="79"/>
      <c r="C30" s="79"/>
      <c r="D30" s="79"/>
      <c r="E30" s="79"/>
      <c r="F30" s="7"/>
      <c r="G30" s="7"/>
      <c r="H30" s="7"/>
    </row>
    <row r="31" spans="1:8" x14ac:dyDescent="0.2">
      <c r="A31" s="25"/>
      <c r="B31" s="79"/>
      <c r="C31" s="79"/>
      <c r="D31" s="79"/>
      <c r="E31" s="79"/>
      <c r="F31" s="7"/>
      <c r="G31" s="7"/>
      <c r="H31" s="7"/>
    </row>
    <row r="32" spans="1:8" x14ac:dyDescent="0.2">
      <c r="A32" s="25"/>
      <c r="B32" s="79"/>
      <c r="C32" s="79"/>
      <c r="D32" s="79"/>
      <c r="E32" s="79"/>
      <c r="F32" s="7"/>
      <c r="G32" s="7"/>
      <c r="H32" s="7"/>
    </row>
    <row r="33" spans="1:8" x14ac:dyDescent="0.2">
      <c r="A33" s="23"/>
      <c r="B33" s="81"/>
      <c r="C33" s="81"/>
      <c r="D33" s="81"/>
      <c r="E33" s="81"/>
      <c r="F33" s="7"/>
      <c r="G33" s="7"/>
      <c r="H33" s="7"/>
    </row>
    <row r="34" spans="1:8" x14ac:dyDescent="0.2">
      <c r="B34" s="1"/>
      <c r="C34" s="1"/>
      <c r="D34" s="1"/>
      <c r="E34" s="1"/>
      <c r="F34" s="1"/>
      <c r="G34" s="1"/>
      <c r="H34" s="1"/>
    </row>
    <row r="35" spans="1:8" x14ac:dyDescent="0.2">
      <c r="B35" s="1"/>
      <c r="C35" s="1"/>
      <c r="D35" s="1"/>
      <c r="E35" s="1"/>
      <c r="F35" s="1"/>
      <c r="G35" s="1"/>
      <c r="H35" s="1"/>
    </row>
  </sheetData>
  <mergeCells count="3">
    <mergeCell ref="A3:I3"/>
    <mergeCell ref="A8:A9"/>
    <mergeCell ref="A5:L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&amp;R2.2. sz. melléklet
.../2019.(XI.28.) Egyek Önk.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view="pageLayout" topLeftCell="B1" zoomScaleNormal="100" workbookViewId="0">
      <selection activeCell="O10" sqref="O10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2" max="12" width="16.5703125" customWidth="1"/>
  </cols>
  <sheetData>
    <row r="3" spans="1:12" ht="15.75" x14ac:dyDescent="0.25">
      <c r="A3" s="643"/>
      <c r="B3" s="644"/>
      <c r="C3" s="644"/>
      <c r="D3" s="644"/>
      <c r="E3" s="644"/>
      <c r="F3" s="644"/>
      <c r="G3" s="644"/>
      <c r="H3" s="644"/>
      <c r="I3" s="645"/>
    </row>
    <row r="5" spans="1:12" ht="12.75" customHeight="1" x14ac:dyDescent="0.2">
      <c r="A5" s="648" t="s">
        <v>309</v>
      </c>
      <c r="B5" s="648"/>
      <c r="C5" s="648"/>
      <c r="D5" s="648"/>
      <c r="E5" s="648"/>
      <c r="F5" s="648"/>
      <c r="G5" s="648"/>
      <c r="H5" s="648"/>
      <c r="I5" s="648"/>
      <c r="J5" s="648"/>
      <c r="K5" s="648"/>
      <c r="L5" s="648"/>
    </row>
    <row r="6" spans="1:12" ht="12.75" customHeight="1" x14ac:dyDescent="0.2">
      <c r="A6" s="648"/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</row>
    <row r="7" spans="1:12" ht="13.5" thickBot="1" x14ac:dyDescent="0.25">
      <c r="I7" s="170"/>
    </row>
    <row r="8" spans="1:12" ht="102" customHeight="1" thickBot="1" x14ac:dyDescent="0.25">
      <c r="A8" s="646" t="s">
        <v>111</v>
      </c>
      <c r="B8" s="414" t="s">
        <v>129</v>
      </c>
      <c r="C8" s="168" t="s">
        <v>140</v>
      </c>
      <c r="D8" s="168" t="s">
        <v>131</v>
      </c>
      <c r="E8" s="168" t="s">
        <v>141</v>
      </c>
      <c r="F8" s="168" t="s">
        <v>137</v>
      </c>
      <c r="G8" s="168" t="s">
        <v>142</v>
      </c>
      <c r="H8" s="168" t="s">
        <v>133</v>
      </c>
      <c r="I8" s="168" t="s">
        <v>134</v>
      </c>
      <c r="J8" s="168" t="s">
        <v>135</v>
      </c>
      <c r="K8" s="168" t="s">
        <v>143</v>
      </c>
      <c r="L8" s="169" t="s">
        <v>24</v>
      </c>
    </row>
    <row r="9" spans="1:12" ht="21" customHeight="1" thickBot="1" x14ac:dyDescent="0.25">
      <c r="A9" s="647"/>
      <c r="B9" s="506" t="s">
        <v>273</v>
      </c>
      <c r="C9" s="506" t="s">
        <v>273</v>
      </c>
      <c r="D9" s="506" t="s">
        <v>273</v>
      </c>
      <c r="E9" s="506" t="s">
        <v>273</v>
      </c>
      <c r="F9" s="506" t="s">
        <v>273</v>
      </c>
      <c r="G9" s="506" t="s">
        <v>273</v>
      </c>
      <c r="H9" s="506" t="s">
        <v>273</v>
      </c>
      <c r="I9" s="506" t="s">
        <v>273</v>
      </c>
      <c r="J9" s="506" t="s">
        <v>273</v>
      </c>
      <c r="K9" s="506" t="s">
        <v>273</v>
      </c>
      <c r="L9" s="506" t="s">
        <v>273</v>
      </c>
    </row>
    <row r="10" spans="1:12" ht="40.5" customHeight="1" x14ac:dyDescent="0.2">
      <c r="A10" s="513" t="s">
        <v>121</v>
      </c>
      <c r="B10" s="514">
        <v>90394506</v>
      </c>
      <c r="C10" s="514">
        <v>18105939</v>
      </c>
      <c r="D10" s="515">
        <v>25783171</v>
      </c>
      <c r="E10" s="514"/>
      <c r="F10" s="516">
        <v>5024165</v>
      </c>
      <c r="G10" s="516"/>
      <c r="H10" s="516">
        <v>2012000</v>
      </c>
      <c r="I10" s="517"/>
      <c r="J10" s="518"/>
      <c r="K10" s="519"/>
      <c r="L10" s="527">
        <f>SUM(B10:K10)</f>
        <v>141319781</v>
      </c>
    </row>
    <row r="11" spans="1:12" ht="21" customHeight="1" x14ac:dyDescent="0.2">
      <c r="A11" s="520" t="s">
        <v>122</v>
      </c>
      <c r="B11" s="164">
        <v>8966186</v>
      </c>
      <c r="C11" s="164">
        <v>1818985</v>
      </c>
      <c r="D11" s="511"/>
      <c r="E11" s="164"/>
      <c r="F11" s="164"/>
      <c r="G11" s="164"/>
      <c r="H11" s="164"/>
      <c r="I11" s="512"/>
      <c r="J11" s="509"/>
      <c r="K11" s="510"/>
      <c r="L11" s="528">
        <f>SUM(B11:K11)</f>
        <v>10785171</v>
      </c>
    </row>
    <row r="12" spans="1:12" ht="39.75" customHeight="1" thickBot="1" x14ac:dyDescent="0.25">
      <c r="A12" s="521" t="s">
        <v>364</v>
      </c>
      <c r="B12" s="522">
        <v>1378740</v>
      </c>
      <c r="C12" s="522">
        <v>282644</v>
      </c>
      <c r="D12" s="523">
        <v>95368</v>
      </c>
      <c r="E12" s="522"/>
      <c r="F12" s="522"/>
      <c r="G12" s="522"/>
      <c r="H12" s="522"/>
      <c r="I12" s="524"/>
      <c r="J12" s="525"/>
      <c r="K12" s="526"/>
      <c r="L12" s="529">
        <f>SUM(B12:K12)</f>
        <v>1756752</v>
      </c>
    </row>
    <row r="13" spans="1:12" s="60" customFormat="1" ht="21" customHeight="1" thickBot="1" x14ac:dyDescent="0.25">
      <c r="A13" s="507" t="s">
        <v>14</v>
      </c>
      <c r="B13" s="508">
        <f>SUM(B10:B12)</f>
        <v>100739432</v>
      </c>
      <c r="C13" s="508">
        <f t="shared" ref="C13:K13" si="0">SUM(C10:C12)</f>
        <v>20207568</v>
      </c>
      <c r="D13" s="508">
        <f t="shared" si="0"/>
        <v>25878539</v>
      </c>
      <c r="E13" s="508">
        <f t="shared" si="0"/>
        <v>0</v>
      </c>
      <c r="F13" s="508">
        <f t="shared" si="0"/>
        <v>5024165</v>
      </c>
      <c r="G13" s="508">
        <f t="shared" si="0"/>
        <v>0</v>
      </c>
      <c r="H13" s="508">
        <f t="shared" si="0"/>
        <v>2012000</v>
      </c>
      <c r="I13" s="508">
        <f t="shared" si="0"/>
        <v>0</v>
      </c>
      <c r="J13" s="508">
        <f t="shared" si="0"/>
        <v>0</v>
      </c>
      <c r="K13" s="508">
        <f t="shared" si="0"/>
        <v>0</v>
      </c>
      <c r="L13" s="412">
        <f>SUM(B13:K13)</f>
        <v>153861704</v>
      </c>
    </row>
    <row r="14" spans="1:12" x14ac:dyDescent="0.2">
      <c r="I14" s="2"/>
    </row>
    <row r="15" spans="1:12" x14ac:dyDescent="0.2">
      <c r="B15" s="85"/>
    </row>
    <row r="16" spans="1:12" x14ac:dyDescent="0.2">
      <c r="A16" s="20"/>
      <c r="B16" s="21"/>
      <c r="C16" s="21"/>
      <c r="D16" s="21" t="s">
        <v>79</v>
      </c>
      <c r="E16" s="21"/>
      <c r="F16" s="22"/>
      <c r="G16" s="22"/>
      <c r="H16" s="22"/>
    </row>
    <row r="17" spans="1:8" x14ac:dyDescent="0.2">
      <c r="A17" s="23"/>
      <c r="B17" s="24"/>
      <c r="C17" s="24"/>
      <c r="D17" s="24"/>
      <c r="E17" s="24"/>
      <c r="F17" s="24"/>
      <c r="G17" s="24"/>
      <c r="H17" s="24"/>
    </row>
    <row r="18" spans="1:8" x14ac:dyDescent="0.2">
      <c r="A18" s="25"/>
      <c r="B18" s="79"/>
      <c r="C18" s="79"/>
      <c r="D18" s="79"/>
      <c r="E18" s="79"/>
      <c r="F18" s="7"/>
      <c r="G18" s="7"/>
      <c r="H18" s="7"/>
    </row>
    <row r="19" spans="1:8" x14ac:dyDescent="0.2">
      <c r="A19" s="25"/>
      <c r="B19" s="79"/>
      <c r="C19" s="79"/>
      <c r="D19" s="80"/>
      <c r="E19" s="79"/>
      <c r="F19" s="7"/>
      <c r="G19" s="7"/>
      <c r="H19" s="7"/>
    </row>
    <row r="20" spans="1:8" x14ac:dyDescent="0.2">
      <c r="A20" s="25"/>
      <c r="B20" s="79"/>
      <c r="C20" s="79"/>
      <c r="D20" s="79"/>
      <c r="E20" s="79"/>
      <c r="F20" s="7"/>
      <c r="G20" s="7"/>
      <c r="H20" s="7"/>
    </row>
    <row r="21" spans="1:8" x14ac:dyDescent="0.2">
      <c r="A21" s="25"/>
      <c r="B21" s="79"/>
      <c r="C21" s="79"/>
      <c r="D21" s="79"/>
      <c r="E21" s="79"/>
      <c r="F21" s="7"/>
      <c r="G21" s="7"/>
      <c r="H21" s="7"/>
    </row>
    <row r="22" spans="1:8" x14ac:dyDescent="0.2">
      <c r="A22" s="25"/>
      <c r="B22" s="79"/>
      <c r="C22" s="79"/>
      <c r="D22" s="79"/>
      <c r="E22" s="79"/>
      <c r="F22" s="7"/>
      <c r="G22" s="7"/>
      <c r="H22" s="7"/>
    </row>
    <row r="23" spans="1:8" x14ac:dyDescent="0.2">
      <c r="A23" s="25"/>
      <c r="B23" s="79"/>
      <c r="C23" s="79"/>
      <c r="D23" s="79"/>
      <c r="E23" s="79"/>
      <c r="F23" s="7"/>
      <c r="G23" s="7"/>
      <c r="H23" s="7"/>
    </row>
    <row r="24" spans="1:8" x14ac:dyDescent="0.2">
      <c r="A24" s="25"/>
      <c r="B24" s="79"/>
      <c r="C24" s="79"/>
      <c r="D24" s="79"/>
      <c r="E24" s="79"/>
      <c r="F24" s="7"/>
      <c r="G24" s="7"/>
      <c r="H24" s="7"/>
    </row>
    <row r="25" spans="1:8" x14ac:dyDescent="0.2">
      <c r="A25" s="25"/>
      <c r="B25" s="79"/>
      <c r="C25" s="79"/>
      <c r="D25" s="79"/>
      <c r="E25" s="79"/>
      <c r="F25" s="7"/>
      <c r="G25" s="7"/>
      <c r="H25" s="7"/>
    </row>
    <row r="26" spans="1:8" x14ac:dyDescent="0.2">
      <c r="A26" s="25"/>
      <c r="B26" s="79"/>
      <c r="C26" s="79"/>
      <c r="D26" s="79"/>
      <c r="E26" s="79"/>
      <c r="F26" s="7"/>
      <c r="G26" s="7"/>
      <c r="H26" s="7"/>
    </row>
    <row r="27" spans="1:8" x14ac:dyDescent="0.2">
      <c r="A27" s="25"/>
      <c r="B27" s="79"/>
      <c r="C27" s="79"/>
      <c r="D27" s="79"/>
      <c r="E27" s="79"/>
      <c r="F27" s="7"/>
      <c r="G27" s="7"/>
      <c r="H27" s="7"/>
    </row>
    <row r="28" spans="1:8" x14ac:dyDescent="0.2">
      <c r="A28" s="25"/>
      <c r="B28" s="79"/>
      <c r="C28" s="79"/>
      <c r="D28" s="79"/>
      <c r="E28" s="79"/>
      <c r="F28" s="7"/>
      <c r="G28" s="7"/>
      <c r="H28" s="7"/>
    </row>
    <row r="29" spans="1:8" x14ac:dyDescent="0.2">
      <c r="A29" s="25"/>
      <c r="B29" s="79"/>
      <c r="C29" s="79"/>
      <c r="D29" s="79"/>
      <c r="E29" s="79"/>
      <c r="F29" s="7"/>
      <c r="G29" s="7"/>
      <c r="H29" s="7"/>
    </row>
    <row r="30" spans="1:8" x14ac:dyDescent="0.2">
      <c r="A30" s="25"/>
      <c r="B30" s="79"/>
      <c r="C30" s="79"/>
      <c r="D30" s="79"/>
      <c r="E30" s="79"/>
      <c r="F30" s="7"/>
      <c r="G30" s="7"/>
      <c r="H30" s="7"/>
    </row>
    <row r="31" spans="1:8" x14ac:dyDescent="0.2">
      <c r="A31" s="25"/>
      <c r="B31" s="79"/>
      <c r="C31" s="79"/>
      <c r="D31" s="79"/>
      <c r="E31" s="79"/>
      <c r="F31" s="7"/>
      <c r="G31" s="7"/>
      <c r="H31" s="7"/>
    </row>
    <row r="32" spans="1:8" x14ac:dyDescent="0.2">
      <c r="A32" s="23"/>
      <c r="B32" s="81"/>
      <c r="C32" s="81"/>
      <c r="D32" s="81"/>
      <c r="E32" s="81"/>
      <c r="F32" s="7"/>
      <c r="G32" s="7"/>
      <c r="H32" s="7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3">
    <mergeCell ref="A3:I3"/>
    <mergeCell ref="A5:L6"/>
    <mergeCell ref="A8:A9"/>
  </mergeCell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&amp;R2.2)a. sz. melléklet
.../2019.(XI.28.)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2"/>
  <sheetViews>
    <sheetView view="pageLayout" topLeftCell="B1" zoomScaleNormal="100" workbookViewId="0">
      <selection activeCell="U13" sqref="U13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1.28515625" customWidth="1"/>
    <col min="12" max="12" width="14.140625" customWidth="1"/>
  </cols>
  <sheetData>
    <row r="1" spans="1:12" ht="15.75" customHeight="1" x14ac:dyDescent="0.2">
      <c r="A1" s="651" t="s">
        <v>366</v>
      </c>
      <c r="B1" s="651"/>
      <c r="C1" s="651"/>
      <c r="D1" s="651"/>
      <c r="E1" s="651"/>
      <c r="F1" s="651"/>
    </row>
    <row r="2" spans="1:12" x14ac:dyDescent="0.2">
      <c r="A2" s="651"/>
      <c r="B2" s="651"/>
      <c r="C2" s="651"/>
      <c r="D2" s="651"/>
      <c r="E2" s="651"/>
      <c r="F2" s="651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306" customFormat="1" ht="102" customHeight="1" x14ac:dyDescent="0.2">
      <c r="A6" s="649" t="s">
        <v>111</v>
      </c>
      <c r="B6" s="324" t="s">
        <v>129</v>
      </c>
      <c r="C6" s="324" t="s">
        <v>140</v>
      </c>
      <c r="D6" s="324" t="s">
        <v>131</v>
      </c>
      <c r="E6" s="324" t="s">
        <v>141</v>
      </c>
      <c r="F6" s="324" t="s">
        <v>137</v>
      </c>
      <c r="G6" s="324" t="s">
        <v>142</v>
      </c>
      <c r="H6" s="324" t="s">
        <v>133</v>
      </c>
      <c r="I6" s="324" t="s">
        <v>134</v>
      </c>
      <c r="J6" s="324" t="s">
        <v>135</v>
      </c>
      <c r="K6" s="324" t="s">
        <v>143</v>
      </c>
      <c r="L6" s="325" t="s">
        <v>24</v>
      </c>
    </row>
    <row r="7" spans="1:12" s="306" customFormat="1" ht="21" customHeight="1" x14ac:dyDescent="0.2">
      <c r="A7" s="650"/>
      <c r="B7" s="329" t="s">
        <v>273</v>
      </c>
      <c r="C7" s="329" t="s">
        <v>273</v>
      </c>
      <c r="D7" s="329" t="s">
        <v>273</v>
      </c>
      <c r="E7" s="329" t="s">
        <v>273</v>
      </c>
      <c r="F7" s="329" t="s">
        <v>273</v>
      </c>
      <c r="G7" s="329" t="s">
        <v>273</v>
      </c>
      <c r="H7" s="329" t="s">
        <v>273</v>
      </c>
      <c r="I7" s="329" t="s">
        <v>273</v>
      </c>
      <c r="J7" s="329" t="s">
        <v>273</v>
      </c>
      <c r="K7" s="329" t="s">
        <v>273</v>
      </c>
      <c r="L7" s="329" t="s">
        <v>273</v>
      </c>
    </row>
    <row r="8" spans="1:12" s="306" customFormat="1" x14ac:dyDescent="0.2">
      <c r="A8" s="326" t="s">
        <v>123</v>
      </c>
      <c r="B8" s="164"/>
      <c r="C8" s="164"/>
      <c r="D8" s="164">
        <v>653000</v>
      </c>
      <c r="E8" s="330"/>
      <c r="F8" s="331"/>
      <c r="G8" s="332"/>
      <c r="H8" s="227"/>
      <c r="I8" s="272"/>
      <c r="J8" s="272"/>
      <c r="K8" s="272"/>
      <c r="L8" s="327">
        <f>SUM(B8:K8)</f>
        <v>653000</v>
      </c>
    </row>
    <row r="9" spans="1:12" s="306" customFormat="1" x14ac:dyDescent="0.2">
      <c r="A9" s="326" t="s">
        <v>124</v>
      </c>
      <c r="B9" s="164">
        <v>6164295</v>
      </c>
      <c r="C9" s="164">
        <v>1202000</v>
      </c>
      <c r="D9" s="164">
        <v>4293800</v>
      </c>
      <c r="E9" s="330"/>
      <c r="F9" s="332">
        <v>290716</v>
      </c>
      <c r="G9" s="332"/>
      <c r="H9" s="227">
        <v>25400</v>
      </c>
      <c r="I9" s="272"/>
      <c r="J9" s="272"/>
      <c r="K9" s="272"/>
      <c r="L9" s="327">
        <f>SUM(B9:K9)</f>
        <v>11976211</v>
      </c>
    </row>
    <row r="10" spans="1:12" s="306" customFormat="1" x14ac:dyDescent="0.2">
      <c r="A10" s="326" t="s">
        <v>125</v>
      </c>
      <c r="B10" s="164"/>
      <c r="C10" s="164"/>
      <c r="D10" s="164">
        <v>326000</v>
      </c>
      <c r="E10" s="330"/>
      <c r="F10" s="332">
        <v>156539</v>
      </c>
      <c r="G10" s="333"/>
      <c r="H10" s="227"/>
      <c r="I10" s="272"/>
      <c r="J10" s="272"/>
      <c r="K10" s="272"/>
      <c r="L10" s="327">
        <f>SUM(B10:K10)</f>
        <v>482539</v>
      </c>
    </row>
    <row r="11" spans="1:12" s="306" customFormat="1" ht="26.25" thickBot="1" x14ac:dyDescent="0.25">
      <c r="A11" s="531" t="s">
        <v>126</v>
      </c>
      <c r="B11" s="394">
        <v>565840</v>
      </c>
      <c r="C11" s="394">
        <v>99500</v>
      </c>
      <c r="D11" s="394">
        <v>200200</v>
      </c>
      <c r="E11" s="394"/>
      <c r="F11" s="394"/>
      <c r="G11" s="394"/>
      <c r="H11" s="229"/>
      <c r="I11" s="532"/>
      <c r="J11" s="532"/>
      <c r="K11" s="532"/>
      <c r="L11" s="533">
        <f>SUM(B11:K11)</f>
        <v>865540</v>
      </c>
    </row>
    <row r="12" spans="1:12" s="328" customFormat="1" ht="24" customHeight="1" thickBot="1" x14ac:dyDescent="0.25">
      <c r="A12" s="534" t="s">
        <v>71</v>
      </c>
      <c r="B12" s="535">
        <f>SUM(B8:B11)</f>
        <v>6730135</v>
      </c>
      <c r="C12" s="536">
        <f t="shared" ref="C12:L12" si="0">SUM(C8:C11)</f>
        <v>1301500</v>
      </c>
      <c r="D12" s="535">
        <f t="shared" si="0"/>
        <v>5473000</v>
      </c>
      <c r="E12" s="536">
        <f t="shared" si="0"/>
        <v>0</v>
      </c>
      <c r="F12" s="535">
        <f t="shared" si="0"/>
        <v>447255</v>
      </c>
      <c r="G12" s="536">
        <f t="shared" si="0"/>
        <v>0</v>
      </c>
      <c r="H12" s="535">
        <f t="shared" si="0"/>
        <v>25400</v>
      </c>
      <c r="I12" s="536">
        <f t="shared" si="0"/>
        <v>0</v>
      </c>
      <c r="J12" s="535">
        <f t="shared" si="0"/>
        <v>0</v>
      </c>
      <c r="K12" s="536">
        <f t="shared" si="0"/>
        <v>0</v>
      </c>
      <c r="L12" s="535">
        <f t="shared" si="0"/>
        <v>13977290</v>
      </c>
    </row>
  </sheetData>
  <mergeCells count="2">
    <mergeCell ref="A6:A7"/>
    <mergeCell ref="A1:F2"/>
  </mergeCells>
  <phoneticPr fontId="33" type="noConversion"/>
  <pageMargins left="0.75" right="0.75" top="1" bottom="1" header="0.5" footer="0.5"/>
  <pageSetup paperSize="9" scale="43" orientation="landscape" r:id="rId1"/>
  <headerFooter alignWithMargins="0">
    <oddHeader>&amp;R2.3. sz. melléklet
...../2019.(XI.28.) Egyek Önk.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Layout" topLeftCell="B1" zoomScaleNormal="100" workbookViewId="0">
      <selection activeCell="S9" sqref="S9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1.28515625" customWidth="1"/>
    <col min="12" max="12" width="14.140625" customWidth="1"/>
  </cols>
  <sheetData>
    <row r="1" spans="1:12" ht="15.75" customHeight="1" x14ac:dyDescent="0.2">
      <c r="A1" s="651" t="s">
        <v>366</v>
      </c>
      <c r="B1" s="651"/>
      <c r="C1" s="651"/>
      <c r="D1" s="651"/>
      <c r="E1" s="651"/>
      <c r="F1" s="651"/>
    </row>
    <row r="2" spans="1:12" x14ac:dyDescent="0.2">
      <c r="A2" s="651"/>
      <c r="B2" s="651"/>
      <c r="C2" s="651"/>
      <c r="D2" s="651"/>
      <c r="E2" s="651"/>
      <c r="F2" s="651"/>
    </row>
    <row r="3" spans="1:12" x14ac:dyDescent="0.2">
      <c r="A3" s="3"/>
      <c r="B3" s="3"/>
      <c r="C3" s="3"/>
      <c r="D3" s="3"/>
      <c r="E3" s="3"/>
      <c r="F3" s="3"/>
    </row>
    <row r="4" spans="1:12" x14ac:dyDescent="0.2">
      <c r="A4" s="3"/>
      <c r="B4" s="3"/>
      <c r="C4" s="3"/>
      <c r="D4" s="3"/>
      <c r="E4" s="3"/>
      <c r="F4" s="3"/>
    </row>
    <row r="5" spans="1:12" ht="13.5" thickBot="1" x14ac:dyDescent="0.25">
      <c r="A5" s="3"/>
      <c r="B5" s="3"/>
      <c r="C5" s="3"/>
      <c r="D5" s="3"/>
      <c r="E5" s="3"/>
      <c r="F5" s="3"/>
    </row>
    <row r="6" spans="1:12" s="306" customFormat="1" ht="102" customHeight="1" x14ac:dyDescent="0.2">
      <c r="A6" s="649" t="s">
        <v>111</v>
      </c>
      <c r="B6" s="324" t="s">
        <v>129</v>
      </c>
      <c r="C6" s="324" t="s">
        <v>140</v>
      </c>
      <c r="D6" s="324" t="s">
        <v>131</v>
      </c>
      <c r="E6" s="324" t="s">
        <v>141</v>
      </c>
      <c r="F6" s="324" t="s">
        <v>137</v>
      </c>
      <c r="G6" s="324" t="s">
        <v>142</v>
      </c>
      <c r="H6" s="324" t="s">
        <v>133</v>
      </c>
      <c r="I6" s="324" t="s">
        <v>134</v>
      </c>
      <c r="J6" s="324" t="s">
        <v>135</v>
      </c>
      <c r="K6" s="324" t="s">
        <v>143</v>
      </c>
      <c r="L6" s="325" t="s">
        <v>24</v>
      </c>
    </row>
    <row r="7" spans="1:12" s="306" customFormat="1" ht="21" customHeight="1" x14ac:dyDescent="0.2">
      <c r="A7" s="650"/>
      <c r="B7" s="329" t="s">
        <v>273</v>
      </c>
      <c r="C7" s="329" t="s">
        <v>273</v>
      </c>
      <c r="D7" s="329" t="s">
        <v>273</v>
      </c>
      <c r="E7" s="329" t="s">
        <v>273</v>
      </c>
      <c r="F7" s="329" t="s">
        <v>273</v>
      </c>
      <c r="G7" s="329" t="s">
        <v>273</v>
      </c>
      <c r="H7" s="329" t="s">
        <v>273</v>
      </c>
      <c r="I7" s="329" t="s">
        <v>273</v>
      </c>
      <c r="J7" s="329" t="s">
        <v>273</v>
      </c>
      <c r="K7" s="329" t="s">
        <v>273</v>
      </c>
      <c r="L7" s="329" t="s">
        <v>273</v>
      </c>
    </row>
    <row r="8" spans="1:12" s="306" customFormat="1" x14ac:dyDescent="0.2">
      <c r="A8" s="326" t="s">
        <v>123</v>
      </c>
      <c r="B8" s="164"/>
      <c r="C8" s="164"/>
      <c r="D8" s="164">
        <v>653000</v>
      </c>
      <c r="E8" s="330"/>
      <c r="F8" s="331"/>
      <c r="G8" s="332"/>
      <c r="H8" s="227"/>
      <c r="I8" s="272"/>
      <c r="J8" s="272"/>
      <c r="K8" s="272"/>
      <c r="L8" s="327">
        <f>SUM(B8:K8)</f>
        <v>653000</v>
      </c>
    </row>
    <row r="9" spans="1:12" s="306" customFormat="1" x14ac:dyDescent="0.2">
      <c r="A9" s="326" t="s">
        <v>124</v>
      </c>
      <c r="B9" s="164">
        <v>6164295</v>
      </c>
      <c r="C9" s="164">
        <v>1202000</v>
      </c>
      <c r="D9" s="164">
        <v>4293800</v>
      </c>
      <c r="E9" s="330"/>
      <c r="F9" s="332">
        <v>290716</v>
      </c>
      <c r="G9" s="332"/>
      <c r="H9" s="227">
        <v>25400</v>
      </c>
      <c r="I9" s="272"/>
      <c r="J9" s="272"/>
      <c r="K9" s="272"/>
      <c r="L9" s="327">
        <f>SUM(B9:K9)</f>
        <v>11976211</v>
      </c>
    </row>
    <row r="10" spans="1:12" s="306" customFormat="1" x14ac:dyDescent="0.2">
      <c r="A10" s="326" t="s">
        <v>125</v>
      </c>
      <c r="B10" s="164"/>
      <c r="C10" s="164"/>
      <c r="D10" s="164">
        <v>326000</v>
      </c>
      <c r="E10" s="330"/>
      <c r="F10" s="332">
        <v>156539</v>
      </c>
      <c r="G10" s="333"/>
      <c r="H10" s="227"/>
      <c r="I10" s="272"/>
      <c r="J10" s="272"/>
      <c r="K10" s="272"/>
      <c r="L10" s="327">
        <f>SUM(B10:K10)</f>
        <v>482539</v>
      </c>
    </row>
    <row r="11" spans="1:12" s="306" customFormat="1" ht="26.25" thickBot="1" x14ac:dyDescent="0.25">
      <c r="A11" s="531" t="s">
        <v>126</v>
      </c>
      <c r="B11" s="394">
        <v>565840</v>
      </c>
      <c r="C11" s="394">
        <v>99500</v>
      </c>
      <c r="D11" s="394">
        <v>200200</v>
      </c>
      <c r="E11" s="394"/>
      <c r="F11" s="394"/>
      <c r="G11" s="394"/>
      <c r="H11" s="229"/>
      <c r="I11" s="532"/>
      <c r="J11" s="532"/>
      <c r="K11" s="532"/>
      <c r="L11" s="533">
        <f>SUM(B11:K11)</f>
        <v>865540</v>
      </c>
    </row>
    <row r="12" spans="1:12" s="328" customFormat="1" ht="24" customHeight="1" thickBot="1" x14ac:dyDescent="0.25">
      <c r="A12" s="534" t="s">
        <v>71</v>
      </c>
      <c r="B12" s="535">
        <f>SUM(B8:B11)</f>
        <v>6730135</v>
      </c>
      <c r="C12" s="536">
        <f t="shared" ref="C12:L12" si="0">SUM(C8:C11)</f>
        <v>1301500</v>
      </c>
      <c r="D12" s="535">
        <f t="shared" si="0"/>
        <v>5473000</v>
      </c>
      <c r="E12" s="536">
        <f t="shared" si="0"/>
        <v>0</v>
      </c>
      <c r="F12" s="535">
        <f t="shared" si="0"/>
        <v>447255</v>
      </c>
      <c r="G12" s="536">
        <f t="shared" si="0"/>
        <v>0</v>
      </c>
      <c r="H12" s="535">
        <f t="shared" si="0"/>
        <v>25400</v>
      </c>
      <c r="I12" s="536">
        <f t="shared" si="0"/>
        <v>0</v>
      </c>
      <c r="J12" s="535">
        <f t="shared" si="0"/>
        <v>0</v>
      </c>
      <c r="K12" s="536">
        <f t="shared" si="0"/>
        <v>0</v>
      </c>
      <c r="L12" s="535">
        <f t="shared" si="0"/>
        <v>13977290</v>
      </c>
    </row>
  </sheetData>
  <mergeCells count="2">
    <mergeCell ref="A1:F2"/>
    <mergeCell ref="A6:A7"/>
  </mergeCells>
  <pageMargins left="0.75" right="0.75" top="1" bottom="1" header="0.5" footer="0.5"/>
  <pageSetup paperSize="9" scale="43" orientation="landscape" r:id="rId1"/>
  <headerFooter alignWithMargins="0">
    <oddHeader>&amp;R2.3)a. sz. melléklet
...../2019.(XI.28.)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K46"/>
  <sheetViews>
    <sheetView view="pageLayout" zoomScaleNormal="100" workbookViewId="0">
      <selection activeCell="M9" sqref="M9"/>
    </sheetView>
  </sheetViews>
  <sheetFormatPr defaultRowHeight="12.75" x14ac:dyDescent="0.2"/>
  <cols>
    <col min="1" max="1" width="5.28515625" customWidth="1"/>
    <col min="2" max="2" width="52" customWidth="1"/>
    <col min="3" max="3" width="22.5703125" customWidth="1"/>
    <col min="4" max="6" width="17.7109375" customWidth="1"/>
    <col min="10" max="10" width="12.5703125" bestFit="1" customWidth="1"/>
    <col min="11" max="11" width="10" bestFit="1" customWidth="1"/>
  </cols>
  <sheetData>
    <row r="1" spans="2:8" ht="7.5" customHeight="1" x14ac:dyDescent="0.2"/>
    <row r="2" spans="2:8" ht="30" customHeight="1" x14ac:dyDescent="0.2">
      <c r="B2" s="636" t="s">
        <v>314</v>
      </c>
      <c r="C2" s="636"/>
      <c r="D2" s="636"/>
      <c r="E2" s="636"/>
      <c r="F2" s="636"/>
    </row>
    <row r="3" spans="2:8" ht="4.5" customHeight="1" thickBot="1" x14ac:dyDescent="0.25">
      <c r="B3" s="636"/>
      <c r="C3" s="636"/>
      <c r="D3" s="636"/>
      <c r="E3" s="636"/>
      <c r="F3" s="636"/>
    </row>
    <row r="4" spans="2:8" ht="3.75" hidden="1" customHeight="1" thickBot="1" x14ac:dyDescent="0.3">
      <c r="B4" s="10"/>
      <c r="C4" s="10"/>
      <c r="D4" s="10"/>
      <c r="E4" s="10"/>
      <c r="F4" s="15" t="s">
        <v>26</v>
      </c>
    </row>
    <row r="5" spans="2:8" ht="15.75" customHeight="1" x14ac:dyDescent="0.2">
      <c r="B5" s="652" t="s">
        <v>27</v>
      </c>
      <c r="C5" s="652" t="s">
        <v>282</v>
      </c>
      <c r="D5" s="654" t="s">
        <v>280</v>
      </c>
      <c r="E5" s="654" t="s">
        <v>281</v>
      </c>
      <c r="F5" s="657" t="s">
        <v>28</v>
      </c>
    </row>
    <row r="6" spans="2:8" ht="35.25" customHeight="1" thickBot="1" x14ac:dyDescent="0.25">
      <c r="B6" s="653"/>
      <c r="C6" s="653"/>
      <c r="D6" s="655"/>
      <c r="E6" s="656"/>
      <c r="F6" s="658"/>
    </row>
    <row r="7" spans="2:8" ht="15" customHeight="1" thickBot="1" x14ac:dyDescent="0.25">
      <c r="B7" s="16" t="s">
        <v>163</v>
      </c>
      <c r="C7" s="139">
        <f>C8+C10</f>
        <v>434861323</v>
      </c>
      <c r="D7" s="139">
        <f>D8+D10</f>
        <v>100739432</v>
      </c>
      <c r="E7" s="139">
        <f>E8+E10</f>
        <v>6730135</v>
      </c>
      <c r="F7" s="141">
        <f t="shared" ref="F7:F36" si="0">SUM(C7:E7)</f>
        <v>542330890</v>
      </c>
    </row>
    <row r="8" spans="2:8" ht="15" customHeight="1" thickBot="1" x14ac:dyDescent="0.25">
      <c r="B8" s="17" t="s">
        <v>164</v>
      </c>
      <c r="C8" s="112">
        <v>399816302</v>
      </c>
      <c r="D8" s="126">
        <v>99578492</v>
      </c>
      <c r="E8" s="126">
        <v>6164295</v>
      </c>
      <c r="F8" s="141">
        <f t="shared" si="0"/>
        <v>505559089</v>
      </c>
    </row>
    <row r="9" spans="2:8" ht="15" customHeight="1" thickBot="1" x14ac:dyDescent="0.25">
      <c r="B9" s="17" t="s">
        <v>167</v>
      </c>
      <c r="C9" s="112">
        <v>325720042</v>
      </c>
      <c r="D9" s="126"/>
      <c r="E9" s="126"/>
      <c r="F9" s="141">
        <f t="shared" si="0"/>
        <v>325720042</v>
      </c>
    </row>
    <row r="10" spans="2:8" ht="15" customHeight="1" thickBot="1" x14ac:dyDescent="0.25">
      <c r="B10" s="18" t="s">
        <v>165</v>
      </c>
      <c r="C10" s="113">
        <v>35045021</v>
      </c>
      <c r="D10" s="78">
        <v>1160940</v>
      </c>
      <c r="E10" s="78">
        <v>565840</v>
      </c>
      <c r="F10" s="141">
        <f t="shared" si="0"/>
        <v>36771801</v>
      </c>
    </row>
    <row r="11" spans="2:8" ht="15" customHeight="1" thickBot="1" x14ac:dyDescent="0.25">
      <c r="B11" s="19" t="s">
        <v>202</v>
      </c>
      <c r="C11" s="114">
        <v>26678444</v>
      </c>
      <c r="D11" s="140"/>
      <c r="E11" s="140"/>
      <c r="F11" s="141">
        <f t="shared" si="0"/>
        <v>26678444</v>
      </c>
    </row>
    <row r="12" spans="2:8" ht="29.25" customHeight="1" thickBot="1" x14ac:dyDescent="0.25">
      <c r="B12" s="110" t="s">
        <v>154</v>
      </c>
      <c r="C12" s="141">
        <v>46863345</v>
      </c>
      <c r="D12" s="141">
        <v>20207568</v>
      </c>
      <c r="E12" s="139">
        <v>1301500</v>
      </c>
      <c r="F12" s="141">
        <f t="shared" si="0"/>
        <v>68372413</v>
      </c>
      <c r="H12" s="124"/>
    </row>
    <row r="13" spans="2:8" ht="15" customHeight="1" thickBot="1" x14ac:dyDescent="0.25">
      <c r="B13" s="77" t="s">
        <v>131</v>
      </c>
      <c r="C13" s="139">
        <v>559594308</v>
      </c>
      <c r="D13" s="139">
        <v>25878539</v>
      </c>
      <c r="E13" s="139">
        <v>5473000</v>
      </c>
      <c r="F13" s="141">
        <f t="shared" si="0"/>
        <v>590945847</v>
      </c>
    </row>
    <row r="14" spans="2:8" ht="15" customHeight="1" thickBot="1" x14ac:dyDescent="0.25">
      <c r="B14" s="55" t="s">
        <v>132</v>
      </c>
      <c r="C14" s="225">
        <v>17308165</v>
      </c>
      <c r="D14" s="142"/>
      <c r="E14" s="142"/>
      <c r="F14" s="141">
        <f>SUM(C14:E14)</f>
        <v>17308165</v>
      </c>
    </row>
    <row r="15" spans="2:8" s="60" customFormat="1" ht="29.25" customHeight="1" thickBot="1" x14ac:dyDescent="0.25">
      <c r="B15" s="110" t="s">
        <v>157</v>
      </c>
      <c r="C15" s="444">
        <f>SUM(C16:C34)</f>
        <v>118841586</v>
      </c>
      <c r="D15" s="445">
        <f>SUM(D16:D34)</f>
        <v>5024165</v>
      </c>
      <c r="E15" s="444">
        <f>SUM(E16:E34)</f>
        <v>447255</v>
      </c>
      <c r="F15" s="445">
        <f>SUM(F16:F34)</f>
        <v>124313006</v>
      </c>
    </row>
    <row r="16" spans="2:8" ht="15" customHeight="1" thickBot="1" x14ac:dyDescent="0.25">
      <c r="B16" s="322" t="s">
        <v>76</v>
      </c>
      <c r="C16" s="318">
        <v>2786139</v>
      </c>
      <c r="D16" s="233"/>
      <c r="E16" s="234"/>
      <c r="F16" s="141">
        <f>SUM(C16:E16)</f>
        <v>2786139</v>
      </c>
    </row>
    <row r="17" spans="2:11" ht="15" customHeight="1" thickBot="1" x14ac:dyDescent="0.25">
      <c r="B17" s="497" t="s">
        <v>351</v>
      </c>
      <c r="C17" s="498">
        <v>9000000</v>
      </c>
      <c r="D17" s="499"/>
      <c r="E17" s="500"/>
      <c r="F17" s="141">
        <f t="shared" ref="F17:F33" si="1">SUM(C17:E17)</f>
        <v>9000000</v>
      </c>
    </row>
    <row r="18" spans="2:11" ht="15" customHeight="1" thickBot="1" x14ac:dyDescent="0.25">
      <c r="B18" s="50" t="s">
        <v>232</v>
      </c>
      <c r="C18" s="319">
        <v>34278016</v>
      </c>
      <c r="D18" s="227"/>
      <c r="E18" s="228"/>
      <c r="F18" s="141">
        <f t="shared" si="1"/>
        <v>34278016</v>
      </c>
    </row>
    <row r="19" spans="2:11" ht="17.25" customHeight="1" thickBot="1" x14ac:dyDescent="0.25">
      <c r="B19" s="50" t="s">
        <v>72</v>
      </c>
      <c r="C19" s="320">
        <v>27328292</v>
      </c>
      <c r="D19" s="227">
        <v>5024165</v>
      </c>
      <c r="E19" s="228">
        <v>447255</v>
      </c>
      <c r="F19" s="141">
        <f t="shared" si="1"/>
        <v>32799712</v>
      </c>
    </row>
    <row r="20" spans="2:11" ht="17.25" customHeight="1" thickBot="1" x14ac:dyDescent="0.25">
      <c r="B20" s="50" t="s">
        <v>352</v>
      </c>
      <c r="C20" s="320">
        <v>5000000</v>
      </c>
      <c r="D20" s="227"/>
      <c r="E20" s="228"/>
      <c r="F20" s="141">
        <f t="shared" si="1"/>
        <v>5000000</v>
      </c>
    </row>
    <row r="21" spans="2:11" ht="15" customHeight="1" thickBot="1" x14ac:dyDescent="0.25">
      <c r="B21" s="50" t="s">
        <v>316</v>
      </c>
      <c r="C21" s="320">
        <v>50000</v>
      </c>
      <c r="D21" s="227"/>
      <c r="E21" s="228"/>
      <c r="F21" s="141">
        <f t="shared" si="1"/>
        <v>50000</v>
      </c>
      <c r="K21" s="85"/>
    </row>
    <row r="22" spans="2:11" ht="15" customHeight="1" thickBot="1" x14ac:dyDescent="0.25">
      <c r="B22" s="50" t="s">
        <v>77</v>
      </c>
      <c r="C22" s="320">
        <v>23300427</v>
      </c>
      <c r="D22" s="227"/>
      <c r="E22" s="228"/>
      <c r="F22" s="141">
        <f t="shared" si="1"/>
        <v>23300427</v>
      </c>
    </row>
    <row r="23" spans="2:11" ht="15" customHeight="1" thickBot="1" x14ac:dyDescent="0.25">
      <c r="B23" s="50" t="s">
        <v>353</v>
      </c>
      <c r="C23" s="321">
        <v>2547998</v>
      </c>
      <c r="D23" s="229"/>
      <c r="E23" s="230"/>
      <c r="F23" s="141">
        <f t="shared" si="1"/>
        <v>2547998</v>
      </c>
    </row>
    <row r="24" spans="2:11" ht="29.25" customHeight="1" thickBot="1" x14ac:dyDescent="0.25">
      <c r="B24" s="109" t="s">
        <v>315</v>
      </c>
      <c r="C24" s="321">
        <v>3919704</v>
      </c>
      <c r="D24" s="229"/>
      <c r="E24" s="230"/>
      <c r="F24" s="141">
        <f t="shared" si="1"/>
        <v>3919704</v>
      </c>
      <c r="K24" s="85"/>
    </row>
    <row r="25" spans="2:11" ht="15" customHeight="1" thickBot="1" x14ac:dyDescent="0.25">
      <c r="B25" s="50" t="s">
        <v>233</v>
      </c>
      <c r="C25" s="321">
        <v>1718611</v>
      </c>
      <c r="D25" s="229"/>
      <c r="E25" s="230"/>
      <c r="F25" s="141">
        <f t="shared" si="1"/>
        <v>1718611</v>
      </c>
    </row>
    <row r="26" spans="2:11" ht="15" customHeight="1" thickBot="1" x14ac:dyDescent="0.25">
      <c r="B26" s="50" t="s">
        <v>170</v>
      </c>
      <c r="C26" s="321">
        <v>400000</v>
      </c>
      <c r="D26" s="229"/>
      <c r="E26" s="230"/>
      <c r="F26" s="141">
        <f t="shared" si="1"/>
        <v>400000</v>
      </c>
    </row>
    <row r="27" spans="2:11" ht="15" customHeight="1" thickBot="1" x14ac:dyDescent="0.25">
      <c r="B27" s="51" t="s">
        <v>354</v>
      </c>
      <c r="C27" s="321">
        <v>3556000</v>
      </c>
      <c r="D27" s="229"/>
      <c r="E27" s="230"/>
      <c r="F27" s="141">
        <f t="shared" si="1"/>
        <v>3556000</v>
      </c>
    </row>
    <row r="28" spans="2:11" ht="15" customHeight="1" thickBot="1" x14ac:dyDescent="0.25">
      <c r="B28" s="51" t="s">
        <v>317</v>
      </c>
      <c r="C28" s="321">
        <v>1295199</v>
      </c>
      <c r="D28" s="229"/>
      <c r="E28" s="230"/>
      <c r="F28" s="141">
        <f t="shared" si="1"/>
        <v>1295199</v>
      </c>
    </row>
    <row r="29" spans="2:11" ht="15" customHeight="1" thickBot="1" x14ac:dyDescent="0.25">
      <c r="B29" s="323" t="s">
        <v>203</v>
      </c>
      <c r="C29" s="321">
        <v>250000</v>
      </c>
      <c r="D29" s="229"/>
      <c r="E29" s="230"/>
      <c r="F29" s="141">
        <f t="shared" si="1"/>
        <v>250000</v>
      </c>
    </row>
    <row r="30" spans="2:11" ht="15" customHeight="1" thickBot="1" x14ac:dyDescent="0.25">
      <c r="B30" s="51" t="s">
        <v>168</v>
      </c>
      <c r="C30" s="321">
        <v>1500000</v>
      </c>
      <c r="D30" s="229"/>
      <c r="E30" s="230"/>
      <c r="F30" s="141">
        <f t="shared" si="1"/>
        <v>1500000</v>
      </c>
    </row>
    <row r="31" spans="2:11" ht="15" customHeight="1" thickBot="1" x14ac:dyDescent="0.25">
      <c r="B31" s="51" t="s">
        <v>355</v>
      </c>
      <c r="C31" s="321">
        <v>410000</v>
      </c>
      <c r="D31" s="229"/>
      <c r="E31" s="230"/>
      <c r="F31" s="141">
        <f t="shared" si="1"/>
        <v>410000</v>
      </c>
    </row>
    <row r="32" spans="2:11" ht="15" customHeight="1" thickBot="1" x14ac:dyDescent="0.25">
      <c r="B32" s="51" t="s">
        <v>356</v>
      </c>
      <c r="C32" s="321">
        <v>301200</v>
      </c>
      <c r="D32" s="229"/>
      <c r="E32" s="230"/>
      <c r="F32" s="141">
        <f t="shared" si="1"/>
        <v>301200</v>
      </c>
    </row>
    <row r="33" spans="1:6" ht="15" customHeight="1" thickBot="1" x14ac:dyDescent="0.25">
      <c r="B33" s="305" t="s">
        <v>169</v>
      </c>
      <c r="C33" s="501">
        <v>1200000</v>
      </c>
      <c r="D33" s="231"/>
      <c r="E33" s="232"/>
      <c r="F33" s="141">
        <f t="shared" si="1"/>
        <v>1200000</v>
      </c>
    </row>
    <row r="34" spans="1:6" s="60" customFormat="1" ht="15" customHeight="1" thickBot="1" x14ac:dyDescent="0.25">
      <c r="A34" s="171"/>
      <c r="B34" s="338" t="s">
        <v>246</v>
      </c>
      <c r="C34" s="339">
        <v>0</v>
      </c>
      <c r="D34" s="337"/>
      <c r="E34" s="339"/>
      <c r="F34" s="428">
        <f t="shared" si="0"/>
        <v>0</v>
      </c>
    </row>
    <row r="35" spans="1:6" s="60" customFormat="1" ht="15" customHeight="1" thickBot="1" x14ac:dyDescent="0.25">
      <c r="B35" s="16" t="s">
        <v>166</v>
      </c>
      <c r="C35" s="226">
        <f>C36</f>
        <v>34825543</v>
      </c>
      <c r="D35" s="226">
        <f>SUM(D36:D36)</f>
        <v>0</v>
      </c>
      <c r="E35" s="139">
        <f>SUM(E36:E36)</f>
        <v>0</v>
      </c>
      <c r="F35" s="141">
        <f t="shared" si="0"/>
        <v>34825543</v>
      </c>
    </row>
    <row r="36" spans="1:6" ht="15" customHeight="1" thickBot="1" x14ac:dyDescent="0.25">
      <c r="B36" s="221" t="s">
        <v>242</v>
      </c>
      <c r="C36" s="222">
        <v>34825543</v>
      </c>
      <c r="D36" s="223">
        <v>0</v>
      </c>
      <c r="E36" s="224"/>
      <c r="F36" s="141">
        <f t="shared" si="0"/>
        <v>34825543</v>
      </c>
    </row>
    <row r="37" spans="1:6" ht="13.5" thickBot="1" x14ac:dyDescent="0.25">
      <c r="B37" s="16" t="s">
        <v>29</v>
      </c>
      <c r="C37" s="139">
        <f>C7+C12+C13+C14+C15+C35</f>
        <v>1212294270</v>
      </c>
      <c r="D37" s="139">
        <f>D7+D12+D13+D14+D15+D35</f>
        <v>151849704</v>
      </c>
      <c r="E37" s="139">
        <f>E7+E12+E13+E14+E15+E35</f>
        <v>13951890</v>
      </c>
      <c r="F37" s="139">
        <f>F7+F12+F13+F14+F15+F35</f>
        <v>1378095864</v>
      </c>
    </row>
    <row r="38" spans="1:6" x14ac:dyDescent="0.2">
      <c r="C38" s="150"/>
      <c r="D38" s="2"/>
    </row>
    <row r="39" spans="1:6" x14ac:dyDescent="0.2">
      <c r="C39" s="85"/>
      <c r="D39" s="85"/>
    </row>
    <row r="42" spans="1:6" x14ac:dyDescent="0.2">
      <c r="C42" s="85"/>
      <c r="D42" s="425"/>
      <c r="E42" s="425"/>
    </row>
    <row r="43" spans="1:6" x14ac:dyDescent="0.2">
      <c r="D43" s="425"/>
      <c r="E43" s="425"/>
    </row>
    <row r="44" spans="1:6" x14ac:dyDescent="0.2">
      <c r="C44" s="85"/>
      <c r="D44" s="425"/>
      <c r="E44" s="425"/>
    </row>
    <row r="45" spans="1:6" x14ac:dyDescent="0.2">
      <c r="D45" s="425"/>
      <c r="E45" s="425"/>
    </row>
    <row r="46" spans="1:6" x14ac:dyDescent="0.2">
      <c r="E46" s="425">
        <f>E42-E44</f>
        <v>0</v>
      </c>
    </row>
  </sheetData>
  <mergeCells count="6">
    <mergeCell ref="B2:F3"/>
    <mergeCell ref="B5:B6"/>
    <mergeCell ref="D5:D6"/>
    <mergeCell ref="E5:E6"/>
    <mergeCell ref="F5:F6"/>
    <mergeCell ref="C5:C6"/>
  </mergeCells>
  <phoneticPr fontId="3" type="noConversion"/>
  <pageMargins left="0.78740157480314965" right="0.78740157480314965" top="0.82677165354330717" bottom="0.78740157480314965" header="0.51181102362204722" footer="0.51181102362204722"/>
  <pageSetup paperSize="9" scale="60" orientation="landscape" r:id="rId1"/>
  <headerFooter alignWithMargins="0">
    <oddHeader>&amp;R3.sz melléklet
..../2019.(XI.28.)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zoomScale="60" zoomScaleNormal="140" workbookViewId="0">
      <selection activeCell="F4" sqref="F4"/>
    </sheetView>
  </sheetViews>
  <sheetFormatPr defaultRowHeight="12.75" x14ac:dyDescent="0.2"/>
  <cols>
    <col min="1" max="1" width="8.140625" customWidth="1"/>
    <col min="2" max="2" width="19.28515625" customWidth="1"/>
    <col min="3" max="3" width="74.7109375" customWidth="1"/>
    <col min="4" max="4" width="20.85546875" customWidth="1"/>
    <col min="5" max="5" width="17.28515625" style="425" bestFit="1" customWidth="1"/>
    <col min="6" max="6" width="19.42578125" style="425" customWidth="1"/>
    <col min="8" max="8" width="17.85546875" customWidth="1"/>
  </cols>
  <sheetData>
    <row r="1" spans="1:6" x14ac:dyDescent="0.2">
      <c r="D1" s="89"/>
    </row>
    <row r="2" spans="1:6" x14ac:dyDescent="0.2">
      <c r="D2" s="89"/>
    </row>
    <row r="3" spans="1:6" x14ac:dyDescent="0.2">
      <c r="A3" s="306"/>
      <c r="B3" s="306"/>
      <c r="C3" s="306"/>
      <c r="D3" s="307"/>
    </row>
    <row r="4" spans="1:6" ht="15.75" x14ac:dyDescent="0.25">
      <c r="A4" s="659" t="s">
        <v>284</v>
      </c>
      <c r="B4" s="660"/>
      <c r="C4" s="660"/>
      <c r="D4" s="660"/>
    </row>
    <row r="5" spans="1:6" ht="13.5" thickBot="1" x14ac:dyDescent="0.25">
      <c r="A5" s="306"/>
      <c r="B5" s="306"/>
      <c r="C5" s="306"/>
      <c r="D5" s="308" t="s">
        <v>32</v>
      </c>
    </row>
    <row r="6" spans="1:6" ht="26.25" thickBot="1" x14ac:dyDescent="0.25">
      <c r="A6" s="309" t="s">
        <v>78</v>
      </c>
      <c r="B6" s="310" t="s">
        <v>171</v>
      </c>
      <c r="C6" s="311" t="s">
        <v>31</v>
      </c>
      <c r="D6" s="267" t="s">
        <v>321</v>
      </c>
    </row>
    <row r="7" spans="1:6" s="59" customFormat="1" ht="13.5" thickBot="1" x14ac:dyDescent="0.25">
      <c r="A7" s="552" t="s">
        <v>2</v>
      </c>
      <c r="B7" s="553" t="s">
        <v>207</v>
      </c>
      <c r="C7" s="554" t="s">
        <v>372</v>
      </c>
      <c r="D7" s="555">
        <v>8744574</v>
      </c>
      <c r="E7" s="453"/>
      <c r="F7" s="453"/>
    </row>
    <row r="8" spans="1:6" s="59" customFormat="1" ht="13.5" thickBot="1" x14ac:dyDescent="0.25">
      <c r="A8" s="552" t="s">
        <v>6</v>
      </c>
      <c r="B8" s="553" t="s">
        <v>206</v>
      </c>
      <c r="C8" s="554" t="s">
        <v>373</v>
      </c>
      <c r="D8" s="555">
        <v>6532000</v>
      </c>
      <c r="E8" s="453"/>
      <c r="F8" s="453"/>
    </row>
    <row r="9" spans="1:6" s="59" customFormat="1" ht="13.5" thickBot="1" x14ac:dyDescent="0.25">
      <c r="A9" s="552" t="s">
        <v>10</v>
      </c>
      <c r="B9" s="553" t="s">
        <v>172</v>
      </c>
      <c r="C9" s="554" t="s">
        <v>320</v>
      </c>
      <c r="D9" s="555">
        <f>2500000-1153165</f>
        <v>1346835</v>
      </c>
      <c r="E9" s="453"/>
      <c r="F9" s="453"/>
    </row>
    <row r="10" spans="1:6" s="59" customFormat="1" x14ac:dyDescent="0.2">
      <c r="A10" s="552" t="s">
        <v>4</v>
      </c>
      <c r="B10" s="553" t="s">
        <v>172</v>
      </c>
      <c r="C10" s="554" t="s">
        <v>227</v>
      </c>
      <c r="D10" s="555">
        <f>7009546+1892577</f>
        <v>8902123</v>
      </c>
      <c r="E10" s="453"/>
      <c r="F10" s="453"/>
    </row>
    <row r="11" spans="1:6" s="59" customFormat="1" ht="13.5" thickBot="1" x14ac:dyDescent="0.25">
      <c r="A11" s="552" t="s">
        <v>7</v>
      </c>
      <c r="B11" s="553" t="s">
        <v>319</v>
      </c>
      <c r="C11" s="556" t="s">
        <v>318</v>
      </c>
      <c r="D11" s="557">
        <v>2024000</v>
      </c>
      <c r="E11" s="453"/>
      <c r="F11" s="453"/>
    </row>
    <row r="12" spans="1:6" s="59" customFormat="1" ht="13.5" thickBot="1" x14ac:dyDescent="0.25">
      <c r="A12" s="661" t="s">
        <v>14</v>
      </c>
      <c r="B12" s="661"/>
      <c r="C12" s="662"/>
      <c r="D12" s="558">
        <f>SUM(D7:D11)</f>
        <v>27549532</v>
      </c>
      <c r="E12" s="453"/>
      <c r="F12" s="453"/>
    </row>
    <row r="13" spans="1:6" s="59" customFormat="1" x14ac:dyDescent="0.2">
      <c r="A13" s="560"/>
      <c r="B13" s="560"/>
      <c r="C13" s="560"/>
      <c r="D13" s="560"/>
      <c r="E13" s="453"/>
      <c r="F13" s="453"/>
    </row>
    <row r="14" spans="1:6" x14ac:dyDescent="0.2">
      <c r="A14" s="306"/>
      <c r="B14" s="306"/>
      <c r="C14" s="306"/>
      <c r="D14" s="307"/>
    </row>
    <row r="15" spans="1:6" ht="15.75" x14ac:dyDescent="0.25">
      <c r="A15" s="659" t="s">
        <v>67</v>
      </c>
      <c r="B15" s="660"/>
      <c r="C15" s="660"/>
      <c r="D15" s="660"/>
    </row>
    <row r="16" spans="1:6" ht="13.5" thickBot="1" x14ac:dyDescent="0.25">
      <c r="A16" s="313"/>
      <c r="B16" s="313"/>
      <c r="C16" s="313"/>
      <c r="D16" s="308" t="s">
        <v>32</v>
      </c>
    </row>
    <row r="17" spans="1:8" ht="13.5" thickBot="1" x14ac:dyDescent="0.25">
      <c r="A17" s="309" t="s">
        <v>78</v>
      </c>
      <c r="B17" s="310"/>
      <c r="C17" s="314" t="s">
        <v>33</v>
      </c>
      <c r="D17" s="569" t="s">
        <v>221</v>
      </c>
    </row>
    <row r="18" spans="1:8" s="59" customFormat="1" ht="13.5" thickBot="1" x14ac:dyDescent="0.25">
      <c r="A18" s="561" t="s">
        <v>2</v>
      </c>
      <c r="B18" s="562" t="s">
        <v>173</v>
      </c>
      <c r="C18" s="554" t="s">
        <v>323</v>
      </c>
      <c r="D18" s="563">
        <v>2012000</v>
      </c>
      <c r="E18" s="453"/>
      <c r="F18" s="453"/>
    </row>
    <row r="19" spans="1:8" s="59" customFormat="1" ht="13.5" thickBot="1" x14ac:dyDescent="0.25">
      <c r="A19" s="561" t="s">
        <v>6</v>
      </c>
      <c r="B19" s="564" t="s">
        <v>173</v>
      </c>
      <c r="C19" s="565" t="s">
        <v>324</v>
      </c>
      <c r="D19" s="566">
        <f>1575000+70000</f>
        <v>1645000</v>
      </c>
      <c r="E19" s="453"/>
      <c r="F19" s="453"/>
    </row>
    <row r="20" spans="1:8" s="59" customFormat="1" ht="13.5" thickBot="1" x14ac:dyDescent="0.25">
      <c r="A20" s="561" t="s">
        <v>10</v>
      </c>
      <c r="B20" s="564" t="s">
        <v>173</v>
      </c>
      <c r="C20" s="565" t="s">
        <v>334</v>
      </c>
      <c r="D20" s="566">
        <v>2700000</v>
      </c>
      <c r="E20" s="453"/>
      <c r="F20" s="453"/>
    </row>
    <row r="21" spans="1:8" s="59" customFormat="1" ht="13.5" thickBot="1" x14ac:dyDescent="0.25">
      <c r="A21" s="561" t="s">
        <v>4</v>
      </c>
      <c r="B21" s="564" t="s">
        <v>329</v>
      </c>
      <c r="C21" s="565" t="s">
        <v>330</v>
      </c>
      <c r="D21" s="566">
        <v>2487500</v>
      </c>
      <c r="E21" s="453"/>
      <c r="F21" s="453"/>
    </row>
    <row r="22" spans="1:8" s="59" customFormat="1" ht="13.5" thickBot="1" x14ac:dyDescent="0.25">
      <c r="A22" s="561" t="s">
        <v>7</v>
      </c>
      <c r="B22" s="564" t="s">
        <v>207</v>
      </c>
      <c r="C22" s="565" t="s">
        <v>328</v>
      </c>
      <c r="D22" s="566">
        <f>211500+57105</f>
        <v>268605</v>
      </c>
      <c r="E22" s="453"/>
      <c r="F22" s="453"/>
    </row>
    <row r="23" spans="1:8" s="59" customFormat="1" ht="13.5" thickBot="1" x14ac:dyDescent="0.25">
      <c r="A23" s="561" t="s">
        <v>11</v>
      </c>
      <c r="B23" s="564" t="s">
        <v>207</v>
      </c>
      <c r="C23" s="565" t="s">
        <v>327</v>
      </c>
      <c r="D23" s="566">
        <v>2500000</v>
      </c>
      <c r="E23" s="453"/>
      <c r="F23" s="453"/>
    </row>
    <row r="24" spans="1:8" s="59" customFormat="1" ht="13.5" thickBot="1" x14ac:dyDescent="0.25">
      <c r="A24" s="561" t="s">
        <v>5</v>
      </c>
      <c r="B24" s="564" t="s">
        <v>207</v>
      </c>
      <c r="C24" s="565" t="s">
        <v>266</v>
      </c>
      <c r="D24" s="566">
        <v>61195650</v>
      </c>
      <c r="E24" s="453"/>
      <c r="F24" s="453"/>
    </row>
    <row r="25" spans="1:8" s="59" customFormat="1" ht="13.5" thickBot="1" x14ac:dyDescent="0.25">
      <c r="A25" s="561" t="s">
        <v>13</v>
      </c>
      <c r="B25" s="564" t="s">
        <v>207</v>
      </c>
      <c r="C25" s="565" t="s">
        <v>326</v>
      </c>
      <c r="D25" s="566">
        <f>252000+68000</f>
        <v>320000</v>
      </c>
      <c r="E25" s="453"/>
      <c r="F25" s="453"/>
    </row>
    <row r="26" spans="1:8" s="59" customFormat="1" ht="13.5" thickBot="1" x14ac:dyDescent="0.25">
      <c r="A26" s="561" t="s">
        <v>8</v>
      </c>
      <c r="B26" s="564" t="s">
        <v>207</v>
      </c>
      <c r="C26" s="565" t="s">
        <v>335</v>
      </c>
      <c r="D26" s="566">
        <v>1400000</v>
      </c>
      <c r="E26" s="453"/>
      <c r="F26" s="453"/>
      <c r="H26" s="559"/>
    </row>
    <row r="27" spans="1:8" s="59" customFormat="1" ht="13.5" thickBot="1" x14ac:dyDescent="0.25">
      <c r="A27" s="561" t="s">
        <v>3</v>
      </c>
      <c r="B27" s="564" t="s">
        <v>206</v>
      </c>
      <c r="C27" s="565" t="s">
        <v>325</v>
      </c>
      <c r="D27" s="566">
        <v>49397492</v>
      </c>
      <c r="E27" s="453"/>
      <c r="F27" s="453"/>
    </row>
    <row r="28" spans="1:8" s="59" customFormat="1" ht="13.5" thickBot="1" x14ac:dyDescent="0.25">
      <c r="A28" s="561" t="s">
        <v>9</v>
      </c>
      <c r="B28" s="564" t="s">
        <v>228</v>
      </c>
      <c r="C28" s="565" t="s">
        <v>336</v>
      </c>
      <c r="D28" s="566">
        <f>551200+148800</f>
        <v>700000</v>
      </c>
      <c r="E28" s="453"/>
      <c r="F28" s="453"/>
    </row>
    <row r="29" spans="1:8" s="59" customFormat="1" ht="13.5" thickBot="1" x14ac:dyDescent="0.25">
      <c r="A29" s="561" t="s">
        <v>25</v>
      </c>
      <c r="B29" s="564" t="s">
        <v>172</v>
      </c>
      <c r="C29" s="565" t="s">
        <v>339</v>
      </c>
      <c r="D29" s="566">
        <v>300000</v>
      </c>
      <c r="E29" s="453"/>
      <c r="F29" s="453"/>
    </row>
    <row r="30" spans="1:8" s="59" customFormat="1" ht="13.5" thickBot="1" x14ac:dyDescent="0.25">
      <c r="A30" s="561" t="s">
        <v>16</v>
      </c>
      <c r="B30" s="564" t="s">
        <v>172</v>
      </c>
      <c r="C30" s="565" t="s">
        <v>340</v>
      </c>
      <c r="D30" s="566">
        <f>37352243+10085105</f>
        <v>47437348</v>
      </c>
      <c r="E30" s="453"/>
      <c r="F30" s="453"/>
    </row>
    <row r="31" spans="1:8" s="59" customFormat="1" ht="13.5" thickBot="1" x14ac:dyDescent="0.25">
      <c r="A31" s="561" t="s">
        <v>57</v>
      </c>
      <c r="B31" s="564" t="s">
        <v>172</v>
      </c>
      <c r="C31" s="565" t="s">
        <v>287</v>
      </c>
      <c r="D31" s="566">
        <v>530246874</v>
      </c>
      <c r="E31" s="453"/>
      <c r="F31" s="453"/>
    </row>
    <row r="32" spans="1:8" s="59" customFormat="1" ht="13.5" thickBot="1" x14ac:dyDescent="0.25">
      <c r="A32" s="561" t="s">
        <v>60</v>
      </c>
      <c r="B32" s="564" t="s">
        <v>172</v>
      </c>
      <c r="C32" s="565" t="s">
        <v>277</v>
      </c>
      <c r="D32" s="566">
        <v>149385223</v>
      </c>
      <c r="E32" s="453"/>
      <c r="F32" s="453"/>
    </row>
    <row r="33" spans="1:8" s="59" customFormat="1" ht="26.25" thickBot="1" x14ac:dyDescent="0.25">
      <c r="A33" s="561" t="s">
        <v>58</v>
      </c>
      <c r="B33" s="564" t="s">
        <v>172</v>
      </c>
      <c r="C33" s="567" t="s">
        <v>276</v>
      </c>
      <c r="D33" s="566">
        <v>126961087</v>
      </c>
      <c r="E33" s="453"/>
      <c r="F33" s="453"/>
      <c r="H33" s="559"/>
    </row>
    <row r="34" spans="1:8" s="59" customFormat="1" ht="13.5" thickBot="1" x14ac:dyDescent="0.25">
      <c r="A34" s="561" t="s">
        <v>59</v>
      </c>
      <c r="B34" s="564" t="s">
        <v>337</v>
      </c>
      <c r="C34" s="567" t="s">
        <v>338</v>
      </c>
      <c r="D34" s="566">
        <f>107619065+29057147</f>
        <v>136676212</v>
      </c>
      <c r="E34" s="453"/>
      <c r="F34" s="453"/>
    </row>
    <row r="35" spans="1:8" s="59" customFormat="1" ht="13.5" thickBot="1" x14ac:dyDescent="0.25">
      <c r="A35" s="561" t="s">
        <v>61</v>
      </c>
      <c r="B35" s="564" t="s">
        <v>286</v>
      </c>
      <c r="C35" s="565" t="s">
        <v>285</v>
      </c>
      <c r="D35" s="566">
        <v>1095161306</v>
      </c>
      <c r="E35" s="453"/>
      <c r="F35" s="453"/>
    </row>
    <row r="36" spans="1:8" s="59" customFormat="1" ht="13.5" thickBot="1" x14ac:dyDescent="0.25">
      <c r="A36" s="561"/>
      <c r="B36" s="564" t="s">
        <v>374</v>
      </c>
      <c r="C36" s="565" t="s">
        <v>375</v>
      </c>
      <c r="D36" s="566">
        <v>250000</v>
      </c>
      <c r="E36" s="453"/>
      <c r="F36" s="453"/>
    </row>
    <row r="37" spans="1:8" s="59" customFormat="1" ht="13.5" thickBot="1" x14ac:dyDescent="0.25">
      <c r="A37" s="561" t="s">
        <v>62</v>
      </c>
      <c r="B37" s="564" t="s">
        <v>331</v>
      </c>
      <c r="C37" s="565" t="s">
        <v>332</v>
      </c>
      <c r="D37" s="566">
        <f>2894800+781596</f>
        <v>3676396</v>
      </c>
      <c r="E37" s="453"/>
      <c r="F37" s="453"/>
    </row>
    <row r="38" spans="1:8" s="59" customFormat="1" ht="13.5" thickBot="1" x14ac:dyDescent="0.25">
      <c r="A38" s="561" t="s">
        <v>63</v>
      </c>
      <c r="B38" s="564" t="s">
        <v>331</v>
      </c>
      <c r="C38" s="565" t="s">
        <v>333</v>
      </c>
      <c r="D38" s="566">
        <v>508000</v>
      </c>
      <c r="E38" s="453"/>
      <c r="F38" s="453"/>
    </row>
    <row r="39" spans="1:8" s="59" customFormat="1" ht="13.5" thickBot="1" x14ac:dyDescent="0.25">
      <c r="A39" s="561" t="s">
        <v>15</v>
      </c>
      <c r="B39" s="564" t="s">
        <v>267</v>
      </c>
      <c r="C39" s="565" t="s">
        <v>322</v>
      </c>
      <c r="D39" s="566">
        <v>25400</v>
      </c>
      <c r="E39" s="453"/>
      <c r="F39" s="453"/>
    </row>
    <row r="40" spans="1:8" s="59" customFormat="1" x14ac:dyDescent="0.2">
      <c r="A40" s="561" t="s">
        <v>64</v>
      </c>
      <c r="B40" s="564" t="s">
        <v>376</v>
      </c>
      <c r="C40" s="565" t="s">
        <v>377</v>
      </c>
      <c r="D40" s="566">
        <v>29290</v>
      </c>
      <c r="E40" s="453"/>
      <c r="F40" s="453"/>
    </row>
    <row r="41" spans="1:8" s="59" customFormat="1" ht="13.5" thickBot="1" x14ac:dyDescent="0.25">
      <c r="A41" s="662" t="s">
        <v>14</v>
      </c>
      <c r="B41" s="663"/>
      <c r="C41" s="664"/>
      <c r="D41" s="568">
        <f>SUM(D18:D40)</f>
        <v>2215283383</v>
      </c>
      <c r="E41" s="453"/>
      <c r="F41" s="453"/>
    </row>
    <row r="42" spans="1:8" x14ac:dyDescent="0.2">
      <c r="D42" s="89"/>
    </row>
    <row r="43" spans="1:8" x14ac:dyDescent="0.2">
      <c r="D43" s="462"/>
    </row>
    <row r="44" spans="1:8" x14ac:dyDescent="0.2">
      <c r="D44" s="85"/>
    </row>
    <row r="45" spans="1:8" x14ac:dyDescent="0.2">
      <c r="D45" s="425"/>
    </row>
    <row r="46" spans="1:8" x14ac:dyDescent="0.2">
      <c r="D46" s="425"/>
    </row>
    <row r="47" spans="1:8" x14ac:dyDescent="0.2">
      <c r="D47" s="425"/>
      <c r="H47" s="85">
        <f>SUM(H26:H33)</f>
        <v>0</v>
      </c>
    </row>
  </sheetData>
  <mergeCells count="4">
    <mergeCell ref="A4:D4"/>
    <mergeCell ref="A12:C12"/>
    <mergeCell ref="A15:D15"/>
    <mergeCell ref="A41:C41"/>
  </mergeCells>
  <pageMargins left="0.70866141732283472" right="0.51181102362204722" top="0.74803149606299213" bottom="0.74803149606299213" header="0.31496062992125984" footer="0.31496062992125984"/>
  <pageSetup paperSize="9" scale="71" orientation="portrait" r:id="rId1"/>
  <headerFooter>
    <oddHeader xml:space="preserve">&amp;R4. sz. melléklet
.../2019.(XI.28.) Egyek Önk. </oddHeader>
  </headerFooter>
  <colBreaks count="1" manualBreakCount="1">
    <brk id="4" max="4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Layout" zoomScaleNormal="130" zoomScaleSheetLayoutView="100" workbookViewId="0">
      <selection activeCell="G13" sqref="G13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8.140625" customWidth="1"/>
    <col min="5" max="5" width="13.42578125" customWidth="1"/>
    <col min="6" max="6" width="19" bestFit="1" customWidth="1"/>
  </cols>
  <sheetData>
    <row r="1" spans="2:5" ht="15.75" x14ac:dyDescent="0.25">
      <c r="B1" s="643" t="s">
        <v>378</v>
      </c>
      <c r="C1" s="665"/>
      <c r="D1" s="665"/>
      <c r="E1" s="665"/>
    </row>
    <row r="2" spans="2:5" ht="15.75" x14ac:dyDescent="0.25">
      <c r="B2" s="547"/>
      <c r="C2" s="548"/>
      <c r="D2" s="548"/>
      <c r="E2" s="548"/>
    </row>
    <row r="3" spans="2:5" ht="16.5" thickBot="1" x14ac:dyDescent="0.25">
      <c r="B3" s="33" t="s">
        <v>51</v>
      </c>
      <c r="C3" s="33"/>
    </row>
    <row r="4" spans="2:5" ht="26.25" thickBot="1" x14ac:dyDescent="0.25">
      <c r="B4" s="36" t="s">
        <v>52</v>
      </c>
      <c r="C4" s="37" t="s">
        <v>53</v>
      </c>
      <c r="D4" s="38" t="s">
        <v>295</v>
      </c>
      <c r="E4" s="74"/>
    </row>
    <row r="5" spans="2:5" ht="13.5" thickBot="1" x14ac:dyDescent="0.25">
      <c r="B5" s="36">
        <v>1</v>
      </c>
      <c r="C5" s="37">
        <v>2</v>
      </c>
      <c r="D5" s="38">
        <v>5</v>
      </c>
    </row>
    <row r="6" spans="2:5" ht="26.25" thickBot="1" x14ac:dyDescent="0.25">
      <c r="B6" s="39" t="s">
        <v>2</v>
      </c>
      <c r="C6" s="143" t="s">
        <v>90</v>
      </c>
      <c r="D6" s="67">
        <f>D7+D13+D14</f>
        <v>838073837</v>
      </c>
    </row>
    <row r="7" spans="2:5" s="70" customFormat="1" ht="13.5" thickBot="1" x14ac:dyDescent="0.25">
      <c r="B7" s="39" t="s">
        <v>6</v>
      </c>
      <c r="C7" s="241" t="s">
        <v>95</v>
      </c>
      <c r="D7" s="280">
        <f>SUM(D8:D12)</f>
        <v>357592772</v>
      </c>
    </row>
    <row r="8" spans="2:5" ht="13.5" thickBot="1" x14ac:dyDescent="0.25">
      <c r="B8" s="39" t="s">
        <v>10</v>
      </c>
      <c r="C8" s="41" t="s">
        <v>174</v>
      </c>
      <c r="D8" s="281">
        <f>'[1]bevétel 1.m. '!E9</f>
        <v>179660264</v>
      </c>
    </row>
    <row r="9" spans="2:5" ht="26.25" thickBot="1" x14ac:dyDescent="0.25">
      <c r="B9" s="39" t="s">
        <v>4</v>
      </c>
      <c r="C9" s="40" t="s">
        <v>175</v>
      </c>
      <c r="D9" s="282">
        <f>'[1]bevétel 1.m. '!E10</f>
        <v>71362165</v>
      </c>
    </row>
    <row r="10" spans="2:5" ht="13.5" thickBot="1" x14ac:dyDescent="0.25">
      <c r="B10" s="39" t="s">
        <v>7</v>
      </c>
      <c r="C10" s="40" t="s">
        <v>176</v>
      </c>
      <c r="D10" s="282">
        <f>'[1]bevétel 1.m. '!E11</f>
        <v>6741690</v>
      </c>
    </row>
    <row r="11" spans="2:5" ht="13.5" thickBot="1" x14ac:dyDescent="0.25">
      <c r="B11" s="39" t="s">
        <v>11</v>
      </c>
      <c r="C11" s="40" t="s">
        <v>177</v>
      </c>
      <c r="D11" s="282">
        <f>'[1]bevétel 1.m. '!E12</f>
        <v>99828653</v>
      </c>
    </row>
    <row r="12" spans="2:5" ht="13.5" thickBot="1" x14ac:dyDescent="0.25">
      <c r="B12" s="39" t="s">
        <v>5</v>
      </c>
      <c r="C12" s="40" t="s">
        <v>193</v>
      </c>
      <c r="D12" s="282">
        <f>'[1]bevétel 1.m. '!E13</f>
        <v>0</v>
      </c>
    </row>
    <row r="13" spans="2:5" ht="26.25" thickBot="1" x14ac:dyDescent="0.25">
      <c r="B13" s="39" t="s">
        <v>13</v>
      </c>
      <c r="C13" s="316" t="s">
        <v>238</v>
      </c>
      <c r="D13" s="317">
        <f>'[1]bevétel 1.m. '!E14</f>
        <v>0</v>
      </c>
    </row>
    <row r="14" spans="2:5" s="70" customFormat="1" ht="26.25" thickBot="1" x14ac:dyDescent="0.25">
      <c r="B14" s="39" t="s">
        <v>8</v>
      </c>
      <c r="C14" s="242" t="s">
        <v>178</v>
      </c>
      <c r="D14" s="317">
        <v>480481065</v>
      </c>
    </row>
    <row r="15" spans="2:5" s="70" customFormat="1" ht="13.5" thickBot="1" x14ac:dyDescent="0.25">
      <c r="B15" s="39" t="s">
        <v>3</v>
      </c>
      <c r="C15" s="242" t="s">
        <v>217</v>
      </c>
      <c r="D15" s="317"/>
    </row>
    <row r="16" spans="2:5" s="70" customFormat="1" ht="13.5" thickBot="1" x14ac:dyDescent="0.25">
      <c r="B16" s="39" t="s">
        <v>9</v>
      </c>
      <c r="C16" s="242" t="s">
        <v>239</v>
      </c>
      <c r="D16" s="317"/>
    </row>
    <row r="17" spans="2:4" ht="26.25" thickBot="1" x14ac:dyDescent="0.25">
      <c r="B17" s="39" t="s">
        <v>25</v>
      </c>
      <c r="C17" s="291" t="s">
        <v>96</v>
      </c>
      <c r="D17" s="290">
        <f>SUM(D18:D20)</f>
        <v>2268590006</v>
      </c>
    </row>
    <row r="18" spans="2:4" ht="13.5" thickBot="1" x14ac:dyDescent="0.25">
      <c r="B18" s="39" t="s">
        <v>16</v>
      </c>
      <c r="C18" s="289" t="s">
        <v>179</v>
      </c>
      <c r="D18" s="281">
        <v>0</v>
      </c>
    </row>
    <row r="19" spans="2:4" s="70" customFormat="1" ht="26.25" thickBot="1" x14ac:dyDescent="0.25">
      <c r="B19" s="39" t="s">
        <v>57</v>
      </c>
      <c r="C19" s="287" t="s">
        <v>240</v>
      </c>
      <c r="D19" s="288"/>
    </row>
    <row r="20" spans="2:4" ht="26.25" thickBot="1" x14ac:dyDescent="0.25">
      <c r="B20" s="39" t="s">
        <v>60</v>
      </c>
      <c r="C20" s="42" t="s">
        <v>180</v>
      </c>
      <c r="D20" s="283">
        <f>'[1]bevétel 1.m. '!E19</f>
        <v>2268590006</v>
      </c>
    </row>
    <row r="21" spans="2:4" ht="13.5" thickBot="1" x14ac:dyDescent="0.25">
      <c r="B21" s="39" t="s">
        <v>58</v>
      </c>
      <c r="C21" s="72" t="s">
        <v>109</v>
      </c>
      <c r="D21" s="73">
        <f>D23+D24+D28+D29</f>
        <v>79608000</v>
      </c>
    </row>
    <row r="22" spans="2:4" ht="13.5" thickBot="1" x14ac:dyDescent="0.25">
      <c r="B22" s="39"/>
      <c r="C22" s="429" t="s">
        <v>269</v>
      </c>
      <c r="D22" s="73"/>
    </row>
    <row r="23" spans="2:4" ht="13.5" thickBot="1" x14ac:dyDescent="0.25">
      <c r="B23" s="39" t="s">
        <v>61</v>
      </c>
      <c r="C23" s="476" t="s">
        <v>82</v>
      </c>
      <c r="D23" s="477">
        <v>13130000</v>
      </c>
    </row>
    <row r="24" spans="2:4" s="70" customFormat="1" ht="13.5" thickBot="1" x14ac:dyDescent="0.25">
      <c r="B24" s="475" t="s">
        <v>62</v>
      </c>
      <c r="C24" s="480" t="s">
        <v>181</v>
      </c>
      <c r="D24" s="481">
        <f>D25+D26+D27</f>
        <v>60990000</v>
      </c>
    </row>
    <row r="25" spans="2:4" ht="13.5" thickBot="1" x14ac:dyDescent="0.25">
      <c r="B25" s="475" t="s">
        <v>63</v>
      </c>
      <c r="C25" s="87" t="s">
        <v>182</v>
      </c>
      <c r="D25" s="482">
        <v>52000000</v>
      </c>
    </row>
    <row r="26" spans="2:4" ht="13.5" thickBot="1" x14ac:dyDescent="0.25">
      <c r="B26" s="475" t="s">
        <v>15</v>
      </c>
      <c r="C26" s="87" t="s">
        <v>183</v>
      </c>
      <c r="D26" s="482">
        <v>8990000</v>
      </c>
    </row>
    <row r="27" spans="2:4" ht="26.25" thickBot="1" x14ac:dyDescent="0.25">
      <c r="B27" s="475" t="s">
        <v>64</v>
      </c>
      <c r="C27" s="87" t="s">
        <v>86</v>
      </c>
      <c r="D27" s="482"/>
    </row>
    <row r="28" spans="2:4" ht="13.5" thickBot="1" x14ac:dyDescent="0.25">
      <c r="B28" s="475" t="s">
        <v>65</v>
      </c>
      <c r="C28" s="87" t="s">
        <v>184</v>
      </c>
      <c r="D28" s="483">
        <v>5488000</v>
      </c>
    </row>
    <row r="29" spans="2:4" ht="13.5" thickBot="1" x14ac:dyDescent="0.25">
      <c r="B29" s="475" t="s">
        <v>66</v>
      </c>
      <c r="C29" s="87" t="s">
        <v>265</v>
      </c>
      <c r="D29" s="482"/>
    </row>
    <row r="30" spans="2:4" ht="13.5" thickBot="1" x14ac:dyDescent="0.25">
      <c r="B30" s="475" t="s">
        <v>73</v>
      </c>
      <c r="C30" s="484" t="s">
        <v>218</v>
      </c>
      <c r="D30" s="485"/>
    </row>
    <row r="31" spans="2:4" ht="13.5" thickBot="1" x14ac:dyDescent="0.25">
      <c r="B31" s="39" t="s">
        <v>74</v>
      </c>
      <c r="C31" s="478" t="s">
        <v>185</v>
      </c>
      <c r="D31" s="479">
        <v>87160240</v>
      </c>
    </row>
    <row r="32" spans="2:4" s="60" customFormat="1" ht="13.5" thickBot="1" x14ac:dyDescent="0.25">
      <c r="B32" s="39" t="s">
        <v>75</v>
      </c>
      <c r="C32" s="243" t="s">
        <v>110</v>
      </c>
      <c r="D32" s="284">
        <v>26688031</v>
      </c>
    </row>
    <row r="33" spans="2:6" s="60" customFormat="1" ht="13.5" thickBot="1" x14ac:dyDescent="0.25">
      <c r="B33" s="39" t="s">
        <v>208</v>
      </c>
      <c r="C33" s="244" t="s">
        <v>107</v>
      </c>
      <c r="D33" s="285">
        <v>15503197</v>
      </c>
    </row>
    <row r="34" spans="2:6" s="60" customFormat="1" ht="13.5" thickBot="1" x14ac:dyDescent="0.25">
      <c r="B34" s="39" t="s">
        <v>209</v>
      </c>
      <c r="C34" s="245" t="s">
        <v>98</v>
      </c>
      <c r="D34" s="294">
        <f>D35+D36</f>
        <v>0</v>
      </c>
    </row>
    <row r="35" spans="2:6" s="171" customFormat="1" ht="26.25" thickBot="1" x14ac:dyDescent="0.25">
      <c r="B35" s="39" t="s">
        <v>210</v>
      </c>
      <c r="C35" s="238" t="s">
        <v>229</v>
      </c>
      <c r="D35" s="286">
        <v>0</v>
      </c>
    </row>
    <row r="36" spans="2:6" s="171" customFormat="1" ht="13.5" thickBot="1" x14ac:dyDescent="0.25">
      <c r="B36" s="39" t="s">
        <v>211</v>
      </c>
      <c r="C36" s="239" t="s">
        <v>230</v>
      </c>
      <c r="D36" s="240">
        <v>0</v>
      </c>
    </row>
    <row r="37" spans="2:6" ht="13.5" thickBot="1" x14ac:dyDescent="0.25">
      <c r="B37" s="666" t="s">
        <v>80</v>
      </c>
      <c r="C37" s="667"/>
      <c r="D37" s="246">
        <f>D6+D17+D21+D31+D32+D33+D34</f>
        <v>3315623311</v>
      </c>
    </row>
    <row r="38" spans="2:6" ht="13.5" thickBot="1" x14ac:dyDescent="0.25">
      <c r="B38" s="44" t="s">
        <v>212</v>
      </c>
      <c r="C38" s="44" t="s">
        <v>105</v>
      </c>
      <c r="D38" s="135">
        <f>D39+D40+D41</f>
        <v>320414368</v>
      </c>
    </row>
    <row r="39" spans="2:6" ht="13.5" thickBot="1" x14ac:dyDescent="0.25">
      <c r="B39" s="44" t="s">
        <v>213</v>
      </c>
      <c r="C39" s="136" t="s">
        <v>186</v>
      </c>
      <c r="D39" s="240">
        <v>98439274</v>
      </c>
      <c r="F39" s="85"/>
    </row>
    <row r="40" spans="2:6" ht="24.75" customHeight="1" thickBot="1" x14ac:dyDescent="0.25">
      <c r="B40" s="44" t="s">
        <v>214</v>
      </c>
      <c r="C40" s="136" t="s">
        <v>101</v>
      </c>
      <c r="D40" s="286">
        <v>207686046</v>
      </c>
      <c r="F40" s="425"/>
    </row>
    <row r="41" spans="2:6" ht="13.5" thickBot="1" x14ac:dyDescent="0.25">
      <c r="B41" s="44" t="s">
        <v>215</v>
      </c>
      <c r="C41" s="136" t="s">
        <v>220</v>
      </c>
      <c r="D41" s="286">
        <v>14289048</v>
      </c>
      <c r="F41" s="127"/>
    </row>
    <row r="42" spans="2:6" ht="13.5" thickBot="1" x14ac:dyDescent="0.25">
      <c r="B42" s="44" t="s">
        <v>264</v>
      </c>
      <c r="C42" s="136" t="s">
        <v>216</v>
      </c>
      <c r="D42" s="286"/>
      <c r="F42" s="85"/>
    </row>
    <row r="43" spans="2:6" x14ac:dyDescent="0.2">
      <c r="B43" s="76"/>
      <c r="C43" s="75"/>
    </row>
    <row r="44" spans="2:6" x14ac:dyDescent="0.2">
      <c r="B44" s="668" t="s">
        <v>54</v>
      </c>
      <c r="C44" s="668"/>
    </row>
    <row r="45" spans="2:6" ht="13.5" thickBot="1" x14ac:dyDescent="0.25">
      <c r="B45" s="45"/>
      <c r="C45" s="45"/>
    </row>
    <row r="46" spans="2:6" ht="26.25" thickBot="1" x14ac:dyDescent="0.25">
      <c r="B46" s="36" t="s">
        <v>55</v>
      </c>
      <c r="C46" s="37" t="s">
        <v>56</v>
      </c>
      <c r="D46" s="38" t="s">
        <v>221</v>
      </c>
    </row>
    <row r="47" spans="2:6" ht="13.5" thickBot="1" x14ac:dyDescent="0.25">
      <c r="B47" s="36">
        <v>1</v>
      </c>
      <c r="C47" s="37">
        <v>2</v>
      </c>
      <c r="D47" s="38">
        <v>5</v>
      </c>
    </row>
    <row r="48" spans="2:6" ht="13.5" thickBot="1" x14ac:dyDescent="0.25">
      <c r="B48" s="39" t="s">
        <v>2</v>
      </c>
      <c r="C48" s="46" t="s">
        <v>187</v>
      </c>
      <c r="D48" s="67">
        <f>D49+D50</f>
        <v>542330890</v>
      </c>
      <c r="E48" s="59"/>
      <c r="F48" s="59"/>
    </row>
    <row r="49" spans="1:6" ht="13.5" thickBot="1" x14ac:dyDescent="0.25">
      <c r="B49" s="39" t="s">
        <v>6</v>
      </c>
      <c r="C49" s="43" t="s">
        <v>164</v>
      </c>
      <c r="D49" s="253">
        <f>'Működési kiadások 3.'!F8</f>
        <v>505559089</v>
      </c>
      <c r="E49" s="59"/>
      <c r="F49" s="59"/>
    </row>
    <row r="50" spans="1:6" ht="13.5" thickBot="1" x14ac:dyDescent="0.25">
      <c r="B50" s="39" t="s">
        <v>10</v>
      </c>
      <c r="C50" s="47" t="s">
        <v>165</v>
      </c>
      <c r="D50" s="254">
        <f>'Működési kiadások 3.'!F10</f>
        <v>36771801</v>
      </c>
      <c r="E50" s="59"/>
      <c r="F50" s="59"/>
    </row>
    <row r="51" spans="1:6" s="60" customFormat="1" ht="26.25" thickBot="1" x14ac:dyDescent="0.25">
      <c r="B51" s="39" t="s">
        <v>4</v>
      </c>
      <c r="C51" s="247" t="s">
        <v>154</v>
      </c>
      <c r="D51" s="255">
        <v>68372413</v>
      </c>
      <c r="E51" s="450"/>
      <c r="F51" s="450"/>
    </row>
    <row r="52" spans="1:6" s="60" customFormat="1" ht="13.5" thickBot="1" x14ac:dyDescent="0.25">
      <c r="B52" s="39" t="s">
        <v>7</v>
      </c>
      <c r="C52" s="248" t="s">
        <v>131</v>
      </c>
      <c r="D52" s="255">
        <v>590945847</v>
      </c>
      <c r="E52" s="450"/>
      <c r="F52" s="450"/>
    </row>
    <row r="53" spans="1:6" s="60" customFormat="1" ht="13.5" thickBot="1" x14ac:dyDescent="0.25">
      <c r="B53" s="39" t="s">
        <v>11</v>
      </c>
      <c r="C53" s="248" t="s">
        <v>188</v>
      </c>
      <c r="D53" s="446">
        <v>17308165</v>
      </c>
      <c r="E53" s="450"/>
      <c r="F53" s="451"/>
    </row>
    <row r="54" spans="1:6" s="60" customFormat="1" ht="13.5" thickBot="1" x14ac:dyDescent="0.25">
      <c r="B54" s="39" t="s">
        <v>5</v>
      </c>
      <c r="C54" s="249" t="s">
        <v>192</v>
      </c>
      <c r="D54" s="447">
        <v>124313006</v>
      </c>
      <c r="E54" s="450"/>
      <c r="F54" s="451"/>
    </row>
    <row r="55" spans="1:6" s="171" customFormat="1" ht="13.5" thickBot="1" x14ac:dyDescent="0.25">
      <c r="A55" s="71"/>
      <c r="B55" s="39" t="s">
        <v>13</v>
      </c>
      <c r="C55" s="448" t="s">
        <v>270</v>
      </c>
      <c r="D55" s="449">
        <f>SUM(D56:D57)</f>
        <v>4605535</v>
      </c>
      <c r="E55" s="452"/>
      <c r="F55" s="451"/>
    </row>
    <row r="56" spans="1:6" ht="13.5" thickBot="1" x14ac:dyDescent="0.25">
      <c r="B56" s="39" t="s">
        <v>8</v>
      </c>
      <c r="C56" s="251" t="s">
        <v>271</v>
      </c>
      <c r="D56" s="256">
        <f>'[1]Működési kiadások 3'!F34</f>
        <v>2017288</v>
      </c>
      <c r="E56" s="59"/>
      <c r="F56" s="451"/>
    </row>
    <row r="57" spans="1:6" ht="13.5" thickBot="1" x14ac:dyDescent="0.25">
      <c r="B57" s="39" t="s">
        <v>3</v>
      </c>
      <c r="C57" s="252" t="s">
        <v>245</v>
      </c>
      <c r="D57" s="257">
        <v>2588247</v>
      </c>
      <c r="E57" s="59"/>
      <c r="F57" s="451"/>
    </row>
    <row r="58" spans="1:6" s="60" customFormat="1" ht="13.5" thickBot="1" x14ac:dyDescent="0.25">
      <c r="B58" s="39" t="s">
        <v>9</v>
      </c>
      <c r="C58" s="250" t="s">
        <v>189</v>
      </c>
      <c r="D58" s="258">
        <v>2215283383</v>
      </c>
      <c r="E58" s="450"/>
      <c r="F58" s="451"/>
    </row>
    <row r="59" spans="1:6" s="60" customFormat="1" ht="13.5" thickBot="1" x14ac:dyDescent="0.25">
      <c r="B59" s="39" t="s">
        <v>25</v>
      </c>
      <c r="C59" s="248" t="s">
        <v>190</v>
      </c>
      <c r="D59" s="255">
        <v>27549532</v>
      </c>
      <c r="E59" s="450"/>
      <c r="F59" s="451"/>
    </row>
    <row r="60" spans="1:6" s="60" customFormat="1" ht="13.5" thickBot="1" x14ac:dyDescent="0.25">
      <c r="B60" s="39" t="s">
        <v>16</v>
      </c>
      <c r="C60" s="248" t="s">
        <v>135</v>
      </c>
      <c r="D60" s="255">
        <f>'[1]Kiadások 2'!E22</f>
        <v>54000</v>
      </c>
      <c r="E60" s="450"/>
      <c r="F60" s="451"/>
    </row>
    <row r="61" spans="1:6" ht="13.5" thickBot="1" x14ac:dyDescent="0.25">
      <c r="B61" s="39" t="s">
        <v>57</v>
      </c>
      <c r="C61" s="48" t="s">
        <v>143</v>
      </c>
      <c r="D61" s="66">
        <f>D62+D64</f>
        <v>45274908</v>
      </c>
      <c r="E61" s="59"/>
      <c r="F61" s="451"/>
    </row>
    <row r="62" spans="1:6" ht="13.5" thickBot="1" x14ac:dyDescent="0.25">
      <c r="B62" s="39" t="s">
        <v>58</v>
      </c>
      <c r="C62" s="41" t="s">
        <v>138</v>
      </c>
      <c r="D62" s="151">
        <f>'[1]Működési kiadások 3'!C36</f>
        <v>34825543</v>
      </c>
      <c r="E62" s="59"/>
      <c r="F62" s="451"/>
    </row>
    <row r="63" spans="1:6" ht="13.5" thickBot="1" x14ac:dyDescent="0.25">
      <c r="B63" s="39"/>
      <c r="C63" s="427" t="s">
        <v>274</v>
      </c>
      <c r="D63" s="151">
        <f>D62</f>
        <v>34825543</v>
      </c>
      <c r="E63" s="59"/>
      <c r="F63" s="451"/>
    </row>
    <row r="64" spans="1:6" ht="13.5" thickBot="1" x14ac:dyDescent="0.25">
      <c r="B64" s="39" t="s">
        <v>59</v>
      </c>
      <c r="C64" s="41" t="s">
        <v>139</v>
      </c>
      <c r="D64" s="256">
        <v>10449365</v>
      </c>
      <c r="E64" s="59"/>
      <c r="F64" s="453"/>
    </row>
    <row r="65" spans="2:6" ht="13.5" thickBot="1" x14ac:dyDescent="0.25">
      <c r="B65" s="39" t="s">
        <v>61</v>
      </c>
      <c r="C65" s="48" t="s">
        <v>191</v>
      </c>
      <c r="D65" s="259">
        <f>D48+D51+D52+D53+D54+D58+D59+D60+D61+D55</f>
        <v>3636037679</v>
      </c>
      <c r="E65" s="59"/>
      <c r="F65" s="453"/>
    </row>
    <row r="66" spans="2:6" ht="14.25" customHeight="1" thickBot="1" x14ac:dyDescent="0.25">
      <c r="B66" s="669" t="s">
        <v>346</v>
      </c>
      <c r="C66" s="670"/>
      <c r="D66" s="255">
        <f>D65</f>
        <v>3636037679</v>
      </c>
      <c r="E66" s="59"/>
      <c r="F66" s="453"/>
    </row>
    <row r="67" spans="2:6" ht="15" customHeight="1" thickBot="1" x14ac:dyDescent="0.25">
      <c r="B67" s="669" t="s">
        <v>347</v>
      </c>
      <c r="C67" s="670"/>
      <c r="D67" s="255">
        <f>D37+D38</f>
        <v>3636037679</v>
      </c>
      <c r="F67" s="425"/>
    </row>
    <row r="68" spans="2:6" x14ac:dyDescent="0.2">
      <c r="F68" s="425"/>
    </row>
  </sheetData>
  <mergeCells count="5">
    <mergeCell ref="B1:E1"/>
    <mergeCell ref="B37:C37"/>
    <mergeCell ref="B44:C44"/>
    <mergeCell ref="B66:C66"/>
    <mergeCell ref="B67:C67"/>
  </mergeCells>
  <pageMargins left="0.78740157480314965" right="0.78740157480314965" top="0.39370078740157483" bottom="0.39370078740157483" header="0" footer="0"/>
  <pageSetup paperSize="9" scale="64" orientation="portrait" r:id="rId1"/>
  <headerFooter alignWithMargins="0">
    <oddHeader>&amp;R5.sz. melléklet
..../2019.(XI.28.) Egyek Önk.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3"/>
  <sheetViews>
    <sheetView view="pageLayout" zoomScaleNormal="130" workbookViewId="0">
      <selection activeCell="R14" sqref="R14"/>
    </sheetView>
  </sheetViews>
  <sheetFormatPr defaultRowHeight="12.75" x14ac:dyDescent="0.2"/>
  <cols>
    <col min="1" max="1" width="33.140625" customWidth="1"/>
    <col min="2" max="2" width="11.85546875" bestFit="1" customWidth="1"/>
    <col min="3" max="3" width="9.7109375" bestFit="1" customWidth="1"/>
    <col min="4" max="4" width="9.5703125" bestFit="1" customWidth="1"/>
    <col min="5" max="5" width="9.7109375" bestFit="1" customWidth="1"/>
    <col min="6" max="6" width="11" bestFit="1" customWidth="1"/>
    <col min="7" max="8" width="9.5703125" bestFit="1" customWidth="1"/>
    <col min="9" max="9" width="9.7109375" bestFit="1" customWidth="1"/>
    <col min="10" max="10" width="9.5703125" bestFit="1" customWidth="1"/>
    <col min="11" max="12" width="9.7109375" bestFit="1" customWidth="1"/>
    <col min="13" max="13" width="11.85546875" bestFit="1" customWidth="1"/>
    <col min="14" max="14" width="9.7109375" bestFit="1" customWidth="1"/>
    <col min="15" max="15" width="11.7109375" customWidth="1"/>
  </cols>
  <sheetData>
    <row r="3" spans="1:17" ht="18" x14ac:dyDescent="0.25">
      <c r="A3" s="671" t="s">
        <v>345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</row>
    <row r="4" spans="1:17" ht="18" x14ac:dyDescent="0.25">
      <c r="A4" s="549"/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  <c r="N4" s="549"/>
      <c r="O4" s="549"/>
    </row>
    <row r="5" spans="1:17" ht="18" x14ac:dyDescent="0.25">
      <c r="A5" s="549"/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</row>
    <row r="6" spans="1:17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7" x14ac:dyDescent="0.2">
      <c r="A7" s="27" t="s">
        <v>0</v>
      </c>
      <c r="B7" s="28" t="s">
        <v>34</v>
      </c>
      <c r="C7" s="28" t="s">
        <v>35</v>
      </c>
      <c r="D7" s="28" t="s">
        <v>36</v>
      </c>
      <c r="E7" s="28" t="s">
        <v>37</v>
      </c>
      <c r="F7" s="28" t="s">
        <v>38</v>
      </c>
      <c r="G7" s="28" t="s">
        <v>39</v>
      </c>
      <c r="H7" s="28" t="s">
        <v>40</v>
      </c>
      <c r="I7" s="28" t="s">
        <v>41</v>
      </c>
      <c r="J7" s="28" t="s">
        <v>42</v>
      </c>
      <c r="K7" s="28" t="s">
        <v>43</v>
      </c>
      <c r="L7" s="28" t="s">
        <v>44</v>
      </c>
      <c r="M7" s="28" t="s">
        <v>45</v>
      </c>
      <c r="N7" s="28" t="s">
        <v>46</v>
      </c>
      <c r="O7" s="28" t="s">
        <v>24</v>
      </c>
    </row>
    <row r="8" spans="1:17" x14ac:dyDescent="0.2">
      <c r="A8" s="29" t="s">
        <v>47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>
        <f t="shared" ref="O8:O15" si="0">SUM(C8:N8)</f>
        <v>0</v>
      </c>
    </row>
    <row r="9" spans="1:17" ht="35.25" customHeight="1" x14ac:dyDescent="0.2">
      <c r="A9" s="82" t="s">
        <v>90</v>
      </c>
      <c r="B9" s="30">
        <v>838073837</v>
      </c>
      <c r="C9" s="30">
        <v>21208960</v>
      </c>
      <c r="D9" s="30">
        <v>21208960</v>
      </c>
      <c r="E9" s="30">
        <v>21208960</v>
      </c>
      <c r="F9" s="30">
        <v>70929885</v>
      </c>
      <c r="G9" s="30">
        <v>70929885</v>
      </c>
      <c r="H9" s="30">
        <v>70929885</v>
      </c>
      <c r="I9" s="30">
        <v>70929885</v>
      </c>
      <c r="J9" s="30">
        <v>70929885</v>
      </c>
      <c r="K9" s="30">
        <v>70929885</v>
      </c>
      <c r="L9" s="30">
        <v>70929885</v>
      </c>
      <c r="M9" s="30">
        <v>70929885</v>
      </c>
      <c r="N9" s="30">
        <f>B9-C9-D9-E9-F9-G9-H9-I9-J9-K9-L9-M9</f>
        <v>207007877</v>
      </c>
      <c r="O9" s="30">
        <f>SUM(C9:N9)</f>
        <v>838073837</v>
      </c>
    </row>
    <row r="10" spans="1:17" ht="29.25" customHeight="1" x14ac:dyDescent="0.2">
      <c r="A10" s="82" t="s">
        <v>96</v>
      </c>
      <c r="B10" s="30">
        <v>2268590006</v>
      </c>
      <c r="C10" s="30">
        <v>188969830</v>
      </c>
      <c r="D10" s="30">
        <v>188969830</v>
      </c>
      <c r="E10" s="30">
        <v>188969830</v>
      </c>
      <c r="F10" s="30">
        <v>188969830</v>
      </c>
      <c r="G10" s="30">
        <v>188969830</v>
      </c>
      <c r="H10" s="30">
        <v>188969830</v>
      </c>
      <c r="I10" s="30">
        <v>188969830</v>
      </c>
      <c r="J10" s="30">
        <v>188969830</v>
      </c>
      <c r="K10" s="30">
        <v>188969830</v>
      </c>
      <c r="L10" s="30">
        <v>188969830</v>
      </c>
      <c r="M10" s="30">
        <v>188969830</v>
      </c>
      <c r="N10" s="30">
        <f t="shared" ref="N10:N16" si="1">B10-C10-D10-E10-F10-G10-H10-I10-J10-K10-L10-M10</f>
        <v>189921876</v>
      </c>
      <c r="O10" s="30">
        <f t="shared" si="0"/>
        <v>2268590006</v>
      </c>
    </row>
    <row r="11" spans="1:17" ht="48" customHeight="1" x14ac:dyDescent="0.2">
      <c r="A11" s="82" t="s">
        <v>109</v>
      </c>
      <c r="B11" s="30">
        <v>79608000</v>
      </c>
      <c r="C11" s="30"/>
      <c r="D11" s="30"/>
      <c r="E11" s="30">
        <v>37554000</v>
      </c>
      <c r="F11" s="30"/>
      <c r="G11" s="30"/>
      <c r="H11" s="30"/>
      <c r="I11" s="30"/>
      <c r="J11" s="30"/>
      <c r="K11" s="30">
        <v>37554000</v>
      </c>
      <c r="L11" s="30"/>
      <c r="M11" s="30"/>
      <c r="N11" s="30">
        <f t="shared" si="1"/>
        <v>4500000</v>
      </c>
      <c r="O11" s="30">
        <f t="shared" si="0"/>
        <v>79608000</v>
      </c>
    </row>
    <row r="12" spans="1:17" x14ac:dyDescent="0.2">
      <c r="A12" s="29" t="s">
        <v>88</v>
      </c>
      <c r="B12" s="30">
        <v>87160240</v>
      </c>
      <c r="C12" s="30">
        <v>5360390</v>
      </c>
      <c r="D12" s="30">
        <v>5360390</v>
      </c>
      <c r="E12" s="30">
        <v>5360390</v>
      </c>
      <c r="F12" s="30">
        <v>6367183</v>
      </c>
      <c r="G12" s="30">
        <v>6367183</v>
      </c>
      <c r="H12" s="30">
        <v>6367183</v>
      </c>
      <c r="I12" s="30">
        <v>6367183</v>
      </c>
      <c r="J12" s="30">
        <v>6367183</v>
      </c>
      <c r="K12" s="30">
        <v>6367183</v>
      </c>
      <c r="L12" s="30">
        <v>6367183</v>
      </c>
      <c r="M12" s="30">
        <v>6367183</v>
      </c>
      <c r="N12" s="30">
        <f t="shared" si="1"/>
        <v>20141606</v>
      </c>
      <c r="O12" s="30">
        <f t="shared" si="0"/>
        <v>87160240</v>
      </c>
    </row>
    <row r="13" spans="1:17" x14ac:dyDescent="0.2">
      <c r="A13" s="29" t="s">
        <v>110</v>
      </c>
      <c r="B13" s="30">
        <v>26688031</v>
      </c>
      <c r="C13" s="30"/>
      <c r="D13" s="30"/>
      <c r="E13" s="30"/>
      <c r="F13" s="30">
        <v>5500000</v>
      </c>
      <c r="G13" s="30"/>
      <c r="H13" s="30">
        <v>5179000</v>
      </c>
      <c r="I13" s="30">
        <v>5000000</v>
      </c>
      <c r="J13" s="30">
        <v>5000000</v>
      </c>
      <c r="K13" s="30">
        <f>25875850-25679000</f>
        <v>196850</v>
      </c>
      <c r="L13" s="30"/>
      <c r="M13" s="30">
        <v>5000000</v>
      </c>
      <c r="N13" s="30">
        <f t="shared" si="1"/>
        <v>812181</v>
      </c>
      <c r="O13" s="30">
        <f t="shared" si="0"/>
        <v>26688031</v>
      </c>
    </row>
    <row r="14" spans="1:17" ht="40.5" customHeight="1" x14ac:dyDescent="0.2">
      <c r="A14" s="82" t="s">
        <v>107</v>
      </c>
      <c r="B14" s="30">
        <v>15503197</v>
      </c>
      <c r="C14" s="30">
        <v>916600</v>
      </c>
      <c r="D14" s="30">
        <v>916600</v>
      </c>
      <c r="E14" s="30">
        <v>916600</v>
      </c>
      <c r="F14" s="30">
        <v>916600</v>
      </c>
      <c r="G14" s="30">
        <v>916600</v>
      </c>
      <c r="H14" s="30">
        <v>916600</v>
      </c>
      <c r="I14" s="30">
        <v>916600</v>
      </c>
      <c r="J14" s="30">
        <v>916600</v>
      </c>
      <c r="K14" s="30">
        <v>916600</v>
      </c>
      <c r="L14" s="30">
        <v>916600</v>
      </c>
      <c r="M14" s="30">
        <v>916600</v>
      </c>
      <c r="N14" s="30">
        <f t="shared" si="1"/>
        <v>5420597</v>
      </c>
      <c r="O14" s="30">
        <f t="shared" si="0"/>
        <v>15503197</v>
      </c>
      <c r="P14" s="89"/>
    </row>
    <row r="15" spans="1:17" ht="56.25" customHeight="1" x14ac:dyDescent="0.2">
      <c r="A15" s="82" t="s">
        <v>98</v>
      </c>
      <c r="B15" s="30">
        <v>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>
        <f t="shared" si="1"/>
        <v>0</v>
      </c>
      <c r="O15" s="30">
        <f t="shared" si="0"/>
        <v>0</v>
      </c>
      <c r="Q15" s="2"/>
    </row>
    <row r="16" spans="1:17" ht="20.25" customHeight="1" x14ac:dyDescent="0.2">
      <c r="A16" s="82" t="s">
        <v>105</v>
      </c>
      <c r="B16" s="30">
        <v>480893806</v>
      </c>
      <c r="C16" s="30">
        <v>24683900</v>
      </c>
      <c r="D16" s="30">
        <v>24683900</v>
      </c>
      <c r="E16" s="30">
        <v>24683900</v>
      </c>
      <c r="F16" s="30">
        <v>24683900</v>
      </c>
      <c r="G16" s="30">
        <v>24683900</v>
      </c>
      <c r="H16" s="30">
        <v>24683900</v>
      </c>
      <c r="I16" s="30">
        <v>24683900</v>
      </c>
      <c r="J16" s="30">
        <v>24683900</v>
      </c>
      <c r="K16" s="30">
        <v>33664752</v>
      </c>
      <c r="L16" s="30">
        <v>24683900</v>
      </c>
      <c r="M16" s="30">
        <v>24683900</v>
      </c>
      <c r="N16" s="30">
        <f t="shared" si="1"/>
        <v>200390054</v>
      </c>
      <c r="O16" s="30">
        <f>SUM(C16:N16)</f>
        <v>480893806</v>
      </c>
      <c r="P16" s="89"/>
    </row>
    <row r="17" spans="1:15" x14ac:dyDescent="0.2">
      <c r="A17" s="34" t="s">
        <v>48</v>
      </c>
      <c r="B17" s="35">
        <f t="shared" ref="B17:N17" si="2">SUM(B9:B16)</f>
        <v>3796517117</v>
      </c>
      <c r="C17" s="35">
        <f t="shared" si="2"/>
        <v>241139680</v>
      </c>
      <c r="D17" s="35">
        <f t="shared" si="2"/>
        <v>241139680</v>
      </c>
      <c r="E17" s="35">
        <f t="shared" si="2"/>
        <v>278693680</v>
      </c>
      <c r="F17" s="35">
        <f t="shared" si="2"/>
        <v>297367398</v>
      </c>
      <c r="G17" s="35">
        <f t="shared" si="2"/>
        <v>291867398</v>
      </c>
      <c r="H17" s="35">
        <f t="shared" si="2"/>
        <v>297046398</v>
      </c>
      <c r="I17" s="35">
        <f t="shared" si="2"/>
        <v>296867398</v>
      </c>
      <c r="J17" s="35">
        <f t="shared" si="2"/>
        <v>296867398</v>
      </c>
      <c r="K17" s="35">
        <f t="shared" si="2"/>
        <v>338599100</v>
      </c>
      <c r="L17" s="35">
        <f t="shared" si="2"/>
        <v>291867398</v>
      </c>
      <c r="M17" s="35">
        <f t="shared" si="2"/>
        <v>296867398</v>
      </c>
      <c r="N17" s="35">
        <f t="shared" si="2"/>
        <v>628194191</v>
      </c>
      <c r="O17" s="35">
        <f>SUM(O9:O16)</f>
        <v>3796517117</v>
      </c>
    </row>
    <row r="18" spans="1:15" x14ac:dyDescent="0.2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 x14ac:dyDescent="0.2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</row>
    <row r="20" spans="1:15" x14ac:dyDescent="0.2">
      <c r="A20" s="27" t="s">
        <v>0</v>
      </c>
      <c r="B20" s="28" t="s">
        <v>34</v>
      </c>
      <c r="C20" s="28" t="s">
        <v>35</v>
      </c>
      <c r="D20" s="28" t="s">
        <v>36</v>
      </c>
      <c r="E20" s="28" t="s">
        <v>37</v>
      </c>
      <c r="F20" s="28" t="s">
        <v>38</v>
      </c>
      <c r="G20" s="28" t="s">
        <v>39</v>
      </c>
      <c r="H20" s="28" t="s">
        <v>40</v>
      </c>
      <c r="I20" s="28" t="s">
        <v>41</v>
      </c>
      <c r="J20" s="28" t="s">
        <v>42</v>
      </c>
      <c r="K20" s="28" t="s">
        <v>43</v>
      </c>
      <c r="L20" s="28" t="s">
        <v>44</v>
      </c>
      <c r="M20" s="28" t="s">
        <v>45</v>
      </c>
      <c r="N20" s="28" t="s">
        <v>46</v>
      </c>
      <c r="O20" s="28" t="s">
        <v>24</v>
      </c>
    </row>
    <row r="21" spans="1:15" x14ac:dyDescent="0.2">
      <c r="A21" s="29" t="s">
        <v>49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spans="1:15" x14ac:dyDescent="0.2">
      <c r="A22" s="29" t="s">
        <v>129</v>
      </c>
      <c r="B22" s="30">
        <v>542330890</v>
      </c>
      <c r="C22" s="30">
        <v>15480112</v>
      </c>
      <c r="D22" s="30">
        <v>15480112</v>
      </c>
      <c r="E22" s="30">
        <v>40561778</v>
      </c>
      <c r="F22" s="30">
        <v>40561778</v>
      </c>
      <c r="G22" s="30">
        <v>40561778</v>
      </c>
      <c r="H22" s="30">
        <v>40561778</v>
      </c>
      <c r="I22" s="30">
        <v>40561778</v>
      </c>
      <c r="J22" s="30">
        <v>40561778</v>
      </c>
      <c r="K22" s="30">
        <v>40561778</v>
      </c>
      <c r="L22" s="30">
        <v>40561778</v>
      </c>
      <c r="M22" s="30">
        <v>40561778</v>
      </c>
      <c r="N22" s="30">
        <f>B22-M22-L22-K22-J22-I22-H22-G22-F22-E22-D22-C22</f>
        <v>146314664</v>
      </c>
      <c r="O22" s="30">
        <f t="shared" ref="O22:O32" si="3">SUM(C22:N22)</f>
        <v>542330890</v>
      </c>
    </row>
    <row r="23" spans="1:15" ht="30.75" customHeight="1" x14ac:dyDescent="0.2">
      <c r="A23" s="82" t="s">
        <v>154</v>
      </c>
      <c r="B23" s="30">
        <v>68372413</v>
      </c>
      <c r="C23" s="30">
        <v>2693473</v>
      </c>
      <c r="D23" s="30">
        <v>2693473</v>
      </c>
      <c r="E23" s="30">
        <v>5009060</v>
      </c>
      <c r="F23" s="30">
        <v>5009060</v>
      </c>
      <c r="G23" s="30">
        <v>5009060</v>
      </c>
      <c r="H23" s="30">
        <v>5009060</v>
      </c>
      <c r="I23" s="30">
        <v>5009060</v>
      </c>
      <c r="J23" s="30">
        <v>5009060</v>
      </c>
      <c r="K23" s="30">
        <v>5009060</v>
      </c>
      <c r="L23" s="30">
        <v>5009060</v>
      </c>
      <c r="M23" s="30">
        <v>5009060</v>
      </c>
      <c r="N23" s="30">
        <f t="shared" ref="N23:N31" si="4">B23-M23-L23-K23-J23-I23-H23-G23-F23-E23-D23-C23</f>
        <v>17903927</v>
      </c>
      <c r="O23" s="30">
        <f t="shared" si="3"/>
        <v>68372413</v>
      </c>
    </row>
    <row r="24" spans="1:15" x14ac:dyDescent="0.2">
      <c r="A24" s="29" t="s">
        <v>131</v>
      </c>
      <c r="B24" s="58">
        <v>590945847</v>
      </c>
      <c r="C24" s="30">
        <v>16512032</v>
      </c>
      <c r="D24" s="30">
        <v>16512032</v>
      </c>
      <c r="E24" s="30">
        <v>16512032</v>
      </c>
      <c r="F24" s="30">
        <v>16512032</v>
      </c>
      <c r="G24" s="30">
        <v>20862274</v>
      </c>
      <c r="H24" s="30">
        <v>20862274</v>
      </c>
      <c r="I24" s="30">
        <v>20862274</v>
      </c>
      <c r="J24" s="30">
        <v>20862274</v>
      </c>
      <c r="K24" s="30">
        <v>20862274</v>
      </c>
      <c r="L24" s="30">
        <v>20862274</v>
      </c>
      <c r="M24" s="30">
        <v>20862274</v>
      </c>
      <c r="N24" s="30">
        <f t="shared" si="4"/>
        <v>378861801</v>
      </c>
      <c r="O24" s="30">
        <f>SUM(C24:N24)</f>
        <v>590945847</v>
      </c>
    </row>
    <row r="25" spans="1:15" ht="18" customHeight="1" x14ac:dyDescent="0.2">
      <c r="A25" s="29" t="s">
        <v>132</v>
      </c>
      <c r="B25" s="30">
        <v>17308165</v>
      </c>
      <c r="C25" s="30">
        <v>2913597</v>
      </c>
      <c r="D25" s="30">
        <v>2913597</v>
      </c>
      <c r="E25" s="30">
        <v>453597</v>
      </c>
      <c r="F25" s="30">
        <v>453597</v>
      </c>
      <c r="G25" s="30">
        <v>453597</v>
      </c>
      <c r="H25" s="30">
        <v>453597</v>
      </c>
      <c r="I25" s="30">
        <v>453597</v>
      </c>
      <c r="J25" s="30">
        <v>453597</v>
      </c>
      <c r="K25" s="30">
        <v>453597</v>
      </c>
      <c r="L25" s="30">
        <v>453597</v>
      </c>
      <c r="M25" s="30">
        <v>453597</v>
      </c>
      <c r="N25" s="30">
        <f t="shared" si="4"/>
        <v>7398598</v>
      </c>
      <c r="O25" s="30">
        <f>SUM(C25:N25)</f>
        <v>17308165</v>
      </c>
    </row>
    <row r="26" spans="1:15" ht="22.5" x14ac:dyDescent="0.2">
      <c r="A26" s="82" t="s">
        <v>155</v>
      </c>
      <c r="B26" s="30">
        <v>124313006</v>
      </c>
      <c r="C26" s="30">
        <v>7117660</v>
      </c>
      <c r="D26" s="30">
        <v>7117660</v>
      </c>
      <c r="E26" s="30">
        <v>7117660</v>
      </c>
      <c r="F26" s="30">
        <v>10710185</v>
      </c>
      <c r="G26" s="30">
        <v>10710185</v>
      </c>
      <c r="H26" s="30">
        <v>10710185</v>
      </c>
      <c r="I26" s="30">
        <v>10710185</v>
      </c>
      <c r="J26" s="30">
        <v>10710185</v>
      </c>
      <c r="K26" s="30">
        <v>10710185</v>
      </c>
      <c r="L26" s="30">
        <v>10710185</v>
      </c>
      <c r="M26" s="30">
        <v>10710185</v>
      </c>
      <c r="N26" s="30">
        <f t="shared" si="4"/>
        <v>17278546</v>
      </c>
      <c r="O26" s="30">
        <f t="shared" si="3"/>
        <v>124313006</v>
      </c>
    </row>
    <row r="27" spans="1:15" s="59" customFormat="1" x14ac:dyDescent="0.2">
      <c r="A27" s="57" t="s">
        <v>156</v>
      </c>
      <c r="B27" s="58">
        <v>4605535</v>
      </c>
      <c r="C27" s="30">
        <v>727200</v>
      </c>
      <c r="D27" s="30">
        <v>727200</v>
      </c>
      <c r="E27" s="30">
        <v>727200</v>
      </c>
      <c r="F27" s="30">
        <v>278215</v>
      </c>
      <c r="G27" s="30">
        <v>278215</v>
      </c>
      <c r="H27" s="30">
        <v>278215</v>
      </c>
      <c r="I27" s="30">
        <v>278215</v>
      </c>
      <c r="J27" s="30">
        <v>278215</v>
      </c>
      <c r="K27" s="30">
        <v>278215</v>
      </c>
      <c r="L27" s="30">
        <v>278215</v>
      </c>
      <c r="M27" s="30">
        <v>278215</v>
      </c>
      <c r="N27" s="30">
        <f t="shared" si="4"/>
        <v>198215</v>
      </c>
      <c r="O27" s="58">
        <f>SUM(C27:N27)</f>
        <v>4605535</v>
      </c>
    </row>
    <row r="28" spans="1:15" x14ac:dyDescent="0.2">
      <c r="A28" s="29" t="s">
        <v>133</v>
      </c>
      <c r="B28" s="30">
        <v>2215283383</v>
      </c>
      <c r="C28" s="30"/>
      <c r="D28" s="30">
        <v>75000000</v>
      </c>
      <c r="E28" s="30">
        <v>125000000</v>
      </c>
      <c r="F28" s="30">
        <v>1525000000</v>
      </c>
      <c r="G28" s="30"/>
      <c r="H28" s="30">
        <v>10000000</v>
      </c>
      <c r="I28" s="30">
        <v>51500000</v>
      </c>
      <c r="J28" s="30">
        <v>75000000</v>
      </c>
      <c r="K28" s="30">
        <v>105000000</v>
      </c>
      <c r="L28" s="30">
        <v>104000000</v>
      </c>
      <c r="M28" s="30">
        <v>68686209</v>
      </c>
      <c r="N28" s="30">
        <v>76097174</v>
      </c>
      <c r="O28" s="30">
        <f>SUM(C28:N28)</f>
        <v>2215283383</v>
      </c>
    </row>
    <row r="29" spans="1:15" ht="36.75" customHeight="1" x14ac:dyDescent="0.2">
      <c r="A29" s="82" t="s">
        <v>134</v>
      </c>
      <c r="B29" s="30">
        <v>27549532</v>
      </c>
      <c r="C29" s="30"/>
      <c r="D29" s="30"/>
      <c r="E29" s="30">
        <v>2500000</v>
      </c>
      <c r="F29" s="30"/>
      <c r="G29" s="30"/>
      <c r="H29" s="30"/>
      <c r="I29" s="30">
        <v>2024000</v>
      </c>
      <c r="J29" s="30">
        <f>27027697-13426123</f>
        <v>13601574</v>
      </c>
      <c r="K29" s="30">
        <v>8700958</v>
      </c>
      <c r="L29" s="30"/>
      <c r="M29" s="30"/>
      <c r="N29" s="30">
        <f>B29-E29-I29-J29-K29</f>
        <v>723000</v>
      </c>
      <c r="O29" s="30">
        <f t="shared" si="3"/>
        <v>27549532</v>
      </c>
    </row>
    <row r="30" spans="1:15" x14ac:dyDescent="0.2">
      <c r="A30" s="29" t="s">
        <v>135</v>
      </c>
      <c r="B30" s="58">
        <v>54000</v>
      </c>
      <c r="C30" s="30"/>
      <c r="D30" s="30"/>
      <c r="E30" s="30"/>
      <c r="F30" s="30"/>
      <c r="G30" s="30"/>
      <c r="H30" s="30">
        <v>54000</v>
      </c>
      <c r="I30" s="30"/>
      <c r="J30" s="30"/>
      <c r="K30" s="30"/>
      <c r="L30" s="30"/>
      <c r="M30" s="30"/>
      <c r="N30" s="30"/>
      <c r="O30" s="30">
        <f t="shared" si="3"/>
        <v>54000</v>
      </c>
    </row>
    <row r="31" spans="1:15" x14ac:dyDescent="0.2">
      <c r="A31" s="29" t="s">
        <v>204</v>
      </c>
      <c r="B31" s="58">
        <v>195304981</v>
      </c>
      <c r="C31" s="30">
        <v>12953900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>
        <f t="shared" si="4"/>
        <v>182351081</v>
      </c>
      <c r="O31" s="30">
        <f t="shared" si="3"/>
        <v>195304981</v>
      </c>
    </row>
    <row r="32" spans="1:15" x14ac:dyDescent="0.2">
      <c r="A32" s="29" t="s">
        <v>205</v>
      </c>
      <c r="B32" s="58">
        <v>10449365</v>
      </c>
      <c r="C32" s="30"/>
      <c r="D32" s="30"/>
      <c r="E32" s="30">
        <v>5224682</v>
      </c>
      <c r="F32" s="30"/>
      <c r="G32" s="30"/>
      <c r="H32" s="30"/>
      <c r="I32" s="30"/>
      <c r="J32" s="30"/>
      <c r="K32" s="30">
        <v>5224683</v>
      </c>
      <c r="L32" s="30"/>
      <c r="M32" s="30"/>
      <c r="N32" s="30"/>
      <c r="O32" s="30">
        <f t="shared" si="3"/>
        <v>10449365</v>
      </c>
    </row>
    <row r="33" spans="1:15" x14ac:dyDescent="0.2">
      <c r="A33" s="34" t="s">
        <v>50</v>
      </c>
      <c r="B33" s="35">
        <f>SUM(B22:B32)</f>
        <v>3796517117</v>
      </c>
      <c r="C33" s="35">
        <f t="shared" ref="C33:N33" si="5">SUM(C22:C32)</f>
        <v>58397974</v>
      </c>
      <c r="D33" s="35">
        <f t="shared" si="5"/>
        <v>120444074</v>
      </c>
      <c r="E33" s="35">
        <f t="shared" si="5"/>
        <v>203106009</v>
      </c>
      <c r="F33" s="35">
        <f t="shared" si="5"/>
        <v>1598524867</v>
      </c>
      <c r="G33" s="35">
        <f t="shared" si="5"/>
        <v>77875109</v>
      </c>
      <c r="H33" s="35">
        <f t="shared" si="5"/>
        <v>87929109</v>
      </c>
      <c r="I33" s="35">
        <f t="shared" si="5"/>
        <v>131399109</v>
      </c>
      <c r="J33" s="35">
        <f t="shared" si="5"/>
        <v>166476683</v>
      </c>
      <c r="K33" s="35">
        <f t="shared" si="5"/>
        <v>196800750</v>
      </c>
      <c r="L33" s="35">
        <f t="shared" si="5"/>
        <v>181875109</v>
      </c>
      <c r="M33" s="35">
        <f t="shared" si="5"/>
        <v>146561318</v>
      </c>
      <c r="N33" s="35">
        <f t="shared" si="5"/>
        <v>827127006</v>
      </c>
      <c r="O33" s="35">
        <f>SUM(O22:O32)</f>
        <v>3796517117</v>
      </c>
    </row>
  </sheetData>
  <mergeCells count="1">
    <mergeCell ref="A3:O3"/>
  </mergeCells>
  <pageMargins left="0.75" right="0.75" top="1" bottom="1" header="0.5" footer="0.5"/>
  <pageSetup paperSize="9" scale="61" orientation="landscape" r:id="rId1"/>
  <headerFooter alignWithMargins="0">
    <oddHeader>&amp;R6. sz. melléklet
.../2019.(XI.28.) Egyek Önk.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L34"/>
  <sheetViews>
    <sheetView zoomScale="130" zoomScaleNormal="130" workbookViewId="0">
      <selection activeCell="H10" sqref="H10"/>
    </sheetView>
  </sheetViews>
  <sheetFormatPr defaultRowHeight="12.75" x14ac:dyDescent="0.2"/>
  <cols>
    <col min="1" max="1" width="33.28515625" style="3" customWidth="1"/>
    <col min="2" max="2" width="18.28515625" style="3" customWidth="1"/>
    <col min="3" max="3" width="18.7109375" style="3" customWidth="1"/>
    <col min="4" max="4" width="17" style="3" customWidth="1"/>
    <col min="5" max="5" width="33.7109375" style="3" customWidth="1"/>
    <col min="6" max="6" width="16.85546875" style="3" customWidth="1"/>
    <col min="7" max="7" width="16.5703125" style="103" customWidth="1"/>
    <col min="8" max="8" width="19.7109375" style="3" customWidth="1"/>
    <col min="9" max="9" width="15" bestFit="1" customWidth="1"/>
    <col min="11" max="11" width="17.42578125" bestFit="1" customWidth="1"/>
    <col min="12" max="12" width="12.5703125" bestFit="1" customWidth="1"/>
  </cols>
  <sheetData>
    <row r="1" spans="1:12" x14ac:dyDescent="0.2">
      <c r="G1" s="102"/>
    </row>
    <row r="2" spans="1:12" x14ac:dyDescent="0.2">
      <c r="A2" s="686" t="s">
        <v>348</v>
      </c>
      <c r="B2" s="686"/>
      <c r="C2" s="686"/>
      <c r="D2" s="686"/>
      <c r="E2" s="686"/>
      <c r="F2" s="686"/>
      <c r="G2" s="686"/>
      <c r="H2" s="686"/>
    </row>
    <row r="3" spans="1:12" ht="35.25" customHeight="1" x14ac:dyDescent="0.2">
      <c r="A3" s="686"/>
      <c r="B3" s="686"/>
      <c r="C3" s="686"/>
      <c r="D3" s="686"/>
      <c r="E3" s="686"/>
      <c r="F3" s="686"/>
      <c r="G3" s="686"/>
      <c r="H3" s="686"/>
    </row>
    <row r="4" spans="1:12" x14ac:dyDescent="0.2">
      <c r="A4" s="5"/>
      <c r="B4" s="5"/>
      <c r="D4" s="5"/>
    </row>
    <row r="5" spans="1:12" ht="13.5" thickBot="1" x14ac:dyDescent="0.25">
      <c r="G5" s="687" t="s">
        <v>12</v>
      </c>
      <c r="H5" s="687"/>
    </row>
    <row r="6" spans="1:12" x14ac:dyDescent="0.2">
      <c r="A6" s="688" t="s">
        <v>283</v>
      </c>
      <c r="B6" s="683" t="s">
        <v>297</v>
      </c>
      <c r="C6" s="683" t="s">
        <v>296</v>
      </c>
      <c r="D6" s="683" t="s">
        <v>298</v>
      </c>
      <c r="E6" s="688" t="s">
        <v>1</v>
      </c>
      <c r="F6" s="683" t="s">
        <v>297</v>
      </c>
      <c r="G6" s="683" t="s">
        <v>296</v>
      </c>
      <c r="H6" s="683" t="s">
        <v>298</v>
      </c>
    </row>
    <row r="7" spans="1:12" x14ac:dyDescent="0.2">
      <c r="A7" s="689"/>
      <c r="B7" s="684"/>
      <c r="C7" s="684"/>
      <c r="D7" s="684"/>
      <c r="E7" s="689"/>
      <c r="F7" s="684"/>
      <c r="G7" s="684"/>
      <c r="H7" s="684"/>
    </row>
    <row r="8" spans="1:12" ht="13.5" thickBot="1" x14ac:dyDescent="0.25">
      <c r="A8" s="690"/>
      <c r="B8" s="685"/>
      <c r="C8" s="685"/>
      <c r="D8" s="685"/>
      <c r="E8" s="690"/>
      <c r="F8" s="685"/>
      <c r="G8" s="685"/>
      <c r="H8" s="685"/>
    </row>
    <row r="9" spans="1:12" ht="25.5" x14ac:dyDescent="0.2">
      <c r="A9" s="276" t="s">
        <v>129</v>
      </c>
      <c r="B9" s="273">
        <v>488940215</v>
      </c>
      <c r="C9" s="179">
        <v>565566290</v>
      </c>
      <c r="D9" s="184">
        <v>542330890</v>
      </c>
      <c r="E9" s="187" t="s">
        <v>90</v>
      </c>
      <c r="F9" s="179">
        <v>721265789</v>
      </c>
      <c r="G9" s="191">
        <v>683337265</v>
      </c>
      <c r="H9" s="180">
        <v>1102137354</v>
      </c>
      <c r="I9" s="466"/>
      <c r="K9" s="85"/>
    </row>
    <row r="10" spans="1:12" ht="25.5" customHeight="1" x14ac:dyDescent="0.2">
      <c r="A10" s="277" t="s">
        <v>154</v>
      </c>
      <c r="B10" s="274">
        <v>67695162</v>
      </c>
      <c r="C10" s="178">
        <v>78302039</v>
      </c>
      <c r="D10" s="185">
        <v>68372413</v>
      </c>
      <c r="E10" s="188" t="s">
        <v>159</v>
      </c>
      <c r="F10" s="178">
        <v>82384251</v>
      </c>
      <c r="G10" s="192">
        <v>57403450</v>
      </c>
      <c r="H10" s="181">
        <f>79608000-H22</f>
        <v>79608000</v>
      </c>
      <c r="I10" s="466"/>
      <c r="K10" s="85"/>
    </row>
    <row r="11" spans="1:12" ht="14.25" customHeight="1" x14ac:dyDescent="0.2">
      <c r="A11" s="278" t="s">
        <v>131</v>
      </c>
      <c r="B11" s="274">
        <v>198715724</v>
      </c>
      <c r="C11" s="178">
        <v>199489691</v>
      </c>
      <c r="D11" s="185">
        <v>590945847</v>
      </c>
      <c r="E11" s="189" t="s">
        <v>88</v>
      </c>
      <c r="F11" s="178">
        <v>83924262</v>
      </c>
      <c r="G11" s="192">
        <v>38088920</v>
      </c>
      <c r="H11" s="356">
        <v>87160240</v>
      </c>
      <c r="I11" s="465"/>
      <c r="J11" s="125"/>
      <c r="K11" s="85"/>
    </row>
    <row r="12" spans="1:12" x14ac:dyDescent="0.2">
      <c r="A12" s="278" t="s">
        <v>132</v>
      </c>
      <c r="B12" s="274">
        <v>17688371</v>
      </c>
      <c r="C12" s="178">
        <v>17769099</v>
      </c>
      <c r="D12" s="185">
        <v>17308165</v>
      </c>
      <c r="E12" s="183" t="s">
        <v>107</v>
      </c>
      <c r="F12" s="178">
        <v>4274438</v>
      </c>
      <c r="G12" s="192">
        <v>14032101</v>
      </c>
      <c r="H12" s="181">
        <v>15503197</v>
      </c>
    </row>
    <row r="13" spans="1:12" x14ac:dyDescent="0.2">
      <c r="A13" s="278" t="s">
        <v>157</v>
      </c>
      <c r="B13" s="274">
        <v>89218279</v>
      </c>
      <c r="C13" s="178">
        <v>105713153</v>
      </c>
      <c r="D13" s="185">
        <v>126330294</v>
      </c>
      <c r="E13" s="188" t="s">
        <v>160</v>
      </c>
      <c r="F13" s="178">
        <v>138686709</v>
      </c>
      <c r="G13" s="430">
        <v>129699401</v>
      </c>
      <c r="H13" s="181">
        <f>SUM(H14)</f>
        <v>81415313</v>
      </c>
      <c r="I13" s="467"/>
      <c r="J13" s="2"/>
    </row>
    <row r="14" spans="1:12" ht="15.75" customHeight="1" x14ac:dyDescent="0.2">
      <c r="A14" s="278" t="s">
        <v>158</v>
      </c>
      <c r="B14" s="274"/>
      <c r="C14" s="178">
        <v>103133455</v>
      </c>
      <c r="D14" s="185">
        <v>2017288</v>
      </c>
      <c r="E14" s="189" t="s">
        <v>250</v>
      </c>
      <c r="F14" s="178">
        <v>120011185</v>
      </c>
      <c r="G14" s="430">
        <v>111013484</v>
      </c>
      <c r="H14" s="181">
        <v>81415313</v>
      </c>
    </row>
    <row r="15" spans="1:12" ht="15.75" customHeight="1" thickBot="1" x14ac:dyDescent="0.25">
      <c r="A15" s="279" t="s">
        <v>143</v>
      </c>
      <c r="B15" s="275">
        <v>18121533</v>
      </c>
      <c r="C15" s="182">
        <v>19460129</v>
      </c>
      <c r="D15" s="186">
        <v>34825543</v>
      </c>
      <c r="E15" s="190" t="s">
        <v>252</v>
      </c>
      <c r="F15" s="182">
        <v>18675524</v>
      </c>
      <c r="G15" s="193">
        <v>18685917</v>
      </c>
      <c r="H15" s="194">
        <v>14289048</v>
      </c>
      <c r="K15" s="85"/>
      <c r="L15" s="85"/>
    </row>
    <row r="16" spans="1:12" ht="13.5" thickBot="1" x14ac:dyDescent="0.25">
      <c r="A16" s="6" t="s">
        <v>17</v>
      </c>
      <c r="B16" s="352">
        <f>SUM(B9+B10+B11+B12+B13+B15)</f>
        <v>880379284</v>
      </c>
      <c r="C16" s="352">
        <f>SUM(C9+C10+C11+C12+C13+C15)</f>
        <v>986300401</v>
      </c>
      <c r="D16" s="352">
        <f>SUM(D9+D10+D11+D12+D13+D15)</f>
        <v>1380113152</v>
      </c>
      <c r="E16" s="353" t="s">
        <v>18</v>
      </c>
      <c r="F16" s="352">
        <f>F9+F10+F11+F12+F13</f>
        <v>1030535449</v>
      </c>
      <c r="G16" s="352">
        <f>G9+G10+G11+G12+G13</f>
        <v>922561137</v>
      </c>
      <c r="H16" s="352">
        <f>H9+H10+H12+H13+H15+H11</f>
        <v>1380113152</v>
      </c>
      <c r="K16" s="425"/>
    </row>
    <row r="17" spans="1:12" ht="12.75" customHeight="1" x14ac:dyDescent="0.35">
      <c r="A17" s="672" t="s">
        <v>349</v>
      </c>
      <c r="B17" s="673"/>
      <c r="C17" s="673"/>
      <c r="D17" s="674"/>
      <c r="E17" s="678">
        <f>H16-D16</f>
        <v>0</v>
      </c>
      <c r="F17" s="486"/>
      <c r="G17" s="486"/>
      <c r="H17" s="487"/>
      <c r="K17" s="85"/>
    </row>
    <row r="18" spans="1:12" ht="13.5" customHeight="1" thickBot="1" x14ac:dyDescent="0.4">
      <c r="A18" s="675"/>
      <c r="B18" s="676"/>
      <c r="C18" s="676"/>
      <c r="D18" s="677"/>
      <c r="E18" s="679"/>
      <c r="F18" s="488"/>
      <c r="G18" s="488"/>
      <c r="H18" s="489"/>
    </row>
    <row r="19" spans="1:12" ht="41.25" customHeight="1" thickBot="1" x14ac:dyDescent="0.25">
      <c r="A19" s="458" t="s">
        <v>19</v>
      </c>
      <c r="B19" s="456" t="s">
        <v>297</v>
      </c>
      <c r="C19" s="456" t="s">
        <v>296</v>
      </c>
      <c r="D19" s="457" t="s">
        <v>298</v>
      </c>
      <c r="E19" s="460" t="s">
        <v>20</v>
      </c>
      <c r="F19" s="459" t="s">
        <v>297</v>
      </c>
      <c r="G19" s="459" t="s">
        <v>296</v>
      </c>
      <c r="H19" s="459" t="s">
        <v>298</v>
      </c>
      <c r="K19" s="85"/>
      <c r="L19" s="85"/>
    </row>
    <row r="20" spans="1:12" ht="27" customHeight="1" x14ac:dyDescent="0.2">
      <c r="A20" s="341"/>
      <c r="B20" s="454"/>
      <c r="C20" s="454"/>
      <c r="D20" s="455"/>
      <c r="E20" s="351" t="s">
        <v>251</v>
      </c>
      <c r="F20" s="179">
        <v>71371295</v>
      </c>
      <c r="G20" s="464">
        <v>54305397</v>
      </c>
      <c r="H20" s="355"/>
      <c r="K20" s="85"/>
      <c r="L20" s="85"/>
    </row>
    <row r="21" spans="1:12" ht="25.5" x14ac:dyDescent="0.2">
      <c r="A21" s="341"/>
      <c r="B21" s="342"/>
      <c r="C21" s="342"/>
      <c r="D21" s="349"/>
      <c r="E21" s="350" t="s">
        <v>96</v>
      </c>
      <c r="F21" s="178">
        <v>102758460</v>
      </c>
      <c r="G21" s="192">
        <v>1005277376</v>
      </c>
      <c r="H21" s="181">
        <v>2004526489</v>
      </c>
      <c r="L21" s="85"/>
    </row>
    <row r="22" spans="1:12" x14ac:dyDescent="0.2">
      <c r="A22" s="341"/>
      <c r="B22" s="342"/>
      <c r="C22" s="342"/>
      <c r="D22" s="349"/>
      <c r="E22" s="188" t="s">
        <v>159</v>
      </c>
      <c r="F22" s="178"/>
      <c r="G22" s="192">
        <v>22113324</v>
      </c>
      <c r="H22" s="181"/>
      <c r="L22" s="85"/>
    </row>
    <row r="23" spans="1:12" x14ac:dyDescent="0.2">
      <c r="A23" s="341"/>
      <c r="B23" s="342"/>
      <c r="C23" s="342"/>
      <c r="D23" s="349"/>
      <c r="E23" s="189" t="s">
        <v>88</v>
      </c>
      <c r="F23" s="178"/>
      <c r="G23" s="192">
        <v>35212512</v>
      </c>
      <c r="H23" s="356"/>
    </row>
    <row r="24" spans="1:12" x14ac:dyDescent="0.2">
      <c r="A24" s="341" t="s">
        <v>263</v>
      </c>
      <c r="B24" s="178"/>
      <c r="C24" s="178">
        <v>2762116</v>
      </c>
      <c r="D24" s="185">
        <v>2588247</v>
      </c>
      <c r="E24" s="188" t="s">
        <v>110</v>
      </c>
      <c r="F24" s="178">
        <v>2574243</v>
      </c>
      <c r="G24" s="192">
        <v>3046456</v>
      </c>
      <c r="H24" s="181">
        <v>26688031</v>
      </c>
    </row>
    <row r="25" spans="1:12" x14ac:dyDescent="0.2">
      <c r="A25" s="183" t="s">
        <v>133</v>
      </c>
      <c r="B25" s="178">
        <v>134174247</v>
      </c>
      <c r="C25" s="178">
        <v>2369897059</v>
      </c>
      <c r="D25" s="185">
        <v>2215283383</v>
      </c>
      <c r="E25" s="188" t="s">
        <v>98</v>
      </c>
      <c r="F25" s="178">
        <v>0</v>
      </c>
      <c r="G25" s="192">
        <v>0</v>
      </c>
      <c r="H25" s="181"/>
    </row>
    <row r="26" spans="1:12" ht="25.5" x14ac:dyDescent="0.2">
      <c r="A26" s="183" t="s">
        <v>134</v>
      </c>
      <c r="B26" s="178">
        <v>31364261</v>
      </c>
      <c r="C26" s="178">
        <v>67431403</v>
      </c>
      <c r="D26" s="185">
        <v>27549532</v>
      </c>
      <c r="E26" s="189" t="s">
        <v>161</v>
      </c>
      <c r="F26" s="178">
        <v>10559018</v>
      </c>
      <c r="G26" s="461">
        <f>G27+G28</f>
        <v>51488071</v>
      </c>
      <c r="H26" s="461">
        <f>H27+H28</f>
        <v>224710007</v>
      </c>
    </row>
    <row r="27" spans="1:12" ht="15" customHeight="1" x14ac:dyDescent="0.2">
      <c r="A27" s="183" t="s">
        <v>135</v>
      </c>
      <c r="B27" s="178">
        <v>1824753</v>
      </c>
      <c r="C27" s="178">
        <v>1500000</v>
      </c>
      <c r="D27" s="185">
        <v>54000</v>
      </c>
      <c r="E27" s="188" t="s">
        <v>272</v>
      </c>
      <c r="F27" s="178">
        <v>0</v>
      </c>
      <c r="G27" s="430">
        <v>0</v>
      </c>
      <c r="H27" s="181">
        <v>98439274</v>
      </c>
    </row>
    <row r="28" spans="1:12" ht="15" customHeight="1" thickBot="1" x14ac:dyDescent="0.25">
      <c r="A28" s="340" t="s">
        <v>143</v>
      </c>
      <c r="B28" s="178">
        <v>7554365</v>
      </c>
      <c r="C28" s="178">
        <v>7554365</v>
      </c>
      <c r="D28" s="185">
        <v>10449365</v>
      </c>
      <c r="E28" s="346" t="s">
        <v>249</v>
      </c>
      <c r="F28" s="182">
        <v>10559018</v>
      </c>
      <c r="G28" s="431">
        <v>51488071</v>
      </c>
      <c r="H28" s="347">
        <v>126270733</v>
      </c>
    </row>
    <row r="29" spans="1:12" ht="13.5" thickBot="1" x14ac:dyDescent="0.25">
      <c r="A29" s="348" t="s">
        <v>21</v>
      </c>
      <c r="B29" s="344">
        <f>SUM(B19:B28)</f>
        <v>174917626</v>
      </c>
      <c r="C29" s="344">
        <f>SUM(C19:C28)</f>
        <v>2449144943</v>
      </c>
      <c r="D29" s="345">
        <f>SUM(D19:D28)</f>
        <v>2255924527</v>
      </c>
      <c r="E29" s="343" t="s">
        <v>22</v>
      </c>
      <c r="F29" s="344">
        <f>SUM(F20:F26)</f>
        <v>187263016</v>
      </c>
      <c r="G29" s="344">
        <f>SUM(G20:G26)</f>
        <v>1171443136</v>
      </c>
      <c r="H29" s="345">
        <f>H20+H21+H22+H23+H24+H25+H26</f>
        <v>2255924527</v>
      </c>
    </row>
    <row r="30" spans="1:12" ht="27" customHeight="1" thickBot="1" x14ac:dyDescent="0.4">
      <c r="A30" s="680" t="s">
        <v>350</v>
      </c>
      <c r="B30" s="681"/>
      <c r="C30" s="681"/>
      <c r="D30" s="682"/>
      <c r="E30" s="495">
        <f>H29-D29</f>
        <v>0</v>
      </c>
      <c r="F30" s="490"/>
      <c r="G30" s="490"/>
      <c r="H30" s="491"/>
    </row>
    <row r="31" spans="1:12" ht="13.5" thickBot="1" x14ac:dyDescent="0.25">
      <c r="A31" s="492" t="s">
        <v>23</v>
      </c>
      <c r="B31" s="493">
        <f>B16+B29</f>
        <v>1055296910</v>
      </c>
      <c r="C31" s="493">
        <f>C16+C29</f>
        <v>3435445344</v>
      </c>
      <c r="D31" s="493">
        <f>D16+D29</f>
        <v>3636037679</v>
      </c>
      <c r="E31" s="494" t="s">
        <v>23</v>
      </c>
      <c r="F31" s="177">
        <f>F16+F29</f>
        <v>1217798465</v>
      </c>
      <c r="G31" s="177">
        <f>G16+G29</f>
        <v>2094004273</v>
      </c>
      <c r="H31" s="177">
        <f>H16+H29</f>
        <v>3636037679</v>
      </c>
    </row>
    <row r="32" spans="1:12" x14ac:dyDescent="0.2">
      <c r="G32" s="463"/>
      <c r="H32" s="83"/>
    </row>
    <row r="33" spans="3:8" x14ac:dyDescent="0.2">
      <c r="C33" s="4"/>
      <c r="D33" s="4"/>
      <c r="F33" s="83"/>
      <c r="G33" s="83"/>
      <c r="H33" s="4"/>
    </row>
    <row r="34" spans="3:8" x14ac:dyDescent="0.2">
      <c r="D34" s="570"/>
    </row>
  </sheetData>
  <mergeCells count="13">
    <mergeCell ref="A2:H3"/>
    <mergeCell ref="G5:H5"/>
    <mergeCell ref="B6:B8"/>
    <mergeCell ref="A6:A8"/>
    <mergeCell ref="E6:E8"/>
    <mergeCell ref="C6:C8"/>
    <mergeCell ref="D6:D8"/>
    <mergeCell ref="F6:F8"/>
    <mergeCell ref="A17:D18"/>
    <mergeCell ref="E17:E18"/>
    <mergeCell ref="A30:D30"/>
    <mergeCell ref="G6:G8"/>
    <mergeCell ref="H6:H8"/>
  </mergeCells>
  <phoneticPr fontId="3" type="noConversion"/>
  <pageMargins left="0.78740157480314965" right="0.19685039370078741" top="0.98425196850393704" bottom="0.98425196850393704" header="0.51181102362204722" footer="0.51181102362204722"/>
  <pageSetup paperSize="9" scale="69" orientation="landscape" r:id="rId1"/>
  <headerFooter alignWithMargins="0">
    <oddHeader>&amp;R7. sz. melléklet
.../2019.(XI.28.) Egyek Önk.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Layout" zoomScaleNormal="110" workbookViewId="0">
      <selection activeCell="H10" sqref="H10:I10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630" t="s">
        <v>301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5" spans="1:10" ht="13.5" thickBot="1" x14ac:dyDescent="0.25"/>
    <row r="6" spans="1:10" ht="86.25" customHeight="1" thickBot="1" x14ac:dyDescent="0.25">
      <c r="A6" s="631" t="s">
        <v>111</v>
      </c>
      <c r="B6" s="433" t="s">
        <v>90</v>
      </c>
      <c r="C6" s="433" t="s">
        <v>96</v>
      </c>
      <c r="D6" s="433" t="s">
        <v>109</v>
      </c>
      <c r="E6" s="433" t="s">
        <v>88</v>
      </c>
      <c r="F6" s="433" t="s">
        <v>110</v>
      </c>
      <c r="G6" s="433" t="s">
        <v>107</v>
      </c>
      <c r="H6" s="433" t="s">
        <v>98</v>
      </c>
      <c r="I6" s="433" t="s">
        <v>105</v>
      </c>
      <c r="J6" s="434" t="s">
        <v>14</v>
      </c>
    </row>
    <row r="7" spans="1:10" ht="25.5" customHeight="1" thickBot="1" x14ac:dyDescent="0.25">
      <c r="A7" s="632"/>
      <c r="B7" s="131" t="s">
        <v>273</v>
      </c>
      <c r="C7" s="131" t="s">
        <v>273</v>
      </c>
      <c r="D7" s="131" t="s">
        <v>273</v>
      </c>
      <c r="E7" s="131" t="s">
        <v>273</v>
      </c>
      <c r="F7" s="131" t="s">
        <v>273</v>
      </c>
      <c r="G7" s="131" t="s">
        <v>273</v>
      </c>
      <c r="H7" s="131" t="s">
        <v>273</v>
      </c>
      <c r="I7" s="131" t="s">
        <v>273</v>
      </c>
      <c r="J7" s="131" t="s">
        <v>273</v>
      </c>
    </row>
    <row r="8" spans="1:10" s="263" customFormat="1" ht="27.75" customHeight="1" thickBot="1" x14ac:dyDescent="0.25">
      <c r="A8" s="301" t="s">
        <v>224</v>
      </c>
      <c r="B8" s="296"/>
      <c r="C8" s="296"/>
      <c r="D8" s="296"/>
      <c r="E8" s="297">
        <v>7840000</v>
      </c>
      <c r="F8" s="296">
        <v>8000</v>
      </c>
      <c r="G8" s="296">
        <v>10795199</v>
      </c>
      <c r="H8" s="298"/>
      <c r="I8" s="300">
        <v>20020624</v>
      </c>
      <c r="J8" s="270">
        <f>SUM(B8:I8)</f>
        <v>38663823</v>
      </c>
    </row>
    <row r="9" spans="1:10" ht="13.5" thickBot="1" x14ac:dyDescent="0.25">
      <c r="A9" s="266" t="s">
        <v>120</v>
      </c>
      <c r="B9" s="435"/>
      <c r="C9" s="315"/>
      <c r="D9" s="315"/>
      <c r="E9" s="435">
        <v>1635000</v>
      </c>
      <c r="F9" s="315"/>
      <c r="G9" s="435"/>
      <c r="H9" s="436"/>
      <c r="I9" s="437">
        <v>1805000</v>
      </c>
      <c r="J9" s="270">
        <f t="shared" ref="J9:J33" si="0">SUM(B9:I9)</f>
        <v>3440000</v>
      </c>
    </row>
    <row r="10" spans="1:10" ht="27.75" customHeight="1" thickBot="1" x14ac:dyDescent="0.25">
      <c r="A10" s="265" t="s">
        <v>113</v>
      </c>
      <c r="B10" s="104">
        <v>730000</v>
      </c>
      <c r="C10" s="104"/>
      <c r="D10" s="104"/>
      <c r="E10" s="104">
        <v>47941600</v>
      </c>
      <c r="F10" s="104">
        <v>26680031</v>
      </c>
      <c r="G10" s="104"/>
      <c r="H10" s="268"/>
      <c r="I10" s="299">
        <v>44428562</v>
      </c>
      <c r="J10" s="270">
        <f t="shared" si="0"/>
        <v>119780193</v>
      </c>
    </row>
    <row r="11" spans="1:10" s="71" customFormat="1" ht="15.75" customHeight="1" thickBot="1" x14ac:dyDescent="0.25">
      <c r="A11" s="264" t="s">
        <v>115</v>
      </c>
      <c r="B11" s="104">
        <v>364737772</v>
      </c>
      <c r="C11" s="104"/>
      <c r="D11" s="104"/>
      <c r="E11" s="105"/>
      <c r="F11" s="104"/>
      <c r="G11" s="105"/>
      <c r="H11" s="269"/>
      <c r="I11" s="299">
        <v>24417654</v>
      </c>
      <c r="J11" s="270">
        <f t="shared" si="0"/>
        <v>389155426</v>
      </c>
    </row>
    <row r="12" spans="1:10" s="71" customFormat="1" ht="15.75" customHeight="1" thickBot="1" x14ac:dyDescent="0.25">
      <c r="A12" s="266" t="s">
        <v>357</v>
      </c>
      <c r="B12" s="423"/>
      <c r="C12" s="423"/>
      <c r="D12" s="423"/>
      <c r="E12" s="502"/>
      <c r="F12" s="423"/>
      <c r="G12" s="502">
        <v>2547998</v>
      </c>
      <c r="H12" s="503"/>
      <c r="I12" s="299"/>
      <c r="J12" s="270">
        <f t="shared" si="0"/>
        <v>2547998</v>
      </c>
    </row>
    <row r="13" spans="1:10" s="71" customFormat="1" ht="15.75" customHeight="1" thickBot="1" x14ac:dyDescent="0.25">
      <c r="A13" s="266" t="s">
        <v>358</v>
      </c>
      <c r="B13" s="423">
        <v>74614122</v>
      </c>
      <c r="C13" s="423"/>
      <c r="D13" s="423"/>
      <c r="E13" s="502"/>
      <c r="F13" s="423"/>
      <c r="G13" s="502"/>
      <c r="H13" s="503"/>
      <c r="I13" s="299"/>
      <c r="J13" s="270">
        <f t="shared" si="0"/>
        <v>74614122</v>
      </c>
    </row>
    <row r="14" spans="1:10" ht="13.5" thickBot="1" x14ac:dyDescent="0.25">
      <c r="A14" s="266" t="s">
        <v>119</v>
      </c>
      <c r="B14" s="438">
        <v>377992190</v>
      </c>
      <c r="C14" s="438">
        <v>952000</v>
      </c>
      <c r="D14" s="439"/>
      <c r="E14" s="438">
        <v>16080000</v>
      </c>
      <c r="F14" s="439"/>
      <c r="G14" s="439"/>
      <c r="H14" s="354"/>
      <c r="I14" s="440">
        <v>59646316</v>
      </c>
      <c r="J14" s="270">
        <f t="shared" si="0"/>
        <v>454670506</v>
      </c>
    </row>
    <row r="15" spans="1:10" ht="27.75" customHeight="1" thickBot="1" x14ac:dyDescent="0.25">
      <c r="A15" s="265" t="s">
        <v>223</v>
      </c>
      <c r="B15" s="104"/>
      <c r="C15" s="104"/>
      <c r="D15" s="104"/>
      <c r="E15" s="104">
        <v>10374000</v>
      </c>
      <c r="F15" s="104"/>
      <c r="G15" s="104"/>
      <c r="H15" s="268"/>
      <c r="I15" s="299">
        <v>500000</v>
      </c>
      <c r="J15" s="270">
        <f t="shared" si="0"/>
        <v>10874000</v>
      </c>
    </row>
    <row r="16" spans="1:10" ht="13.5" thickBot="1" x14ac:dyDescent="0.25">
      <c r="A16" s="264" t="s">
        <v>198</v>
      </c>
      <c r="B16" s="104"/>
      <c r="C16" s="104">
        <v>776789210</v>
      </c>
      <c r="D16" s="104"/>
      <c r="E16" s="104"/>
      <c r="F16" s="104"/>
      <c r="G16" s="104"/>
      <c r="H16" s="268"/>
      <c r="I16" s="299">
        <v>59608565</v>
      </c>
      <c r="J16" s="270">
        <f t="shared" si="0"/>
        <v>836397775</v>
      </c>
    </row>
    <row r="17" spans="1:10" ht="13.5" thickBot="1" x14ac:dyDescent="0.25">
      <c r="A17" s="264" t="s">
        <v>299</v>
      </c>
      <c r="B17" s="104"/>
      <c r="C17" s="104">
        <v>99993938</v>
      </c>
      <c r="D17" s="104"/>
      <c r="E17" s="104"/>
      <c r="F17" s="104"/>
      <c r="G17" s="104"/>
      <c r="H17" s="268"/>
      <c r="I17" s="299"/>
      <c r="J17" s="270">
        <f t="shared" si="0"/>
        <v>99993938</v>
      </c>
    </row>
    <row r="18" spans="1:10" ht="13.5" thickBot="1" x14ac:dyDescent="0.25">
      <c r="A18" s="264" t="s">
        <v>256</v>
      </c>
      <c r="B18" s="104"/>
      <c r="C18" s="104"/>
      <c r="D18" s="104"/>
      <c r="E18" s="104"/>
      <c r="F18" s="104"/>
      <c r="G18" s="104"/>
      <c r="H18" s="268"/>
      <c r="I18" s="299">
        <v>2195461</v>
      </c>
      <c r="J18" s="270">
        <f t="shared" si="0"/>
        <v>2195461</v>
      </c>
    </row>
    <row r="19" spans="1:10" ht="18" customHeight="1" thickBot="1" x14ac:dyDescent="0.25">
      <c r="A19" s="265" t="s">
        <v>231</v>
      </c>
      <c r="B19" s="104"/>
      <c r="C19" s="104">
        <v>1390854858</v>
      </c>
      <c r="D19" s="104"/>
      <c r="E19" s="104"/>
      <c r="F19" s="104"/>
      <c r="G19" s="104"/>
      <c r="H19" s="268"/>
      <c r="I19" s="299"/>
      <c r="J19" s="270">
        <f t="shared" si="0"/>
        <v>1390854858</v>
      </c>
    </row>
    <row r="20" spans="1:10" ht="18" customHeight="1" thickBot="1" x14ac:dyDescent="0.25">
      <c r="A20" s="265" t="s">
        <v>359</v>
      </c>
      <c r="B20" s="104">
        <v>2984490</v>
      </c>
      <c r="C20" s="104"/>
      <c r="D20" s="104"/>
      <c r="E20" s="104"/>
      <c r="F20" s="104"/>
      <c r="G20" s="104"/>
      <c r="H20" s="268"/>
      <c r="I20" s="299"/>
      <c r="J20" s="270">
        <f t="shared" si="0"/>
        <v>2984490</v>
      </c>
    </row>
    <row r="21" spans="1:10" ht="13.5" thickBot="1" x14ac:dyDescent="0.25">
      <c r="A21" s="264" t="s">
        <v>114</v>
      </c>
      <c r="B21" s="104">
        <v>2869390</v>
      </c>
      <c r="C21" s="104"/>
      <c r="D21" s="104"/>
      <c r="E21" s="104">
        <v>126769</v>
      </c>
      <c r="F21" s="104"/>
      <c r="G21" s="104"/>
      <c r="H21" s="268"/>
      <c r="I21" s="299"/>
      <c r="J21" s="270">
        <f t="shared" si="0"/>
        <v>2996159</v>
      </c>
    </row>
    <row r="22" spans="1:10" ht="13.5" thickBot="1" x14ac:dyDescent="0.25">
      <c r="A22" s="266" t="s">
        <v>148</v>
      </c>
      <c r="B22" s="423"/>
      <c r="C22" s="423"/>
      <c r="D22" s="423"/>
      <c r="E22" s="423">
        <v>1540000</v>
      </c>
      <c r="F22" s="423"/>
      <c r="G22" s="423"/>
      <c r="H22" s="424"/>
      <c r="I22" s="299">
        <v>201060</v>
      </c>
      <c r="J22" s="270">
        <f t="shared" si="0"/>
        <v>1741060</v>
      </c>
    </row>
    <row r="23" spans="1:10" ht="13.5" thickBot="1" x14ac:dyDescent="0.25">
      <c r="A23" s="266" t="s">
        <v>300</v>
      </c>
      <c r="B23" s="423">
        <v>8059000</v>
      </c>
      <c r="C23" s="423"/>
      <c r="D23" s="423"/>
      <c r="E23" s="423">
        <v>770000</v>
      </c>
      <c r="F23" s="423"/>
      <c r="G23" s="423"/>
      <c r="H23" s="424"/>
      <c r="I23" s="299"/>
      <c r="J23" s="270">
        <f t="shared" si="0"/>
        <v>8829000</v>
      </c>
    </row>
    <row r="24" spans="1:10" ht="13.5" thickBot="1" x14ac:dyDescent="0.25">
      <c r="A24" s="266" t="s">
        <v>279</v>
      </c>
      <c r="B24" s="423">
        <v>62400</v>
      </c>
      <c r="C24" s="423"/>
      <c r="D24" s="423"/>
      <c r="E24" s="423"/>
      <c r="F24" s="423"/>
      <c r="G24" s="423"/>
      <c r="H24" s="424"/>
      <c r="I24" s="299"/>
      <c r="J24" s="270">
        <f t="shared" si="0"/>
        <v>62400</v>
      </c>
    </row>
    <row r="25" spans="1:10" s="59" customFormat="1" ht="13.5" thickBot="1" x14ac:dyDescent="0.25">
      <c r="A25" s="468" t="s">
        <v>125</v>
      </c>
      <c r="B25" s="469"/>
      <c r="C25" s="469"/>
      <c r="D25" s="470"/>
      <c r="E25" s="469"/>
      <c r="F25" s="470"/>
      <c r="G25" s="470"/>
      <c r="H25" s="471"/>
      <c r="I25" s="472">
        <v>1800000</v>
      </c>
      <c r="J25" s="473">
        <f t="shared" si="0"/>
        <v>1800000</v>
      </c>
    </row>
    <row r="26" spans="1:10" s="59" customFormat="1" ht="33.75" customHeight="1" thickBot="1" x14ac:dyDescent="0.25">
      <c r="A26" s="504" t="s">
        <v>360</v>
      </c>
      <c r="B26" s="469">
        <v>481100</v>
      </c>
      <c r="C26" s="469"/>
      <c r="D26" s="470"/>
      <c r="E26" s="469"/>
      <c r="F26" s="470"/>
      <c r="G26" s="470"/>
      <c r="H26" s="471"/>
      <c r="I26" s="472"/>
      <c r="J26" s="473">
        <f t="shared" si="0"/>
        <v>481100</v>
      </c>
    </row>
    <row r="27" spans="1:10" ht="13.5" thickBot="1" x14ac:dyDescent="0.25">
      <c r="A27" s="266" t="s">
        <v>199</v>
      </c>
      <c r="B27" s="438"/>
      <c r="C27" s="438"/>
      <c r="D27" s="439"/>
      <c r="E27" s="438"/>
      <c r="F27" s="439"/>
      <c r="G27" s="439"/>
      <c r="H27" s="354"/>
      <c r="I27" s="440">
        <v>760000</v>
      </c>
      <c r="J27" s="270">
        <f t="shared" si="0"/>
        <v>760000</v>
      </c>
    </row>
    <row r="28" spans="1:10" ht="13.5" thickBot="1" x14ac:dyDescent="0.25">
      <c r="A28" s="266" t="s">
        <v>361</v>
      </c>
      <c r="B28" s="438">
        <v>650000</v>
      </c>
      <c r="C28" s="438"/>
      <c r="D28" s="439"/>
      <c r="E28" s="438"/>
      <c r="F28" s="439"/>
      <c r="G28" s="439"/>
      <c r="H28" s="354"/>
      <c r="I28" s="440"/>
      <c r="J28" s="270">
        <f t="shared" si="0"/>
        <v>650000</v>
      </c>
    </row>
    <row r="29" spans="1:10" ht="13.5" thickBot="1" x14ac:dyDescent="0.25">
      <c r="A29" s="266" t="s">
        <v>118</v>
      </c>
      <c r="B29" s="438"/>
      <c r="C29" s="438"/>
      <c r="D29" s="439"/>
      <c r="E29" s="438">
        <v>2540</v>
      </c>
      <c r="F29" s="439"/>
      <c r="G29" s="439"/>
      <c r="H29" s="354"/>
      <c r="I29" s="440"/>
      <c r="J29" s="270">
        <f t="shared" si="0"/>
        <v>2540</v>
      </c>
    </row>
    <row r="30" spans="1:10" ht="13.5" thickBot="1" x14ac:dyDescent="0.25">
      <c r="A30" s="266" t="s">
        <v>362</v>
      </c>
      <c r="B30" s="438"/>
      <c r="C30" s="438"/>
      <c r="D30" s="439"/>
      <c r="E30" s="438"/>
      <c r="F30" s="439"/>
      <c r="G30" s="438">
        <v>2160000</v>
      </c>
      <c r="H30" s="354"/>
      <c r="I30" s="440">
        <v>4368000</v>
      </c>
      <c r="J30" s="270">
        <f>SUM(B30:I30)</f>
        <v>6528000</v>
      </c>
    </row>
    <row r="31" spans="1:10" ht="34.5" customHeight="1" thickBot="1" x14ac:dyDescent="0.25">
      <c r="A31" s="505" t="s">
        <v>363</v>
      </c>
      <c r="B31" s="438">
        <v>608000</v>
      </c>
      <c r="C31" s="438"/>
      <c r="D31" s="439"/>
      <c r="E31" s="438"/>
      <c r="F31" s="439"/>
      <c r="G31" s="438"/>
      <c r="H31" s="354"/>
      <c r="I31" s="441"/>
      <c r="J31" s="270">
        <f>SUM(B31:I31)</f>
        <v>608000</v>
      </c>
    </row>
    <row r="32" spans="1:10" ht="30" customHeight="1" thickBot="1" x14ac:dyDescent="0.25">
      <c r="A32" s="265" t="s">
        <v>116</v>
      </c>
      <c r="B32" s="104"/>
      <c r="C32" s="104"/>
      <c r="D32" s="104">
        <v>79608000</v>
      </c>
      <c r="E32" s="104"/>
      <c r="F32" s="104"/>
      <c r="G32" s="104"/>
      <c r="H32" s="268"/>
      <c r="I32" s="299"/>
      <c r="J32" s="270">
        <f t="shared" si="0"/>
        <v>79608000</v>
      </c>
    </row>
    <row r="33" spans="1:10" ht="13.5" thickBot="1" x14ac:dyDescent="0.25">
      <c r="A33" s="264" t="s">
        <v>117</v>
      </c>
      <c r="B33" s="442"/>
      <c r="C33" s="442"/>
      <c r="D33" s="304"/>
      <c r="E33" s="442"/>
      <c r="F33" s="304"/>
      <c r="G33" s="442"/>
      <c r="H33" s="312"/>
      <c r="I33" s="441">
        <v>98439274</v>
      </c>
      <c r="J33" s="270">
        <f t="shared" si="0"/>
        <v>98439274</v>
      </c>
    </row>
    <row r="34" spans="1:10" s="134" customFormat="1" ht="13.5" thickBot="1" x14ac:dyDescent="0.25">
      <c r="A34" s="267" t="s">
        <v>14</v>
      </c>
      <c r="B34" s="443">
        <f>SUM(B8:B33)</f>
        <v>833788464</v>
      </c>
      <c r="C34" s="443">
        <f t="shared" ref="C34:I34" si="1">SUM(C8:C33)</f>
        <v>2268590006</v>
      </c>
      <c r="D34" s="443">
        <f t="shared" si="1"/>
        <v>79608000</v>
      </c>
      <c r="E34" s="443">
        <f t="shared" si="1"/>
        <v>86309909</v>
      </c>
      <c r="F34" s="443">
        <f t="shared" si="1"/>
        <v>26688031</v>
      </c>
      <c r="G34" s="443">
        <f t="shared" si="1"/>
        <v>15503197</v>
      </c>
      <c r="H34" s="443">
        <f t="shared" si="1"/>
        <v>0</v>
      </c>
      <c r="I34" s="443">
        <f t="shared" si="1"/>
        <v>318190516</v>
      </c>
      <c r="J34" s="443">
        <f>SUM(J8:J33)</f>
        <v>3628678123</v>
      </c>
    </row>
  </sheetData>
  <mergeCells count="2">
    <mergeCell ref="A1:J2"/>
    <mergeCell ref="A6:A7"/>
  </mergeCells>
  <phoneticPr fontId="33" type="noConversion"/>
  <pageMargins left="0.75" right="0.75" top="1" bottom="1" header="0.5" footer="0.5"/>
  <pageSetup paperSize="9" scale="62" orientation="landscape" r:id="rId1"/>
  <headerFooter alignWithMargins="0">
    <oddHeader>&amp;R1.1.sz. melléklete
...../2019.(XI.28.) Egyek Önk.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S23"/>
  <sheetViews>
    <sheetView zoomScaleNormal="100" workbookViewId="0">
      <selection activeCell="Y11" sqref="Y11"/>
    </sheetView>
  </sheetViews>
  <sheetFormatPr defaultRowHeight="12.75" x14ac:dyDescent="0.2"/>
  <cols>
    <col min="8" max="8" width="20" customWidth="1"/>
  </cols>
  <sheetData>
    <row r="1" spans="1:19" ht="20.25" x14ac:dyDescent="0.3">
      <c r="A1" s="693" t="s">
        <v>68</v>
      </c>
      <c r="B1" s="693"/>
      <c r="C1" s="693"/>
      <c r="D1" s="693"/>
      <c r="E1" s="693"/>
      <c r="F1" s="693"/>
      <c r="G1" s="693"/>
      <c r="H1" s="693"/>
      <c r="I1" s="693"/>
      <c r="L1" s="63"/>
      <c r="M1" s="2"/>
      <c r="N1" s="2"/>
      <c r="O1" s="2"/>
      <c r="P1" s="2"/>
      <c r="Q1" s="2"/>
      <c r="R1" s="2"/>
      <c r="S1" s="63"/>
    </row>
    <row r="2" spans="1:19" ht="15.75" x14ac:dyDescent="0.25">
      <c r="A2" s="61"/>
      <c r="B2" s="61"/>
      <c r="C2" s="61"/>
      <c r="D2" s="61"/>
      <c r="E2" s="61"/>
      <c r="F2" s="61"/>
      <c r="G2" s="61"/>
      <c r="H2" s="61"/>
      <c r="I2" s="61"/>
      <c r="L2" s="63"/>
      <c r="M2" s="2"/>
      <c r="N2" s="2"/>
      <c r="O2" s="692"/>
      <c r="P2" s="692"/>
      <c r="Q2" s="692"/>
      <c r="R2" s="692"/>
      <c r="S2" s="64"/>
    </row>
    <row r="3" spans="1:19" ht="15.75" x14ac:dyDescent="0.25">
      <c r="E3" s="659"/>
      <c r="F3" s="659"/>
      <c r="L3" s="147"/>
      <c r="M3" s="145"/>
      <c r="N3" s="145"/>
      <c r="O3" s="691"/>
      <c r="P3" s="691"/>
      <c r="Q3" s="691"/>
      <c r="R3" s="691"/>
      <c r="S3" s="144"/>
    </row>
    <row r="4" spans="1:19" ht="15.75" x14ac:dyDescent="0.25">
      <c r="A4" s="659" t="s">
        <v>344</v>
      </c>
      <c r="B4" s="659"/>
      <c r="C4" s="659"/>
      <c r="D4" s="659"/>
      <c r="E4" s="659"/>
      <c r="F4" s="659"/>
      <c r="G4" s="659"/>
      <c r="H4" s="659"/>
      <c r="I4" s="659"/>
    </row>
    <row r="5" spans="1:19" ht="15.75" x14ac:dyDescent="0.25">
      <c r="A5" s="659" t="s">
        <v>69</v>
      </c>
      <c r="B5" s="659"/>
      <c r="C5" s="659"/>
      <c r="D5" s="659"/>
      <c r="E5" s="659"/>
      <c r="F5" s="659"/>
      <c r="G5" s="659"/>
      <c r="H5" s="659"/>
      <c r="I5" s="659"/>
    </row>
    <row r="11" spans="1:19" x14ac:dyDescent="0.2">
      <c r="H11" s="160" t="s">
        <v>254</v>
      </c>
    </row>
    <row r="12" spans="1:19" x14ac:dyDescent="0.2">
      <c r="A12" s="62"/>
      <c r="B12" s="62"/>
      <c r="C12" s="64"/>
      <c r="D12" s="108"/>
      <c r="E12" s="108"/>
      <c r="F12" s="108"/>
      <c r="G12" s="108"/>
      <c r="H12" s="62"/>
      <c r="I12" s="2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9" ht="15.75" x14ac:dyDescent="0.25">
      <c r="A14" s="63" t="s">
        <v>258</v>
      </c>
      <c r="B14" s="2"/>
      <c r="C14" s="2"/>
      <c r="D14" s="2"/>
      <c r="E14" s="2"/>
      <c r="F14" s="2"/>
      <c r="G14" s="2"/>
      <c r="H14" s="63">
        <f>H16</f>
        <v>2017288</v>
      </c>
      <c r="I14" s="2"/>
    </row>
    <row r="15" spans="1:19" ht="19.5" customHeight="1" x14ac:dyDescent="0.25">
      <c r="A15" s="63"/>
      <c r="B15" s="2"/>
      <c r="C15" s="2"/>
      <c r="D15" s="692"/>
      <c r="E15" s="692"/>
      <c r="F15" s="692"/>
      <c r="G15" s="692"/>
      <c r="H15" s="64"/>
      <c r="I15" s="2"/>
    </row>
    <row r="16" spans="1:19" s="146" customFormat="1" ht="27" customHeight="1" x14ac:dyDescent="0.2">
      <c r="A16" s="147"/>
      <c r="B16" s="145"/>
      <c r="C16" s="145"/>
      <c r="D16" s="691" t="s">
        <v>275</v>
      </c>
      <c r="E16" s="691"/>
      <c r="F16" s="691"/>
      <c r="G16" s="691"/>
      <c r="H16" s="144">
        <v>2017288</v>
      </c>
      <c r="I16" s="145"/>
      <c r="R16"/>
    </row>
    <row r="17" spans="1:18" s="146" customFormat="1" ht="27" customHeight="1" x14ac:dyDescent="0.2">
      <c r="A17" s="147"/>
      <c r="B17" s="145"/>
      <c r="C17" s="145"/>
      <c r="D17" s="416"/>
      <c r="E17" s="416"/>
      <c r="F17" s="416"/>
      <c r="G17" s="416"/>
      <c r="H17" s="144"/>
      <c r="I17" s="145"/>
    </row>
    <row r="18" spans="1:18" s="146" customFormat="1" ht="27" customHeight="1" x14ac:dyDescent="0.25">
      <c r="A18" s="63" t="s">
        <v>257</v>
      </c>
      <c r="B18" s="2"/>
      <c r="C18" s="2"/>
      <c r="D18" s="2"/>
      <c r="E18" s="2"/>
      <c r="F18" s="2"/>
      <c r="G18" s="2"/>
      <c r="H18" s="63">
        <f>SUM(H20:H22)</f>
        <v>2588247</v>
      </c>
      <c r="I18" s="145"/>
    </row>
    <row r="19" spans="1:18" ht="15.75" customHeight="1" x14ac:dyDescent="0.25">
      <c r="A19" s="63"/>
      <c r="B19" s="2"/>
      <c r="C19" s="2"/>
      <c r="D19" s="692"/>
      <c r="E19" s="692"/>
      <c r="F19" s="692"/>
      <c r="G19" s="692"/>
      <c r="H19" s="64"/>
      <c r="I19" s="2"/>
      <c r="R19" s="146"/>
    </row>
    <row r="20" spans="1:18" ht="30" customHeight="1" x14ac:dyDescent="0.2">
      <c r="A20" s="147"/>
      <c r="B20" s="145"/>
      <c r="C20" s="145"/>
      <c r="D20" s="691" t="s">
        <v>342</v>
      </c>
      <c r="E20" s="691"/>
      <c r="F20" s="691"/>
      <c r="G20" s="691"/>
      <c r="H20" s="144">
        <v>550599</v>
      </c>
      <c r="I20" s="2"/>
    </row>
    <row r="21" spans="1:18" ht="32.25" customHeight="1" x14ac:dyDescent="0.2">
      <c r="A21" s="147"/>
      <c r="B21" s="145"/>
      <c r="C21" s="145"/>
      <c r="D21" s="691" t="s">
        <v>341</v>
      </c>
      <c r="E21" s="691"/>
      <c r="F21" s="691"/>
      <c r="G21" s="691"/>
      <c r="H21" s="144">
        <v>1693514</v>
      </c>
      <c r="I21" s="2"/>
    </row>
    <row r="22" spans="1:18" ht="15.75" customHeight="1" x14ac:dyDescent="0.2">
      <c r="A22" s="147"/>
      <c r="B22" s="145"/>
      <c r="C22" s="145"/>
      <c r="D22" s="691" t="s">
        <v>343</v>
      </c>
      <c r="E22" s="691"/>
      <c r="F22" s="691"/>
      <c r="G22" s="691"/>
      <c r="H22" s="144">
        <v>344134</v>
      </c>
      <c r="I22" s="2"/>
    </row>
    <row r="23" spans="1:18" ht="39.75" customHeight="1" x14ac:dyDescent="0.3">
      <c r="A23" s="65" t="s">
        <v>70</v>
      </c>
      <c r="B23" s="65"/>
      <c r="C23" s="65"/>
      <c r="D23" s="65"/>
      <c r="E23" s="65"/>
      <c r="F23" s="65"/>
      <c r="G23" s="65"/>
      <c r="H23" s="65">
        <f>H14+H18</f>
        <v>4605535</v>
      </c>
      <c r="I23" s="2"/>
    </row>
  </sheetData>
  <mergeCells count="12">
    <mergeCell ref="O2:R2"/>
    <mergeCell ref="O3:R3"/>
    <mergeCell ref="A1:I1"/>
    <mergeCell ref="A4:I4"/>
    <mergeCell ref="A5:I5"/>
    <mergeCell ref="D21:G21"/>
    <mergeCell ref="D22:G22"/>
    <mergeCell ref="D15:G15"/>
    <mergeCell ref="D16:G16"/>
    <mergeCell ref="E3:F3"/>
    <mergeCell ref="D19:G19"/>
    <mergeCell ref="D20:G20"/>
  </mergeCells>
  <phoneticPr fontId="33" type="noConversion"/>
  <pageMargins left="0.75" right="0.75" top="1" bottom="1" header="0.5" footer="0.5"/>
  <pageSetup paperSize="9" scale="98" orientation="portrait" r:id="rId1"/>
  <headerFooter alignWithMargins="0">
    <oddHeader>&amp;R8. sz. melléklet
..../2019.(XI.28.) Egek Önk.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A14" zoomScale="130" zoomScaleNormal="130" workbookViewId="0">
      <selection activeCell="C27" sqref="C27"/>
    </sheetView>
  </sheetViews>
  <sheetFormatPr defaultRowHeight="12.75" x14ac:dyDescent="0.2"/>
  <cols>
    <col min="2" max="2" width="26.85546875" customWidth="1"/>
    <col min="3" max="3" width="16.42578125" customWidth="1"/>
    <col min="4" max="4" width="13.42578125" customWidth="1"/>
    <col min="5" max="6" width="16.7109375" customWidth="1"/>
    <col min="7" max="7" width="14" customWidth="1"/>
    <col min="8" max="9" width="11" customWidth="1"/>
    <col min="10" max="10" width="11.140625" customWidth="1"/>
    <col min="11" max="11" width="11.42578125" customWidth="1"/>
    <col min="12" max="12" width="10.7109375" customWidth="1"/>
    <col min="13" max="13" width="11.28515625" customWidth="1"/>
    <col min="14" max="14" width="12.140625" customWidth="1"/>
    <col min="15" max="15" width="12" customWidth="1"/>
    <col min="16" max="16" width="11.140625" customWidth="1"/>
  </cols>
  <sheetData>
    <row r="1" spans="1:8" s="571" customFormat="1" ht="33" customHeight="1" x14ac:dyDescent="0.25">
      <c r="A1" s="695" t="s">
        <v>379</v>
      </c>
      <c r="B1" s="695"/>
      <c r="C1" s="695"/>
      <c r="D1" s="695"/>
      <c r="E1" s="695"/>
      <c r="F1" s="695"/>
      <c r="G1" s="695"/>
    </row>
    <row r="2" spans="1:8" s="571" customFormat="1" ht="15.95" customHeight="1" thickBot="1" x14ac:dyDescent="0.3">
      <c r="A2" s="572"/>
      <c r="B2" s="572"/>
      <c r="C2" s="696"/>
      <c r="D2" s="696"/>
      <c r="E2" s="697" t="s">
        <v>380</v>
      </c>
      <c r="F2" s="697"/>
      <c r="G2" s="697"/>
      <c r="H2" s="573"/>
    </row>
    <row r="3" spans="1:8" s="571" customFormat="1" ht="63" customHeight="1" x14ac:dyDescent="0.25">
      <c r="A3" s="698" t="s">
        <v>55</v>
      </c>
      <c r="B3" s="700" t="s">
        <v>381</v>
      </c>
      <c r="C3" s="702" t="s">
        <v>382</v>
      </c>
      <c r="D3" s="703"/>
      <c r="E3" s="703"/>
      <c r="F3" s="704"/>
      <c r="G3" s="705" t="s">
        <v>414</v>
      </c>
    </row>
    <row r="4" spans="1:8" s="571" customFormat="1" ht="15" x14ac:dyDescent="0.25">
      <c r="A4" s="699"/>
      <c r="B4" s="701"/>
      <c r="C4" s="574" t="s">
        <v>383</v>
      </c>
      <c r="D4" s="574" t="s">
        <v>384</v>
      </c>
      <c r="E4" s="574" t="s">
        <v>385</v>
      </c>
      <c r="F4" s="574" t="s">
        <v>413</v>
      </c>
      <c r="G4" s="706"/>
    </row>
    <row r="5" spans="1:8" s="571" customFormat="1" ht="15" x14ac:dyDescent="0.25">
      <c r="A5" s="619">
        <v>1</v>
      </c>
      <c r="B5" s="619">
        <v>2</v>
      </c>
      <c r="C5" s="619">
        <v>4</v>
      </c>
      <c r="D5" s="619">
        <v>5</v>
      </c>
      <c r="E5" s="619">
        <v>6</v>
      </c>
      <c r="F5" s="619">
        <v>7</v>
      </c>
      <c r="G5" s="619">
        <v>8</v>
      </c>
    </row>
    <row r="6" spans="1:8" s="571" customFormat="1" ht="65.25" customHeight="1" thickBot="1" x14ac:dyDescent="0.3">
      <c r="A6" s="618" t="s">
        <v>2</v>
      </c>
      <c r="B6" s="583" t="s">
        <v>415</v>
      </c>
      <c r="C6" s="584">
        <v>4919000</v>
      </c>
      <c r="D6" s="584">
        <v>7638854</v>
      </c>
      <c r="E6" s="584">
        <v>7427519</v>
      </c>
      <c r="F6" s="616">
        <v>7216184</v>
      </c>
      <c r="G6" s="585">
        <f>SUM(C6:F6)</f>
        <v>27201557</v>
      </c>
    </row>
    <row r="7" spans="1:8" s="571" customFormat="1" ht="65.25" customHeight="1" thickBot="1" x14ac:dyDescent="0.3">
      <c r="A7" s="618" t="s">
        <v>6</v>
      </c>
      <c r="B7" s="579" t="s">
        <v>391</v>
      </c>
      <c r="C7" s="578">
        <v>1482911</v>
      </c>
      <c r="D7" s="578">
        <v>1425000</v>
      </c>
      <c r="E7" s="578">
        <v>1306250</v>
      </c>
      <c r="F7" s="614">
        <v>1187500</v>
      </c>
      <c r="G7" s="585">
        <f t="shared" ref="G7:G16" si="0">SUM(C7:F7)</f>
        <v>5401661</v>
      </c>
    </row>
    <row r="8" spans="1:8" s="571" customFormat="1" ht="121.5" customHeight="1" thickBot="1" x14ac:dyDescent="0.3">
      <c r="A8" s="618" t="s">
        <v>10</v>
      </c>
      <c r="B8" s="579" t="s">
        <v>390</v>
      </c>
      <c r="C8" s="578">
        <v>211202</v>
      </c>
      <c r="D8" s="578">
        <v>202983</v>
      </c>
      <c r="E8" s="578">
        <v>186076</v>
      </c>
      <c r="F8" s="614">
        <v>169169</v>
      </c>
      <c r="G8" s="585">
        <f t="shared" si="0"/>
        <v>769430</v>
      </c>
    </row>
    <row r="9" spans="1:8" s="571" customFormat="1" ht="86.25" customHeight="1" thickBot="1" x14ac:dyDescent="0.3">
      <c r="A9" s="618" t="s">
        <v>4</v>
      </c>
      <c r="B9" s="579" t="s">
        <v>389</v>
      </c>
      <c r="C9" s="578">
        <v>47578</v>
      </c>
      <c r="D9" s="578">
        <v>45720</v>
      </c>
      <c r="E9" s="578">
        <v>41910</v>
      </c>
      <c r="F9" s="614">
        <v>38100</v>
      </c>
      <c r="G9" s="585">
        <f t="shared" si="0"/>
        <v>173308</v>
      </c>
    </row>
    <row r="10" spans="1:8" s="571" customFormat="1" ht="62.25" customHeight="1" thickBot="1" x14ac:dyDescent="0.3">
      <c r="A10" s="618" t="s">
        <v>7</v>
      </c>
      <c r="B10" s="579" t="s">
        <v>388</v>
      </c>
      <c r="C10" s="578">
        <v>1529740</v>
      </c>
      <c r="D10" s="578">
        <v>1470000</v>
      </c>
      <c r="E10" s="578">
        <v>1347500</v>
      </c>
      <c r="F10" s="614">
        <v>1225000</v>
      </c>
      <c r="G10" s="585">
        <f t="shared" si="0"/>
        <v>5572240</v>
      </c>
    </row>
    <row r="11" spans="1:8" s="571" customFormat="1" ht="65.25" customHeight="1" thickBot="1" x14ac:dyDescent="0.3">
      <c r="A11" s="618" t="s">
        <v>11</v>
      </c>
      <c r="B11" s="575" t="s">
        <v>416</v>
      </c>
      <c r="C11" s="576">
        <v>120221</v>
      </c>
      <c r="D11" s="576">
        <v>1269193</v>
      </c>
      <c r="E11" s="576">
        <v>1169693</v>
      </c>
      <c r="F11" s="613">
        <v>1070194</v>
      </c>
      <c r="G11" s="585">
        <f t="shared" si="0"/>
        <v>3629301</v>
      </c>
    </row>
    <row r="12" spans="1:8" s="571" customFormat="1" ht="67.5" customHeight="1" thickBot="1" x14ac:dyDescent="0.3">
      <c r="A12" s="618" t="s">
        <v>5</v>
      </c>
      <c r="B12" s="577" t="s">
        <v>386</v>
      </c>
      <c r="C12" s="578">
        <v>3097898</v>
      </c>
      <c r="D12" s="578">
        <v>2976908</v>
      </c>
      <c r="E12" s="578">
        <v>2728829</v>
      </c>
      <c r="F12" s="614">
        <v>2480750</v>
      </c>
      <c r="G12" s="585">
        <f t="shared" si="0"/>
        <v>11284385</v>
      </c>
    </row>
    <row r="13" spans="1:8" s="571" customFormat="1" ht="67.5" customHeight="1" thickBot="1" x14ac:dyDescent="0.3">
      <c r="A13" s="618" t="s">
        <v>13</v>
      </c>
      <c r="B13" s="580" t="s">
        <v>392</v>
      </c>
      <c r="C13" s="581">
        <v>405828</v>
      </c>
      <c r="D13" s="581">
        <v>418915</v>
      </c>
      <c r="E13" s="581">
        <v>386165</v>
      </c>
      <c r="F13" s="615">
        <v>353415</v>
      </c>
      <c r="G13" s="585">
        <f t="shared" si="0"/>
        <v>1564323</v>
      </c>
    </row>
    <row r="14" spans="1:8" s="571" customFormat="1" ht="67.5" customHeight="1" thickBot="1" x14ac:dyDescent="0.3">
      <c r="A14" s="618" t="s">
        <v>8</v>
      </c>
      <c r="B14" s="583" t="s">
        <v>393</v>
      </c>
      <c r="C14" s="584">
        <v>1634785</v>
      </c>
      <c r="D14" s="584">
        <v>1723101</v>
      </c>
      <c r="E14" s="584">
        <v>1600602</v>
      </c>
      <c r="F14" s="616">
        <v>1478102</v>
      </c>
      <c r="G14" s="585">
        <f t="shared" si="0"/>
        <v>6436590</v>
      </c>
    </row>
    <row r="15" spans="1:8" s="571" customFormat="1" ht="54" customHeight="1" thickBot="1" x14ac:dyDescent="0.3">
      <c r="A15" s="618" t="s">
        <v>3</v>
      </c>
      <c r="B15" s="579" t="s">
        <v>387</v>
      </c>
      <c r="C15" s="578">
        <v>2263467</v>
      </c>
      <c r="D15" s="578">
        <v>2348397</v>
      </c>
      <c r="E15" s="578">
        <v>2168897</v>
      </c>
      <c r="F15" s="614">
        <v>1989396</v>
      </c>
      <c r="G15" s="585">
        <f t="shared" si="0"/>
        <v>8770157</v>
      </c>
    </row>
    <row r="16" spans="1:8" s="571" customFormat="1" ht="75.75" customHeight="1" thickBot="1" x14ac:dyDescent="0.3">
      <c r="A16" s="618" t="s">
        <v>9</v>
      </c>
      <c r="B16" s="579" t="s">
        <v>417</v>
      </c>
      <c r="C16" s="578">
        <v>307458</v>
      </c>
      <c r="D16" s="578">
        <v>2959462</v>
      </c>
      <c r="E16" s="578">
        <v>5128090</v>
      </c>
      <c r="F16" s="614">
        <v>4983295</v>
      </c>
      <c r="G16" s="585">
        <f t="shared" si="0"/>
        <v>13378305</v>
      </c>
    </row>
    <row r="17" spans="1:27" s="571" customFormat="1" ht="15.75" thickBot="1" x14ac:dyDescent="0.3">
      <c r="A17" s="582"/>
      <c r="B17" s="586" t="s">
        <v>394</v>
      </c>
      <c r="C17" s="587">
        <f>SUM(C6:C16)</f>
        <v>16020088</v>
      </c>
      <c r="D17" s="587">
        <f>SUM(D6:D16)</f>
        <v>22478533</v>
      </c>
      <c r="E17" s="587">
        <f t="shared" ref="E17:G17" si="1">SUM(E6:E16)</f>
        <v>23491531</v>
      </c>
      <c r="F17" s="587">
        <f t="shared" si="1"/>
        <v>22191105</v>
      </c>
      <c r="G17" s="587">
        <f t="shared" si="1"/>
        <v>84181257</v>
      </c>
    </row>
    <row r="18" spans="1:27" s="571" customFormat="1" ht="30.75" customHeight="1" x14ac:dyDescent="0.25">
      <c r="A18" s="694" t="s">
        <v>395</v>
      </c>
      <c r="B18" s="694"/>
      <c r="C18" s="694"/>
      <c r="D18" s="694"/>
      <c r="E18" s="694"/>
      <c r="F18" s="694"/>
      <c r="G18" s="694"/>
      <c r="H18" s="694"/>
      <c r="I18" s="694"/>
      <c r="J18" s="694"/>
      <c r="K18" s="694"/>
      <c r="L18" s="694"/>
      <c r="M18" s="694"/>
      <c r="N18" s="694"/>
      <c r="O18" s="694"/>
      <c r="P18" s="694"/>
    </row>
    <row r="19" spans="1:27" s="571" customFormat="1" ht="15.75" thickBot="1" x14ac:dyDescent="0.3">
      <c r="A19" s="588"/>
      <c r="B19" s="588"/>
      <c r="P19" s="589" t="s">
        <v>396</v>
      </c>
    </row>
    <row r="20" spans="1:27" s="571" customFormat="1" ht="63.75" thickBot="1" x14ac:dyDescent="0.3">
      <c r="A20" s="590" t="s">
        <v>55</v>
      </c>
      <c r="B20" s="716" t="s">
        <v>397</v>
      </c>
      <c r="C20" s="717"/>
      <c r="D20" s="718"/>
      <c r="E20" s="591" t="s">
        <v>398</v>
      </c>
      <c r="F20" s="592"/>
      <c r="G20" s="592" t="s">
        <v>399</v>
      </c>
      <c r="H20" s="592" t="s">
        <v>400</v>
      </c>
      <c r="I20" s="592" t="s">
        <v>401</v>
      </c>
      <c r="J20" s="592" t="s">
        <v>402</v>
      </c>
      <c r="K20" s="592" t="s">
        <v>403</v>
      </c>
      <c r="L20" s="592" t="s">
        <v>404</v>
      </c>
      <c r="M20" s="592" t="s">
        <v>405</v>
      </c>
      <c r="N20" s="592" t="s">
        <v>406</v>
      </c>
      <c r="O20" s="592" t="s">
        <v>407</v>
      </c>
      <c r="P20" s="591" t="s">
        <v>408</v>
      </c>
      <c r="Q20" s="593"/>
      <c r="R20" s="593"/>
      <c r="S20" s="593"/>
      <c r="T20" s="593"/>
      <c r="U20" s="593"/>
      <c r="V20" s="593"/>
      <c r="W20" s="593"/>
      <c r="X20" s="593"/>
      <c r="Y20" s="593"/>
      <c r="Z20" s="593"/>
      <c r="AA20" s="594"/>
    </row>
    <row r="21" spans="1:27" s="571" customFormat="1" ht="18.75" customHeight="1" thickBot="1" x14ac:dyDescent="0.3">
      <c r="A21" s="595" t="s">
        <v>2</v>
      </c>
      <c r="B21" s="713" t="s">
        <v>409</v>
      </c>
      <c r="C21" s="714"/>
      <c r="D21" s="715"/>
      <c r="E21" s="596">
        <v>36682274</v>
      </c>
      <c r="F21" s="617"/>
      <c r="G21" s="597"/>
      <c r="H21" s="598"/>
      <c r="I21" s="597"/>
      <c r="J21" s="599"/>
      <c r="K21" s="600"/>
      <c r="L21" s="599"/>
      <c r="M21" s="600"/>
      <c r="N21" s="599"/>
      <c r="O21" s="600"/>
      <c r="P21" s="599"/>
    </row>
    <row r="22" spans="1:27" s="571" customFormat="1" ht="15.75" customHeight="1" thickBot="1" x14ac:dyDescent="0.3">
      <c r="A22" s="595" t="s">
        <v>4</v>
      </c>
      <c r="B22" s="711" t="s">
        <v>410</v>
      </c>
      <c r="C22" s="711"/>
      <c r="D22" s="712"/>
      <c r="E22" s="601">
        <f>SUM(E21:E21)</f>
        <v>36682274</v>
      </c>
      <c r="F22" s="601"/>
      <c r="G22" s="601">
        <f t="shared" ref="G22:P22" si="2">SUM(G21:G21)</f>
        <v>0</v>
      </c>
      <c r="H22" s="601">
        <f t="shared" si="2"/>
        <v>0</v>
      </c>
      <c r="I22" s="601">
        <f t="shared" si="2"/>
        <v>0</v>
      </c>
      <c r="J22" s="602">
        <f t="shared" si="2"/>
        <v>0</v>
      </c>
      <c r="K22" s="602">
        <f t="shared" si="2"/>
        <v>0</v>
      </c>
      <c r="L22" s="602">
        <f t="shared" si="2"/>
        <v>0</v>
      </c>
      <c r="M22" s="602">
        <f t="shared" si="2"/>
        <v>0</v>
      </c>
      <c r="N22" s="602">
        <f t="shared" si="2"/>
        <v>0</v>
      </c>
      <c r="O22" s="602">
        <f t="shared" si="2"/>
        <v>0</v>
      </c>
      <c r="P22" s="602">
        <f t="shared" si="2"/>
        <v>0</v>
      </c>
    </row>
    <row r="23" spans="1:27" s="571" customFormat="1" ht="33" customHeight="1" thickBot="1" x14ac:dyDescent="0.3">
      <c r="A23" s="595" t="s">
        <v>7</v>
      </c>
      <c r="B23" s="709" t="s">
        <v>411</v>
      </c>
      <c r="C23" s="709"/>
      <c r="D23" s="710"/>
      <c r="E23" s="603">
        <v>10449365</v>
      </c>
      <c r="F23" s="603"/>
      <c r="G23" s="604"/>
      <c r="H23" s="604"/>
      <c r="I23" s="604"/>
      <c r="J23" s="605"/>
      <c r="K23" s="606"/>
      <c r="L23" s="607"/>
      <c r="M23" s="606"/>
      <c r="N23" s="607"/>
      <c r="O23" s="606"/>
      <c r="P23" s="608"/>
    </row>
    <row r="24" spans="1:27" s="571" customFormat="1" ht="15.75" customHeight="1" thickBot="1" x14ac:dyDescent="0.3">
      <c r="A24" s="595" t="s">
        <v>11</v>
      </c>
      <c r="B24" s="707" t="s">
        <v>412</v>
      </c>
      <c r="C24" s="707"/>
      <c r="D24" s="708"/>
      <c r="E24" s="609">
        <f t="shared" ref="E24:P24" si="3">SUM(E22:E23)</f>
        <v>47131639</v>
      </c>
      <c r="F24" s="609"/>
      <c r="G24" s="610">
        <f t="shared" si="3"/>
        <v>0</v>
      </c>
      <c r="H24" s="609">
        <f t="shared" si="3"/>
        <v>0</v>
      </c>
      <c r="I24" s="610">
        <f t="shared" si="3"/>
        <v>0</v>
      </c>
      <c r="J24" s="611">
        <f t="shared" si="3"/>
        <v>0</v>
      </c>
      <c r="K24" s="612">
        <f t="shared" si="3"/>
        <v>0</v>
      </c>
      <c r="L24" s="611">
        <f t="shared" si="3"/>
        <v>0</v>
      </c>
      <c r="M24" s="612">
        <f t="shared" si="3"/>
        <v>0</v>
      </c>
      <c r="N24" s="611">
        <f t="shared" si="3"/>
        <v>0</v>
      </c>
      <c r="O24" s="612">
        <f t="shared" si="3"/>
        <v>0</v>
      </c>
      <c r="P24" s="612">
        <f t="shared" si="3"/>
        <v>0</v>
      </c>
    </row>
  </sheetData>
  <mergeCells count="13">
    <mergeCell ref="B24:D24"/>
    <mergeCell ref="B23:D23"/>
    <mergeCell ref="B22:D22"/>
    <mergeCell ref="B21:D21"/>
    <mergeCell ref="B20:D20"/>
    <mergeCell ref="A18:P18"/>
    <mergeCell ref="A1:G1"/>
    <mergeCell ref="C2:D2"/>
    <mergeCell ref="E2:G2"/>
    <mergeCell ref="A3:A4"/>
    <mergeCell ref="B3:B4"/>
    <mergeCell ref="C3:F3"/>
    <mergeCell ref="G3:G4"/>
  </mergeCells>
  <pageMargins left="0.51181102362204722" right="0.51181102362204722" top="0.74803149606299213" bottom="0.74803149606299213" header="0.31496062992125984" footer="0.31496062992125984"/>
  <pageSetup paperSize="9" scale="50" orientation="landscape" r:id="rId1"/>
  <headerFooter>
    <oddHeader>&amp;R9. sz. melléklet
...../2019.(XI.28.) Egyek Önk.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Layout" topLeftCell="B1" zoomScaleNormal="90" workbookViewId="0">
      <selection activeCell="N9" sqref="N9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630" t="s">
        <v>302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4" spans="1:10" ht="13.5" thickBot="1" x14ac:dyDescent="0.25"/>
    <row r="5" spans="1:10" ht="86.25" customHeight="1" thickBot="1" x14ac:dyDescent="0.25">
      <c r="A5" s="631" t="s">
        <v>111</v>
      </c>
      <c r="B5" s="433" t="s">
        <v>90</v>
      </c>
      <c r="C5" s="433" t="s">
        <v>96</v>
      </c>
      <c r="D5" s="433" t="s">
        <v>109</v>
      </c>
      <c r="E5" s="433" t="s">
        <v>88</v>
      </c>
      <c r="F5" s="433" t="s">
        <v>110</v>
      </c>
      <c r="G5" s="433" t="s">
        <v>107</v>
      </c>
      <c r="H5" s="433" t="s">
        <v>98</v>
      </c>
      <c r="I5" s="433" t="s">
        <v>105</v>
      </c>
      <c r="J5" s="434" t="s">
        <v>14</v>
      </c>
    </row>
    <row r="6" spans="1:10" ht="25.5" customHeight="1" thickBot="1" x14ac:dyDescent="0.25">
      <c r="A6" s="632"/>
      <c r="B6" s="131" t="s">
        <v>273</v>
      </c>
      <c r="C6" s="131" t="s">
        <v>273</v>
      </c>
      <c r="D6" s="131" t="s">
        <v>273</v>
      </c>
      <c r="E6" s="131" t="s">
        <v>273</v>
      </c>
      <c r="F6" s="131" t="s">
        <v>273</v>
      </c>
      <c r="G6" s="131" t="s">
        <v>273</v>
      </c>
      <c r="H6" s="131" t="s">
        <v>273</v>
      </c>
      <c r="I6" s="131" t="s">
        <v>273</v>
      </c>
      <c r="J6" s="131" t="s">
        <v>273</v>
      </c>
    </row>
    <row r="7" spans="1:10" s="263" customFormat="1" ht="27.75" customHeight="1" thickBot="1" x14ac:dyDescent="0.25">
      <c r="A7" s="301" t="s">
        <v>224</v>
      </c>
      <c r="B7" s="296"/>
      <c r="C7" s="296"/>
      <c r="D7" s="296"/>
      <c r="E7" s="297">
        <v>7840000</v>
      </c>
      <c r="F7" s="296">
        <v>8000</v>
      </c>
      <c r="G7" s="296">
        <v>10795199</v>
      </c>
      <c r="H7" s="298"/>
      <c r="I7" s="300">
        <v>20020624</v>
      </c>
      <c r="J7" s="270">
        <f>SUM(B7:I7)</f>
        <v>38663823</v>
      </c>
    </row>
    <row r="8" spans="1:10" ht="13.5" thickBot="1" x14ac:dyDescent="0.25">
      <c r="A8" s="266" t="s">
        <v>120</v>
      </c>
      <c r="B8" s="435"/>
      <c r="C8" s="315"/>
      <c r="D8" s="315"/>
      <c r="E8" s="435">
        <v>1635000</v>
      </c>
      <c r="F8" s="315"/>
      <c r="G8" s="435"/>
      <c r="H8" s="436"/>
      <c r="I8" s="437">
        <v>1805000</v>
      </c>
      <c r="J8" s="270">
        <f t="shared" ref="J8:J32" si="0">SUM(B8:I8)</f>
        <v>3440000</v>
      </c>
    </row>
    <row r="9" spans="1:10" ht="27.75" customHeight="1" thickBot="1" x14ac:dyDescent="0.25">
      <c r="A9" s="265" t="s">
        <v>113</v>
      </c>
      <c r="B9" s="104">
        <v>730000</v>
      </c>
      <c r="C9" s="104"/>
      <c r="D9" s="104"/>
      <c r="E9" s="104">
        <v>47941600</v>
      </c>
      <c r="F9" s="104">
        <v>26680031</v>
      </c>
      <c r="G9" s="104"/>
      <c r="H9" s="268"/>
      <c r="I9" s="299">
        <v>44428562</v>
      </c>
      <c r="J9" s="270">
        <f t="shared" si="0"/>
        <v>119780193</v>
      </c>
    </row>
    <row r="10" spans="1:10" s="71" customFormat="1" ht="15.75" customHeight="1" thickBot="1" x14ac:dyDescent="0.25">
      <c r="A10" s="264" t="s">
        <v>115</v>
      </c>
      <c r="B10" s="104">
        <v>364737772</v>
      </c>
      <c r="C10" s="104"/>
      <c r="D10" s="104"/>
      <c r="E10" s="105"/>
      <c r="F10" s="104"/>
      <c r="G10" s="105"/>
      <c r="H10" s="269"/>
      <c r="I10" s="299">
        <v>24417654</v>
      </c>
      <c r="J10" s="270">
        <f t="shared" si="0"/>
        <v>389155426</v>
      </c>
    </row>
    <row r="11" spans="1:10" s="71" customFormat="1" ht="15.75" customHeight="1" thickBot="1" x14ac:dyDescent="0.25">
      <c r="A11" s="266" t="s">
        <v>357</v>
      </c>
      <c r="B11" s="423"/>
      <c r="C11" s="423"/>
      <c r="D11" s="423"/>
      <c r="E11" s="502"/>
      <c r="F11" s="423"/>
      <c r="G11" s="502">
        <v>2547998</v>
      </c>
      <c r="H11" s="503"/>
      <c r="I11" s="299"/>
      <c r="J11" s="270">
        <f t="shared" si="0"/>
        <v>2547998</v>
      </c>
    </row>
    <row r="12" spans="1:10" s="71" customFormat="1" ht="15.75" customHeight="1" thickBot="1" x14ac:dyDescent="0.25">
      <c r="A12" s="266" t="s">
        <v>358</v>
      </c>
      <c r="B12" s="423">
        <v>74614122</v>
      </c>
      <c r="C12" s="423"/>
      <c r="D12" s="423"/>
      <c r="E12" s="502"/>
      <c r="F12" s="423"/>
      <c r="G12" s="502"/>
      <c r="H12" s="503"/>
      <c r="I12" s="299"/>
      <c r="J12" s="270">
        <f t="shared" si="0"/>
        <v>74614122</v>
      </c>
    </row>
    <row r="13" spans="1:10" ht="13.5" thickBot="1" x14ac:dyDescent="0.25">
      <c r="A13" s="266" t="s">
        <v>119</v>
      </c>
      <c r="B13" s="438">
        <v>377992190</v>
      </c>
      <c r="C13" s="438">
        <v>952000</v>
      </c>
      <c r="D13" s="439"/>
      <c r="E13" s="438">
        <v>16080000</v>
      </c>
      <c r="F13" s="439"/>
      <c r="G13" s="439"/>
      <c r="H13" s="354"/>
      <c r="I13" s="440">
        <v>59646316</v>
      </c>
      <c r="J13" s="270">
        <f t="shared" si="0"/>
        <v>454670506</v>
      </c>
    </row>
    <row r="14" spans="1:10" ht="27.75" customHeight="1" thickBot="1" x14ac:dyDescent="0.25">
      <c r="A14" s="265" t="s">
        <v>223</v>
      </c>
      <c r="B14" s="104"/>
      <c r="C14" s="104"/>
      <c r="D14" s="104"/>
      <c r="E14" s="104">
        <v>10374000</v>
      </c>
      <c r="F14" s="104"/>
      <c r="G14" s="104"/>
      <c r="H14" s="268"/>
      <c r="I14" s="299">
        <v>500000</v>
      </c>
      <c r="J14" s="270">
        <f t="shared" si="0"/>
        <v>10874000</v>
      </c>
    </row>
    <row r="15" spans="1:10" ht="13.5" thickBot="1" x14ac:dyDescent="0.25">
      <c r="A15" s="264" t="s">
        <v>198</v>
      </c>
      <c r="B15" s="104"/>
      <c r="C15" s="104">
        <v>776789210</v>
      </c>
      <c r="D15" s="104"/>
      <c r="E15" s="104"/>
      <c r="F15" s="104"/>
      <c r="G15" s="104"/>
      <c r="H15" s="268"/>
      <c r="I15" s="299">
        <v>59608565</v>
      </c>
      <c r="J15" s="270">
        <f t="shared" si="0"/>
        <v>836397775</v>
      </c>
    </row>
    <row r="16" spans="1:10" ht="13.5" thickBot="1" x14ac:dyDescent="0.25">
      <c r="A16" s="264" t="s">
        <v>299</v>
      </c>
      <c r="B16" s="104"/>
      <c r="C16" s="104">
        <v>99993938</v>
      </c>
      <c r="D16" s="104"/>
      <c r="E16" s="104"/>
      <c r="F16" s="104"/>
      <c r="G16" s="104"/>
      <c r="H16" s="268"/>
      <c r="I16" s="299"/>
      <c r="J16" s="270">
        <f t="shared" si="0"/>
        <v>99993938</v>
      </c>
    </row>
    <row r="17" spans="1:10" ht="13.5" thickBot="1" x14ac:dyDescent="0.25">
      <c r="A17" s="264" t="s">
        <v>256</v>
      </c>
      <c r="B17" s="104"/>
      <c r="C17" s="104"/>
      <c r="D17" s="104"/>
      <c r="E17" s="104"/>
      <c r="F17" s="104"/>
      <c r="G17" s="104"/>
      <c r="H17" s="268"/>
      <c r="I17" s="299">
        <v>2195461</v>
      </c>
      <c r="J17" s="270">
        <f t="shared" si="0"/>
        <v>2195461</v>
      </c>
    </row>
    <row r="18" spans="1:10" ht="18" customHeight="1" thickBot="1" x14ac:dyDescent="0.25">
      <c r="A18" s="265" t="s">
        <v>231</v>
      </c>
      <c r="B18" s="104"/>
      <c r="C18" s="104">
        <v>1390854858</v>
      </c>
      <c r="D18" s="104"/>
      <c r="E18" s="104"/>
      <c r="F18" s="104"/>
      <c r="G18" s="104"/>
      <c r="H18" s="268"/>
      <c r="I18" s="299"/>
      <c r="J18" s="270">
        <f t="shared" si="0"/>
        <v>1390854858</v>
      </c>
    </row>
    <row r="19" spans="1:10" ht="18" customHeight="1" thickBot="1" x14ac:dyDescent="0.25">
      <c r="A19" s="265" t="s">
        <v>359</v>
      </c>
      <c r="B19" s="104">
        <v>2984490</v>
      </c>
      <c r="C19" s="104"/>
      <c r="D19" s="104"/>
      <c r="E19" s="104"/>
      <c r="F19" s="104"/>
      <c r="G19" s="104"/>
      <c r="H19" s="268"/>
      <c r="I19" s="299"/>
      <c r="J19" s="270">
        <f t="shared" si="0"/>
        <v>2984490</v>
      </c>
    </row>
    <row r="20" spans="1:10" ht="13.5" thickBot="1" x14ac:dyDescent="0.25">
      <c r="A20" s="264" t="s">
        <v>114</v>
      </c>
      <c r="B20" s="104">
        <v>2869390</v>
      </c>
      <c r="C20" s="104"/>
      <c r="D20" s="104"/>
      <c r="E20" s="104">
        <v>126769</v>
      </c>
      <c r="F20" s="104"/>
      <c r="G20" s="104"/>
      <c r="H20" s="268"/>
      <c r="I20" s="299"/>
      <c r="J20" s="270">
        <f t="shared" si="0"/>
        <v>2996159</v>
      </c>
    </row>
    <row r="21" spans="1:10" ht="13.5" thickBot="1" x14ac:dyDescent="0.25">
      <c r="A21" s="266" t="s">
        <v>148</v>
      </c>
      <c r="B21" s="423"/>
      <c r="C21" s="423"/>
      <c r="D21" s="423"/>
      <c r="E21" s="423">
        <v>1540000</v>
      </c>
      <c r="F21" s="423"/>
      <c r="G21" s="423"/>
      <c r="H21" s="424"/>
      <c r="I21" s="299">
        <v>201060</v>
      </c>
      <c r="J21" s="270">
        <f t="shared" si="0"/>
        <v>1741060</v>
      </c>
    </row>
    <row r="22" spans="1:10" ht="13.5" thickBot="1" x14ac:dyDescent="0.25">
      <c r="A22" s="266" t="s">
        <v>300</v>
      </c>
      <c r="B22" s="423">
        <v>8059000</v>
      </c>
      <c r="C22" s="423"/>
      <c r="D22" s="423"/>
      <c r="E22" s="423">
        <v>770000</v>
      </c>
      <c r="F22" s="423"/>
      <c r="G22" s="423"/>
      <c r="H22" s="424"/>
      <c r="I22" s="299"/>
      <c r="J22" s="270">
        <f t="shared" si="0"/>
        <v>8829000</v>
      </c>
    </row>
    <row r="23" spans="1:10" ht="13.5" thickBot="1" x14ac:dyDescent="0.25">
      <c r="A23" s="266" t="s">
        <v>279</v>
      </c>
      <c r="B23" s="423">
        <v>62400</v>
      </c>
      <c r="C23" s="423"/>
      <c r="D23" s="423"/>
      <c r="E23" s="423"/>
      <c r="F23" s="423"/>
      <c r="G23" s="423"/>
      <c r="H23" s="424"/>
      <c r="I23" s="299"/>
      <c r="J23" s="270">
        <f t="shared" si="0"/>
        <v>62400</v>
      </c>
    </row>
    <row r="24" spans="1:10" s="59" customFormat="1" ht="13.5" thickBot="1" x14ac:dyDescent="0.25">
      <c r="A24" s="468" t="s">
        <v>125</v>
      </c>
      <c r="B24" s="469"/>
      <c r="C24" s="469"/>
      <c r="D24" s="470"/>
      <c r="E24" s="469"/>
      <c r="F24" s="470"/>
      <c r="G24" s="470"/>
      <c r="H24" s="471"/>
      <c r="I24" s="472">
        <v>1800000</v>
      </c>
      <c r="J24" s="473">
        <f t="shared" si="0"/>
        <v>1800000</v>
      </c>
    </row>
    <row r="25" spans="1:10" s="59" customFormat="1" ht="33.75" customHeight="1" thickBot="1" x14ac:dyDescent="0.25">
      <c r="A25" s="504" t="s">
        <v>360</v>
      </c>
      <c r="B25" s="469">
        <v>481100</v>
      </c>
      <c r="C25" s="469"/>
      <c r="D25" s="470"/>
      <c r="E25" s="469"/>
      <c r="F25" s="470"/>
      <c r="G25" s="470"/>
      <c r="H25" s="471"/>
      <c r="I25" s="472"/>
      <c r="J25" s="473">
        <f t="shared" si="0"/>
        <v>481100</v>
      </c>
    </row>
    <row r="26" spans="1:10" ht="13.5" thickBot="1" x14ac:dyDescent="0.25">
      <c r="A26" s="266" t="s">
        <v>199</v>
      </c>
      <c r="B26" s="438"/>
      <c r="C26" s="438"/>
      <c r="D26" s="439"/>
      <c r="E26" s="438"/>
      <c r="F26" s="439"/>
      <c r="G26" s="439"/>
      <c r="H26" s="354"/>
      <c r="I26" s="440">
        <v>760000</v>
      </c>
      <c r="J26" s="270">
        <f t="shared" si="0"/>
        <v>760000</v>
      </c>
    </row>
    <row r="27" spans="1:10" ht="13.5" thickBot="1" x14ac:dyDescent="0.25">
      <c r="A27" s="266" t="s">
        <v>361</v>
      </c>
      <c r="B27" s="438">
        <v>650000</v>
      </c>
      <c r="C27" s="438"/>
      <c r="D27" s="439"/>
      <c r="E27" s="438"/>
      <c r="F27" s="439"/>
      <c r="G27" s="439"/>
      <c r="H27" s="354"/>
      <c r="I27" s="440"/>
      <c r="J27" s="270">
        <f t="shared" si="0"/>
        <v>650000</v>
      </c>
    </row>
    <row r="28" spans="1:10" ht="13.5" thickBot="1" x14ac:dyDescent="0.25">
      <c r="A28" s="266" t="s">
        <v>118</v>
      </c>
      <c r="B28" s="438"/>
      <c r="C28" s="438"/>
      <c r="D28" s="439"/>
      <c r="E28" s="438">
        <v>2540</v>
      </c>
      <c r="F28" s="439"/>
      <c r="G28" s="439"/>
      <c r="H28" s="354"/>
      <c r="I28" s="440"/>
      <c r="J28" s="270">
        <f t="shared" si="0"/>
        <v>2540</v>
      </c>
    </row>
    <row r="29" spans="1:10" ht="13.5" thickBot="1" x14ac:dyDescent="0.25">
      <c r="A29" s="266" t="s">
        <v>362</v>
      </c>
      <c r="B29" s="438"/>
      <c r="C29" s="438"/>
      <c r="D29" s="439"/>
      <c r="E29" s="438"/>
      <c r="F29" s="439"/>
      <c r="G29" s="438">
        <v>2160000</v>
      </c>
      <c r="H29" s="354"/>
      <c r="I29" s="440">
        <v>4368000</v>
      </c>
      <c r="J29" s="270">
        <f>SUM(B29:I29)</f>
        <v>6528000</v>
      </c>
    </row>
    <row r="30" spans="1:10" ht="34.5" customHeight="1" thickBot="1" x14ac:dyDescent="0.25">
      <c r="A30" s="505" t="s">
        <v>363</v>
      </c>
      <c r="B30" s="438">
        <v>608000</v>
      </c>
      <c r="C30" s="438"/>
      <c r="D30" s="439"/>
      <c r="E30" s="438"/>
      <c r="F30" s="439"/>
      <c r="G30" s="438"/>
      <c r="H30" s="354"/>
      <c r="I30" s="441"/>
      <c r="J30" s="270">
        <f>SUM(B30:I30)</f>
        <v>608000</v>
      </c>
    </row>
    <row r="31" spans="1:10" ht="30" customHeight="1" thickBot="1" x14ac:dyDescent="0.25">
      <c r="A31" s="265" t="s">
        <v>116</v>
      </c>
      <c r="B31" s="104"/>
      <c r="C31" s="104"/>
      <c r="D31" s="104">
        <v>79608000</v>
      </c>
      <c r="E31" s="104"/>
      <c r="F31" s="104"/>
      <c r="G31" s="104"/>
      <c r="H31" s="268"/>
      <c r="I31" s="299"/>
      <c r="J31" s="270">
        <f t="shared" si="0"/>
        <v>79608000</v>
      </c>
    </row>
    <row r="32" spans="1:10" ht="13.5" thickBot="1" x14ac:dyDescent="0.25">
      <c r="A32" s="264" t="s">
        <v>117</v>
      </c>
      <c r="B32" s="442"/>
      <c r="C32" s="442"/>
      <c r="D32" s="304"/>
      <c r="E32" s="442"/>
      <c r="F32" s="304"/>
      <c r="G32" s="442"/>
      <c r="H32" s="312"/>
      <c r="I32" s="441">
        <v>98439274</v>
      </c>
      <c r="J32" s="270">
        <f t="shared" si="0"/>
        <v>98439274</v>
      </c>
    </row>
    <row r="33" spans="1:10" s="134" customFormat="1" ht="13.5" thickBot="1" x14ac:dyDescent="0.25">
      <c r="A33" s="267" t="s">
        <v>14</v>
      </c>
      <c r="B33" s="443">
        <f>SUM(B7:B32)</f>
        <v>833788464</v>
      </c>
      <c r="C33" s="443">
        <f t="shared" ref="C33:I33" si="1">SUM(C7:C32)</f>
        <v>2268590006</v>
      </c>
      <c r="D33" s="443">
        <f t="shared" si="1"/>
        <v>79608000</v>
      </c>
      <c r="E33" s="443">
        <f t="shared" si="1"/>
        <v>86309909</v>
      </c>
      <c r="F33" s="443">
        <f t="shared" si="1"/>
        <v>26688031</v>
      </c>
      <c r="G33" s="443">
        <f t="shared" si="1"/>
        <v>15503197</v>
      </c>
      <c r="H33" s="443">
        <f t="shared" si="1"/>
        <v>0</v>
      </c>
      <c r="I33" s="443">
        <f t="shared" si="1"/>
        <v>318190516</v>
      </c>
      <c r="J33" s="443">
        <f>SUM(J7:J32)</f>
        <v>3628678123</v>
      </c>
    </row>
  </sheetData>
  <mergeCells count="2">
    <mergeCell ref="A1:J2"/>
    <mergeCell ref="A5:A6"/>
  </mergeCells>
  <pageMargins left="0.75" right="0.75" top="1" bottom="1" header="0.5" footer="0.5"/>
  <pageSetup paperSize="9" scale="62" orientation="landscape" r:id="rId1"/>
  <headerFooter alignWithMargins="0">
    <oddHeader>&amp;R1.1)a.sz. melléklete
...../2019.(XI.28.) Egyek Önk.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Layout" zoomScaleNormal="100" workbookViewId="0">
      <selection activeCell="L9" sqref="L9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630" t="s">
        <v>303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ht="15.7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5" spans="1:10" ht="13.5" thickBot="1" x14ac:dyDescent="0.25"/>
    <row r="6" spans="1:10" ht="51.75" thickBot="1" x14ac:dyDescent="0.25">
      <c r="A6" s="631" t="s">
        <v>111</v>
      </c>
      <c r="B6" s="106" t="s">
        <v>90</v>
      </c>
      <c r="C6" s="106" t="s">
        <v>96</v>
      </c>
      <c r="D6" s="106" t="s">
        <v>109</v>
      </c>
      <c r="E6" s="106" t="s">
        <v>88</v>
      </c>
      <c r="F6" s="106" t="s">
        <v>110</v>
      </c>
      <c r="G6" s="106" t="s">
        <v>107</v>
      </c>
      <c r="H6" s="106" t="s">
        <v>98</v>
      </c>
      <c r="I6" s="106" t="s">
        <v>105</v>
      </c>
      <c r="J6" s="107" t="s">
        <v>14</v>
      </c>
    </row>
    <row r="7" spans="1:10" ht="13.5" thickBot="1" x14ac:dyDescent="0.25">
      <c r="A7" s="633"/>
      <c r="B7" s="131" t="s">
        <v>273</v>
      </c>
      <c r="C7" s="131" t="s">
        <v>273</v>
      </c>
      <c r="D7" s="131" t="s">
        <v>273</v>
      </c>
      <c r="E7" s="131" t="s">
        <v>273</v>
      </c>
      <c r="F7" s="131" t="s">
        <v>273</v>
      </c>
      <c r="G7" s="131" t="s">
        <v>273</v>
      </c>
      <c r="H7" s="131" t="s">
        <v>273</v>
      </c>
      <c r="I7" s="131" t="s">
        <v>273</v>
      </c>
      <c r="J7" s="131" t="s">
        <v>273</v>
      </c>
    </row>
    <row r="8" spans="1:10" ht="31.5" customHeight="1" thickBot="1" x14ac:dyDescent="0.25">
      <c r="A8" s="293" t="s">
        <v>121</v>
      </c>
      <c r="B8" s="396">
        <v>2528621</v>
      </c>
      <c r="C8" s="396"/>
      <c r="D8" s="396"/>
      <c r="E8" s="396">
        <v>211531</v>
      </c>
      <c r="F8" s="396"/>
      <c r="G8" s="396"/>
      <c r="H8" s="396"/>
      <c r="I8" s="398">
        <v>2223852</v>
      </c>
      <c r="J8" s="400">
        <f>SUM(B8:I8)</f>
        <v>4964004</v>
      </c>
    </row>
    <row r="9" spans="1:10" ht="42" customHeight="1" thickBot="1" x14ac:dyDescent="0.25">
      <c r="A9" s="393" t="s">
        <v>365</v>
      </c>
      <c r="B9" s="394">
        <v>1756752</v>
      </c>
      <c r="C9" s="394">
        <v>0</v>
      </c>
      <c r="D9" s="394">
        <v>0</v>
      </c>
      <c r="E9" s="394">
        <v>0</v>
      </c>
      <c r="F9" s="394">
        <v>0</v>
      </c>
      <c r="G9" s="394">
        <v>0</v>
      </c>
      <c r="H9" s="394">
        <v>0</v>
      </c>
      <c r="I9" s="399">
        <v>0</v>
      </c>
      <c r="J9" s="68">
        <f>SUM(B9:I9)</f>
        <v>1756752</v>
      </c>
    </row>
    <row r="10" spans="1:10" ht="32.25" customHeight="1" thickBot="1" x14ac:dyDescent="0.25">
      <c r="A10" s="395" t="s">
        <v>14</v>
      </c>
      <c r="B10" s="397">
        <f t="shared" ref="B10:I10" si="0">SUM(B8:B9)</f>
        <v>4285373</v>
      </c>
      <c r="C10" s="133">
        <f t="shared" si="0"/>
        <v>0</v>
      </c>
      <c r="D10" s="132">
        <f t="shared" si="0"/>
        <v>0</v>
      </c>
      <c r="E10" s="133">
        <f t="shared" si="0"/>
        <v>211531</v>
      </c>
      <c r="F10" s="132">
        <f t="shared" si="0"/>
        <v>0</v>
      </c>
      <c r="G10" s="133">
        <f t="shared" si="0"/>
        <v>0</v>
      </c>
      <c r="H10" s="133">
        <f t="shared" si="0"/>
        <v>0</v>
      </c>
      <c r="I10" s="132">
        <f t="shared" si="0"/>
        <v>2223852</v>
      </c>
      <c r="J10" s="68">
        <f>SUM(B10:I10)</f>
        <v>6720756</v>
      </c>
    </row>
  </sheetData>
  <mergeCells count="2">
    <mergeCell ref="A6:A7"/>
    <mergeCell ref="A1:J2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&amp;R1.2 sz. melléklete
...../2019.(XI.28.) Egyek Önk.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Layout" zoomScaleNormal="100" workbookViewId="0">
      <selection activeCell="M7" sqref="M7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630" t="s">
        <v>304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ht="15.7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5" spans="1:10" ht="13.5" thickBot="1" x14ac:dyDescent="0.25"/>
    <row r="6" spans="1:10" ht="51.75" thickBot="1" x14ac:dyDescent="0.25">
      <c r="A6" s="631" t="s">
        <v>111</v>
      </c>
      <c r="B6" s="106" t="s">
        <v>90</v>
      </c>
      <c r="C6" s="106" t="s">
        <v>96</v>
      </c>
      <c r="D6" s="106" t="s">
        <v>109</v>
      </c>
      <c r="E6" s="106" t="s">
        <v>88</v>
      </c>
      <c r="F6" s="106" t="s">
        <v>110</v>
      </c>
      <c r="G6" s="106" t="s">
        <v>107</v>
      </c>
      <c r="H6" s="106" t="s">
        <v>98</v>
      </c>
      <c r="I6" s="106" t="s">
        <v>105</v>
      </c>
      <c r="J6" s="107" t="s">
        <v>14</v>
      </c>
    </row>
    <row r="7" spans="1:10" ht="13.5" thickBot="1" x14ac:dyDescent="0.25">
      <c r="A7" s="633"/>
      <c r="B7" s="131" t="s">
        <v>273</v>
      </c>
      <c r="C7" s="131" t="s">
        <v>273</v>
      </c>
      <c r="D7" s="131" t="s">
        <v>273</v>
      </c>
      <c r="E7" s="131" t="s">
        <v>273</v>
      </c>
      <c r="F7" s="131" t="s">
        <v>273</v>
      </c>
      <c r="G7" s="131" t="s">
        <v>273</v>
      </c>
      <c r="H7" s="131" t="s">
        <v>273</v>
      </c>
      <c r="I7" s="131" t="s">
        <v>273</v>
      </c>
      <c r="J7" s="131" t="s">
        <v>273</v>
      </c>
    </row>
    <row r="8" spans="1:10" ht="31.5" customHeight="1" thickBot="1" x14ac:dyDescent="0.25">
      <c r="A8" s="293" t="s">
        <v>121</v>
      </c>
      <c r="B8" s="396">
        <v>2528621</v>
      </c>
      <c r="C8" s="396"/>
      <c r="D8" s="396"/>
      <c r="E8" s="396">
        <v>211531</v>
      </c>
      <c r="F8" s="396"/>
      <c r="G8" s="396"/>
      <c r="H8" s="396"/>
      <c r="I8" s="398">
        <v>2223852</v>
      </c>
      <c r="J8" s="400">
        <f>SUM(B8:I8)</f>
        <v>4964004</v>
      </c>
    </row>
    <row r="9" spans="1:10" ht="42" customHeight="1" thickBot="1" x14ac:dyDescent="0.25">
      <c r="A9" s="393" t="s">
        <v>365</v>
      </c>
      <c r="B9" s="394">
        <v>1756752</v>
      </c>
      <c r="C9" s="394">
        <v>0</v>
      </c>
      <c r="D9" s="394">
        <v>0</v>
      </c>
      <c r="E9" s="394">
        <v>0</v>
      </c>
      <c r="F9" s="394">
        <v>0</v>
      </c>
      <c r="G9" s="394">
        <v>0</v>
      </c>
      <c r="H9" s="394">
        <v>0</v>
      </c>
      <c r="I9" s="399">
        <v>0</v>
      </c>
      <c r="J9" s="68">
        <f>SUM(B9:I9)</f>
        <v>1756752</v>
      </c>
    </row>
    <row r="10" spans="1:10" ht="32.25" customHeight="1" thickBot="1" x14ac:dyDescent="0.25">
      <c r="A10" s="395" t="s">
        <v>14</v>
      </c>
      <c r="B10" s="397">
        <f t="shared" ref="B10:I10" si="0">SUM(B8:B9)</f>
        <v>4285373</v>
      </c>
      <c r="C10" s="133">
        <f t="shared" si="0"/>
        <v>0</v>
      </c>
      <c r="D10" s="132">
        <f t="shared" si="0"/>
        <v>0</v>
      </c>
      <c r="E10" s="133">
        <f t="shared" si="0"/>
        <v>211531</v>
      </c>
      <c r="F10" s="132">
        <f t="shared" si="0"/>
        <v>0</v>
      </c>
      <c r="G10" s="133">
        <f t="shared" si="0"/>
        <v>0</v>
      </c>
      <c r="H10" s="133">
        <f t="shared" si="0"/>
        <v>0</v>
      </c>
      <c r="I10" s="132">
        <f t="shared" si="0"/>
        <v>2223852</v>
      </c>
      <c r="J10" s="68">
        <f>SUM(B10:I10)</f>
        <v>6720756</v>
      </c>
    </row>
  </sheetData>
  <mergeCells count="2">
    <mergeCell ref="A1:J2"/>
    <mergeCell ref="A6:A7"/>
  </mergeCells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&amp;R1.2)a.sz. melléklete
...../2019.(XI.28.) Egyek Önk.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Layout" zoomScaleNormal="100" workbookViewId="0">
      <selection activeCell="J22" sqref="J22"/>
    </sheetView>
  </sheetViews>
  <sheetFormatPr defaultRowHeight="12.75" x14ac:dyDescent="0.2"/>
  <cols>
    <col min="1" max="1" width="59.42578125" customWidth="1"/>
    <col min="2" max="3" width="17.42578125" customWidth="1"/>
    <col min="4" max="4" width="19.7109375" customWidth="1"/>
    <col min="5" max="5" width="17.85546875" customWidth="1"/>
    <col min="6" max="6" width="14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10" ht="15.75" customHeight="1" x14ac:dyDescent="0.2">
      <c r="A1" s="630" t="s">
        <v>305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ht="12.7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5" spans="1:10" ht="13.5" thickBot="1" x14ac:dyDescent="0.25"/>
    <row r="6" spans="1:10" ht="51.75" thickBot="1" x14ac:dyDescent="0.25">
      <c r="A6" s="631" t="s">
        <v>111</v>
      </c>
      <c r="B6" s="106" t="s">
        <v>90</v>
      </c>
      <c r="C6" s="106" t="s">
        <v>96</v>
      </c>
      <c r="D6" s="106" t="s">
        <v>109</v>
      </c>
      <c r="E6" s="106" t="s">
        <v>88</v>
      </c>
      <c r="F6" s="106" t="s">
        <v>110</v>
      </c>
      <c r="G6" s="106" t="s">
        <v>107</v>
      </c>
      <c r="H6" s="106" t="s">
        <v>98</v>
      </c>
      <c r="I6" s="106" t="s">
        <v>105</v>
      </c>
      <c r="J6" s="107" t="s">
        <v>14</v>
      </c>
    </row>
    <row r="7" spans="1:10" ht="13.5" thickBot="1" x14ac:dyDescent="0.25">
      <c r="A7" s="632"/>
      <c r="B7" s="131" t="s">
        <v>273</v>
      </c>
      <c r="C7" s="131" t="s">
        <v>273</v>
      </c>
      <c r="D7" s="131" t="s">
        <v>273</v>
      </c>
      <c r="E7" s="131" t="s">
        <v>273</v>
      </c>
      <c r="F7" s="131" t="s">
        <v>273</v>
      </c>
      <c r="G7" s="131" t="s">
        <v>273</v>
      </c>
      <c r="H7" s="131" t="s">
        <v>273</v>
      </c>
      <c r="I7" s="131" t="s">
        <v>273</v>
      </c>
      <c r="J7" s="131" t="s">
        <v>273</v>
      </c>
    </row>
    <row r="8" spans="1:10" x14ac:dyDescent="0.2">
      <c r="A8" s="401" t="s">
        <v>123</v>
      </c>
      <c r="B8" s="164">
        <v>0</v>
      </c>
      <c r="C8" s="164">
        <v>0</v>
      </c>
      <c r="D8" s="164">
        <v>0</v>
      </c>
      <c r="E8" s="165">
        <f>SUM(B8:D8)</f>
        <v>0</v>
      </c>
      <c r="F8" s="295">
        <v>0</v>
      </c>
      <c r="G8" s="295">
        <v>0</v>
      </c>
      <c r="H8" s="295">
        <v>0</v>
      </c>
      <c r="I8" s="407">
        <v>0</v>
      </c>
      <c r="J8" s="410">
        <f>SUM(B8:I8)</f>
        <v>0</v>
      </c>
    </row>
    <row r="9" spans="1:10" x14ac:dyDescent="0.2">
      <c r="A9" s="163" t="s">
        <v>124</v>
      </c>
      <c r="B9" s="164">
        <v>0</v>
      </c>
      <c r="C9" s="164">
        <v>0</v>
      </c>
      <c r="D9" s="164">
        <v>0</v>
      </c>
      <c r="E9" s="166">
        <v>638800</v>
      </c>
      <c r="F9" s="295">
        <v>0</v>
      </c>
      <c r="G9" s="295">
        <v>0</v>
      </c>
      <c r="H9" s="295">
        <v>0</v>
      </c>
      <c r="I9" s="407">
        <v>0</v>
      </c>
      <c r="J9" s="410">
        <f>SUM(B9:I9)</f>
        <v>638800</v>
      </c>
    </row>
    <row r="10" spans="1:10" x14ac:dyDescent="0.2">
      <c r="A10" s="163" t="s">
        <v>125</v>
      </c>
      <c r="B10" s="164">
        <v>0</v>
      </c>
      <c r="C10" s="164">
        <v>0</v>
      </c>
      <c r="D10" s="164">
        <v>0</v>
      </c>
      <c r="E10" s="165">
        <v>0</v>
      </c>
      <c r="F10" s="295">
        <v>0</v>
      </c>
      <c r="G10" s="295">
        <v>0</v>
      </c>
      <c r="H10" s="295">
        <v>0</v>
      </c>
      <c r="I10" s="407">
        <v>0</v>
      </c>
      <c r="J10" s="410">
        <f>SUM(B10:I10)</f>
        <v>0</v>
      </c>
    </row>
    <row r="11" spans="1:10" ht="13.5" thickBot="1" x14ac:dyDescent="0.25">
      <c r="A11" s="402" t="s">
        <v>126</v>
      </c>
      <c r="B11" s="394">
        <v>0</v>
      </c>
      <c r="C11" s="394">
        <v>0</v>
      </c>
      <c r="D11" s="394">
        <v>0</v>
      </c>
      <c r="E11" s="403">
        <f>SUM(B11:D11)</f>
        <v>0</v>
      </c>
      <c r="F11" s="404">
        <v>0</v>
      </c>
      <c r="G11" s="404">
        <v>0</v>
      </c>
      <c r="H11" s="404">
        <v>0</v>
      </c>
      <c r="I11" s="408"/>
      <c r="J11" s="411">
        <f>SUM(B11:I11)</f>
        <v>0</v>
      </c>
    </row>
    <row r="12" spans="1:10" s="71" customFormat="1" ht="13.5" thickBot="1" x14ac:dyDescent="0.25">
      <c r="A12" s="405" t="s">
        <v>71</v>
      </c>
      <c r="B12" s="406">
        <f>SUM(B8:B9)</f>
        <v>0</v>
      </c>
      <c r="C12" s="406">
        <f>SUM(C8:C9)</f>
        <v>0</v>
      </c>
      <c r="D12" s="406">
        <f t="shared" ref="D12:I12" si="0">SUM(D8:D11)</f>
        <v>0</v>
      </c>
      <c r="E12" s="406">
        <f t="shared" si="0"/>
        <v>638800</v>
      </c>
      <c r="F12" s="406">
        <f t="shared" si="0"/>
        <v>0</v>
      </c>
      <c r="G12" s="406">
        <f t="shared" si="0"/>
        <v>0</v>
      </c>
      <c r="H12" s="406">
        <f t="shared" si="0"/>
        <v>0</v>
      </c>
      <c r="I12" s="409">
        <f t="shared" si="0"/>
        <v>0</v>
      </c>
      <c r="J12" s="412">
        <f>SUM(B12:I12)</f>
        <v>638800</v>
      </c>
    </row>
  </sheetData>
  <mergeCells count="2">
    <mergeCell ref="A6:A7"/>
    <mergeCell ref="A1:J2"/>
  </mergeCells>
  <phoneticPr fontId="33" type="noConversion"/>
  <pageMargins left="0.75" right="0.75" top="1" bottom="1" header="0.5" footer="0.5"/>
  <pageSetup paperSize="9" scale="63" orientation="landscape" r:id="rId1"/>
  <headerFooter alignWithMargins="0">
    <oddHeader>&amp;R1.3.sz. melléklete
...../2019.(XI.28.))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Layout" zoomScaleNormal="100" workbookViewId="0">
      <selection activeCell="G24" sqref="G24"/>
    </sheetView>
  </sheetViews>
  <sheetFormatPr defaultRowHeight="12.75" x14ac:dyDescent="0.2"/>
  <cols>
    <col min="1" max="1" width="58.5703125" customWidth="1"/>
    <col min="2" max="3" width="17.42578125" customWidth="1"/>
    <col min="4" max="4" width="14" customWidth="1"/>
    <col min="5" max="5" width="15.140625" customWidth="1"/>
    <col min="6" max="6" width="12" customWidth="1"/>
    <col min="7" max="7" width="11.5703125" customWidth="1"/>
    <col min="8" max="8" width="13.28515625" customWidth="1"/>
    <col min="9" max="9" width="14.7109375" customWidth="1"/>
    <col min="10" max="10" width="13" customWidth="1"/>
  </cols>
  <sheetData>
    <row r="1" spans="1:10" ht="15.75" customHeight="1" x14ac:dyDescent="0.2">
      <c r="A1" s="630" t="s">
        <v>306</v>
      </c>
      <c r="B1" s="630"/>
      <c r="C1" s="630"/>
      <c r="D1" s="630"/>
      <c r="E1" s="630"/>
      <c r="F1" s="630"/>
      <c r="G1" s="630"/>
      <c r="H1" s="630"/>
      <c r="I1" s="630"/>
      <c r="J1" s="630"/>
    </row>
    <row r="2" spans="1:10" ht="12.75" customHeight="1" x14ac:dyDescent="0.2">
      <c r="A2" s="630"/>
      <c r="B2" s="630"/>
      <c r="C2" s="630"/>
      <c r="D2" s="630"/>
      <c r="E2" s="630"/>
      <c r="F2" s="630"/>
      <c r="G2" s="630"/>
      <c r="H2" s="630"/>
      <c r="I2" s="630"/>
      <c r="J2" s="630"/>
    </row>
    <row r="5" spans="1:10" ht="13.5" thickBot="1" x14ac:dyDescent="0.25"/>
    <row r="6" spans="1:10" ht="64.5" thickBot="1" x14ac:dyDescent="0.25">
      <c r="A6" s="631" t="s">
        <v>111</v>
      </c>
      <c r="B6" s="106" t="s">
        <v>90</v>
      </c>
      <c r="C6" s="106" t="s">
        <v>96</v>
      </c>
      <c r="D6" s="106" t="s">
        <v>109</v>
      </c>
      <c r="E6" s="106" t="s">
        <v>88</v>
      </c>
      <c r="F6" s="106" t="s">
        <v>110</v>
      </c>
      <c r="G6" s="106" t="s">
        <v>107</v>
      </c>
      <c r="H6" s="106" t="s">
        <v>98</v>
      </c>
      <c r="I6" s="106" t="s">
        <v>105</v>
      </c>
      <c r="J6" s="107" t="s">
        <v>14</v>
      </c>
    </row>
    <row r="7" spans="1:10" ht="13.5" thickBot="1" x14ac:dyDescent="0.25">
      <c r="A7" s="632"/>
      <c r="B7" s="131" t="s">
        <v>273</v>
      </c>
      <c r="C7" s="131" t="s">
        <v>273</v>
      </c>
      <c r="D7" s="131" t="s">
        <v>273</v>
      </c>
      <c r="E7" s="131" t="s">
        <v>273</v>
      </c>
      <c r="F7" s="131" t="s">
        <v>273</v>
      </c>
      <c r="G7" s="131" t="s">
        <v>273</v>
      </c>
      <c r="H7" s="131" t="s">
        <v>273</v>
      </c>
      <c r="I7" s="131" t="s">
        <v>273</v>
      </c>
      <c r="J7" s="131" t="s">
        <v>273</v>
      </c>
    </row>
    <row r="8" spans="1:10" x14ac:dyDescent="0.2">
      <c r="A8" s="401" t="s">
        <v>123</v>
      </c>
      <c r="B8" s="164">
        <v>0</v>
      </c>
      <c r="C8" s="164">
        <v>0</v>
      </c>
      <c r="D8" s="164">
        <v>0</v>
      </c>
      <c r="E8" s="165">
        <f>SUM(B8:D8)</f>
        <v>0</v>
      </c>
      <c r="F8" s="295">
        <v>0</v>
      </c>
      <c r="G8" s="295">
        <v>0</v>
      </c>
      <c r="H8" s="295">
        <v>0</v>
      </c>
      <c r="I8" s="407">
        <v>0</v>
      </c>
      <c r="J8" s="410">
        <f>SUM(B8:I8)</f>
        <v>0</v>
      </c>
    </row>
    <row r="9" spans="1:10" x14ac:dyDescent="0.2">
      <c r="A9" s="163" t="s">
        <v>124</v>
      </c>
      <c r="B9" s="164">
        <v>0</v>
      </c>
      <c r="C9" s="164">
        <v>0</v>
      </c>
      <c r="D9" s="164">
        <v>0</v>
      </c>
      <c r="E9" s="166">
        <v>638800</v>
      </c>
      <c r="F9" s="295">
        <v>0</v>
      </c>
      <c r="G9" s="295">
        <v>0</v>
      </c>
      <c r="H9" s="295">
        <v>0</v>
      </c>
      <c r="I9" s="407">
        <v>0</v>
      </c>
      <c r="J9" s="410">
        <f>SUM(B9:I9)</f>
        <v>638800</v>
      </c>
    </row>
    <row r="10" spans="1:10" x14ac:dyDescent="0.2">
      <c r="A10" s="163" t="s">
        <v>125</v>
      </c>
      <c r="B10" s="164">
        <v>0</v>
      </c>
      <c r="C10" s="164">
        <v>0</v>
      </c>
      <c r="D10" s="164">
        <v>0</v>
      </c>
      <c r="E10" s="165">
        <v>0</v>
      </c>
      <c r="F10" s="295">
        <v>0</v>
      </c>
      <c r="G10" s="295">
        <v>0</v>
      </c>
      <c r="H10" s="295">
        <v>0</v>
      </c>
      <c r="I10" s="407">
        <v>0</v>
      </c>
      <c r="J10" s="410">
        <f>SUM(B10:I10)</f>
        <v>0</v>
      </c>
    </row>
    <row r="11" spans="1:10" ht="13.5" thickBot="1" x14ac:dyDescent="0.25">
      <c r="A11" s="402" t="s">
        <v>126</v>
      </c>
      <c r="B11" s="394">
        <v>0</v>
      </c>
      <c r="C11" s="394">
        <v>0</v>
      </c>
      <c r="D11" s="394">
        <v>0</v>
      </c>
      <c r="E11" s="403">
        <f>SUM(B11:D11)</f>
        <v>0</v>
      </c>
      <c r="F11" s="404">
        <v>0</v>
      </c>
      <c r="G11" s="404">
        <v>0</v>
      </c>
      <c r="H11" s="404">
        <v>0</v>
      </c>
      <c r="I11" s="408"/>
      <c r="J11" s="411">
        <f>SUM(B11:I11)</f>
        <v>0</v>
      </c>
    </row>
    <row r="12" spans="1:10" s="71" customFormat="1" ht="13.5" thickBot="1" x14ac:dyDescent="0.25">
      <c r="A12" s="405" t="s">
        <v>71</v>
      </c>
      <c r="B12" s="406">
        <f>SUM(B8:B9)</f>
        <v>0</v>
      </c>
      <c r="C12" s="406">
        <f>SUM(C8:C9)</f>
        <v>0</v>
      </c>
      <c r="D12" s="406">
        <f t="shared" ref="D12:I12" si="0">SUM(D8:D11)</f>
        <v>0</v>
      </c>
      <c r="E12" s="406">
        <f t="shared" si="0"/>
        <v>638800</v>
      </c>
      <c r="F12" s="406">
        <f t="shared" si="0"/>
        <v>0</v>
      </c>
      <c r="G12" s="406">
        <f t="shared" si="0"/>
        <v>0</v>
      </c>
      <c r="H12" s="406">
        <f t="shared" si="0"/>
        <v>0</v>
      </c>
      <c r="I12" s="409">
        <f t="shared" si="0"/>
        <v>0</v>
      </c>
      <c r="J12" s="412">
        <f>SUM(B12:I12)</f>
        <v>638800</v>
      </c>
    </row>
    <row r="16" spans="1:10" ht="13.5" thickBot="1" x14ac:dyDescent="0.25"/>
    <row r="17" spans="1:1" ht="13.5" thickBot="1" x14ac:dyDescent="0.25">
      <c r="A17" s="413"/>
    </row>
  </sheetData>
  <mergeCells count="2">
    <mergeCell ref="A6:A7"/>
    <mergeCell ref="A1:J2"/>
  </mergeCells>
  <phoneticPr fontId="33" type="noConversion"/>
  <pageMargins left="0.75" right="0.75" top="1" bottom="1" header="0.5" footer="0.5"/>
  <pageSetup paperSize="9" scale="70" orientation="landscape" r:id="rId1"/>
  <headerFooter alignWithMargins="0">
    <oddHeader>&amp;R1.3)a sz. melléklete
...../2019.(XI.28.) Egyek Önk.</oddHead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O39"/>
  <sheetViews>
    <sheetView view="pageBreakPreview" zoomScale="60" zoomScaleNormal="100" workbookViewId="0">
      <selection activeCell="G19" sqref="G19"/>
    </sheetView>
  </sheetViews>
  <sheetFormatPr defaultRowHeight="12.75" x14ac:dyDescent="0.2"/>
  <cols>
    <col min="1" max="1" width="40.7109375" customWidth="1"/>
    <col min="2" max="2" width="20.140625" customWidth="1"/>
    <col min="3" max="4" width="14.7109375" customWidth="1"/>
    <col min="5" max="5" width="17.85546875" customWidth="1"/>
    <col min="6" max="6" width="11.7109375" customWidth="1"/>
    <col min="7" max="7" width="24.140625" customWidth="1"/>
  </cols>
  <sheetData>
    <row r="2" spans="1:15" ht="26.25" customHeight="1" x14ac:dyDescent="0.25">
      <c r="A2" s="636" t="s">
        <v>307</v>
      </c>
      <c r="B2" s="636"/>
      <c r="C2" s="636"/>
      <c r="D2" s="636"/>
      <c r="E2" s="636"/>
      <c r="F2" s="149"/>
      <c r="G2" s="149"/>
      <c r="H2" s="10"/>
      <c r="I2" s="10"/>
      <c r="J2" s="10"/>
      <c r="K2" s="10"/>
      <c r="L2" s="10"/>
      <c r="M2" s="10"/>
      <c r="N2" s="10"/>
      <c r="O2" s="10"/>
    </row>
    <row r="3" spans="1:15" ht="15.75" x14ac:dyDescent="0.25">
      <c r="A3" s="149"/>
      <c r="B3" s="149"/>
      <c r="C3" s="149"/>
      <c r="D3" s="149"/>
      <c r="E3" s="149"/>
      <c r="F3" s="149"/>
      <c r="G3" s="149"/>
      <c r="H3" s="10"/>
      <c r="I3" s="10"/>
      <c r="J3" s="10"/>
      <c r="K3" s="10"/>
      <c r="L3" s="10"/>
      <c r="M3" s="10"/>
      <c r="N3" s="10"/>
      <c r="O3" s="10"/>
    </row>
    <row r="4" spans="1:15" ht="15.75" x14ac:dyDescent="0.25">
      <c r="A4" s="13"/>
      <c r="B4" s="13"/>
      <c r="C4" s="13"/>
      <c r="D4" s="13"/>
      <c r="E4" s="13"/>
      <c r="F4" s="13"/>
      <c r="G4" s="13"/>
      <c r="H4" s="10"/>
      <c r="I4" s="10"/>
      <c r="J4" s="10"/>
      <c r="K4" s="10"/>
      <c r="L4" s="10"/>
      <c r="M4" s="10"/>
      <c r="N4" s="10"/>
      <c r="O4" s="10"/>
    </row>
    <row r="5" spans="1:15" ht="16.5" thickBot="1" x14ac:dyDescent="0.3">
      <c r="A5" s="10"/>
      <c r="B5" s="10"/>
      <c r="C5" s="10"/>
      <c r="D5" s="10"/>
      <c r="E5" s="426" t="s">
        <v>259</v>
      </c>
      <c r="F5" s="15"/>
      <c r="G5" s="15"/>
      <c r="H5" s="10"/>
      <c r="I5" s="10"/>
      <c r="J5" s="10"/>
      <c r="K5" s="10"/>
      <c r="L5" s="10"/>
      <c r="M5" s="10"/>
      <c r="N5" s="10"/>
      <c r="O5" s="10"/>
    </row>
    <row r="6" spans="1:15" ht="16.5" thickBot="1" x14ac:dyDescent="0.3">
      <c r="A6" s="14"/>
      <c r="B6" s="93"/>
      <c r="C6" s="639"/>
      <c r="D6" s="639"/>
      <c r="E6" s="640"/>
      <c r="F6" s="52"/>
      <c r="G6" s="52"/>
      <c r="H6" s="10"/>
      <c r="I6" s="10"/>
      <c r="J6" s="10"/>
      <c r="K6" s="10"/>
      <c r="L6" s="10"/>
      <c r="M6" s="10"/>
      <c r="N6" s="10"/>
      <c r="O6" s="10"/>
    </row>
    <row r="7" spans="1:15" ht="12.75" customHeight="1" x14ac:dyDescent="0.2">
      <c r="A7" s="641" t="s">
        <v>128</v>
      </c>
      <c r="B7" s="634" t="s">
        <v>288</v>
      </c>
      <c r="C7" s="634" t="s">
        <v>289</v>
      </c>
      <c r="D7" s="637" t="s">
        <v>290</v>
      </c>
      <c r="E7" s="634" t="s">
        <v>268</v>
      </c>
      <c r="F7" s="9"/>
    </row>
    <row r="8" spans="1:15" ht="43.5" customHeight="1" thickBot="1" x14ac:dyDescent="0.25">
      <c r="A8" s="642"/>
      <c r="B8" s="635"/>
      <c r="C8" s="635"/>
      <c r="D8" s="638"/>
      <c r="E8" s="635"/>
      <c r="F8" s="86"/>
    </row>
    <row r="9" spans="1:15" ht="21" customHeight="1" thickBot="1" x14ac:dyDescent="0.25">
      <c r="A9" s="50" t="s">
        <v>129</v>
      </c>
      <c r="B9" s="115">
        <v>434861323</v>
      </c>
      <c r="C9" s="115">
        <v>100739432</v>
      </c>
      <c r="D9" s="302">
        <v>6730135</v>
      </c>
      <c r="E9" s="111">
        <f t="shared" ref="E9:E17" si="0">D9+C9+B9</f>
        <v>542330890</v>
      </c>
      <c r="F9" s="86"/>
      <c r="G9" s="85"/>
    </row>
    <row r="10" spans="1:15" ht="33" customHeight="1" thickBot="1" x14ac:dyDescent="0.25">
      <c r="A10" s="109" t="s">
        <v>130</v>
      </c>
      <c r="B10" s="115">
        <v>46863345</v>
      </c>
      <c r="C10" s="115">
        <v>20207568</v>
      </c>
      <c r="D10" s="302">
        <v>1301500</v>
      </c>
      <c r="E10" s="111">
        <f t="shared" si="0"/>
        <v>68372413</v>
      </c>
      <c r="F10" s="86"/>
      <c r="G10" s="85"/>
    </row>
    <row r="11" spans="1:15" ht="21" customHeight="1" thickBot="1" x14ac:dyDescent="0.25">
      <c r="A11" s="50" t="s">
        <v>131</v>
      </c>
      <c r="B11" s="115">
        <v>559594308</v>
      </c>
      <c r="C11" s="115">
        <v>25878539</v>
      </c>
      <c r="D11" s="302">
        <v>5473000</v>
      </c>
      <c r="E11" s="111">
        <f t="shared" si="0"/>
        <v>590945847</v>
      </c>
      <c r="F11" s="86"/>
      <c r="G11" s="85"/>
    </row>
    <row r="12" spans="1:15" ht="21" customHeight="1" thickBot="1" x14ac:dyDescent="0.25">
      <c r="A12" s="51" t="s">
        <v>132</v>
      </c>
      <c r="B12" s="116">
        <v>17308165</v>
      </c>
      <c r="C12" s="116"/>
      <c r="D12" s="302"/>
      <c r="E12" s="111">
        <f t="shared" si="0"/>
        <v>17308165</v>
      </c>
      <c r="F12" s="86"/>
      <c r="G12" s="85"/>
    </row>
    <row r="13" spans="1:15" ht="35.25" customHeight="1" thickBot="1" x14ac:dyDescent="0.25">
      <c r="A13" s="138" t="s">
        <v>243</v>
      </c>
      <c r="B13" s="152">
        <v>120858874</v>
      </c>
      <c r="C13" s="116">
        <v>5024165</v>
      </c>
      <c r="D13" s="302">
        <v>447255</v>
      </c>
      <c r="E13" s="111">
        <f t="shared" si="0"/>
        <v>126330294</v>
      </c>
      <c r="F13" s="86"/>
      <c r="G13" s="85"/>
    </row>
    <row r="14" spans="1:15" ht="35.25" customHeight="1" thickBot="1" x14ac:dyDescent="0.25">
      <c r="A14" s="138" t="s">
        <v>244</v>
      </c>
      <c r="B14" s="152">
        <v>2017288</v>
      </c>
      <c r="C14" s="116"/>
      <c r="D14" s="302"/>
      <c r="E14" s="111">
        <f t="shared" si="0"/>
        <v>2017288</v>
      </c>
      <c r="F14" s="86"/>
      <c r="G14" s="85"/>
    </row>
    <row r="15" spans="1:15" ht="35.25" customHeight="1" thickBot="1" x14ac:dyDescent="0.25">
      <c r="A15" s="109" t="s">
        <v>138</v>
      </c>
      <c r="B15" s="153">
        <v>195304981</v>
      </c>
      <c r="C15" s="153">
        <f t="shared" ref="C15:D15" si="1">SUM(C16:C17)</f>
        <v>0</v>
      </c>
      <c r="D15" s="153">
        <f t="shared" si="1"/>
        <v>0</v>
      </c>
      <c r="E15" s="111">
        <f t="shared" si="0"/>
        <v>195304981</v>
      </c>
      <c r="F15" s="86"/>
      <c r="G15" s="85"/>
    </row>
    <row r="16" spans="1:15" ht="35.25" customHeight="1" thickBot="1" x14ac:dyDescent="0.25">
      <c r="A16" s="138" t="s">
        <v>247</v>
      </c>
      <c r="B16" s="152">
        <v>34825543</v>
      </c>
      <c r="C16" s="116"/>
      <c r="D16" s="303"/>
      <c r="E16" s="111">
        <f t="shared" si="0"/>
        <v>34825543</v>
      </c>
      <c r="F16" s="86"/>
      <c r="G16" s="85"/>
    </row>
    <row r="17" spans="1:8" ht="31.5" customHeight="1" thickBot="1" x14ac:dyDescent="0.25">
      <c r="A17" s="138" t="s">
        <v>248</v>
      </c>
      <c r="B17" s="116">
        <v>160479438</v>
      </c>
      <c r="C17" s="116"/>
      <c r="D17" s="303"/>
      <c r="E17" s="111">
        <f t="shared" si="0"/>
        <v>160479438</v>
      </c>
      <c r="F17" s="86"/>
      <c r="G17" s="85"/>
    </row>
    <row r="18" spans="1:8" ht="21" customHeight="1" thickBot="1" x14ac:dyDescent="0.25">
      <c r="A18" s="8" t="s">
        <v>29</v>
      </c>
      <c r="B18" s="111">
        <f>B9+B10+B11+B12+B13+B15</f>
        <v>1374790996</v>
      </c>
      <c r="C18" s="111">
        <f>SUM(C9:C15)</f>
        <v>151849704</v>
      </c>
      <c r="D18" s="111">
        <f>SUM(D9:D17)</f>
        <v>13951890</v>
      </c>
      <c r="E18" s="111">
        <f>SUM(E9:E15)-E14</f>
        <v>1540592590</v>
      </c>
      <c r="F18" s="86"/>
      <c r="G18" s="85"/>
    </row>
    <row r="19" spans="1:8" ht="21" customHeight="1" thickBot="1" x14ac:dyDescent="0.25">
      <c r="A19" s="11"/>
      <c r="B19" s="118"/>
      <c r="C19" s="118"/>
      <c r="D19" s="117"/>
      <c r="E19" s="119"/>
      <c r="F19" s="9"/>
      <c r="G19" s="85"/>
    </row>
    <row r="20" spans="1:8" s="173" customFormat="1" ht="21" customHeight="1" thickBot="1" x14ac:dyDescent="0.25">
      <c r="A20" s="172" t="s">
        <v>133</v>
      </c>
      <c r="B20" s="167">
        <v>2213245983</v>
      </c>
      <c r="C20" s="167">
        <v>2012000</v>
      </c>
      <c r="D20" s="167">
        <v>25400</v>
      </c>
      <c r="E20" s="175">
        <f>D20+C20+B20</f>
        <v>2215283383</v>
      </c>
      <c r="F20" s="86"/>
    </row>
    <row r="21" spans="1:8" s="173" customFormat="1" ht="21" customHeight="1" thickBot="1" x14ac:dyDescent="0.25">
      <c r="A21" s="172" t="s">
        <v>134</v>
      </c>
      <c r="B21" s="167">
        <v>27549532</v>
      </c>
      <c r="C21" s="167"/>
      <c r="D21" s="167"/>
      <c r="E21" s="175">
        <f>D21+C21+B21</f>
        <v>27549532</v>
      </c>
      <c r="F21" s="86"/>
    </row>
    <row r="22" spans="1:8" s="173" customFormat="1" ht="21" customHeight="1" thickBot="1" x14ac:dyDescent="0.25">
      <c r="A22" s="172" t="s">
        <v>135</v>
      </c>
      <c r="B22" s="167">
        <v>54000</v>
      </c>
      <c r="C22" s="167"/>
      <c r="D22" s="167"/>
      <c r="E22" s="175">
        <f>D22+C22+B22</f>
        <v>54000</v>
      </c>
      <c r="F22" s="86"/>
    </row>
    <row r="23" spans="1:8" s="173" customFormat="1" ht="42" customHeight="1" thickBot="1" x14ac:dyDescent="0.25">
      <c r="A23" s="174" t="s">
        <v>139</v>
      </c>
      <c r="B23" s="167">
        <v>10449365</v>
      </c>
      <c r="C23" s="167"/>
      <c r="D23" s="167"/>
      <c r="E23" s="175">
        <f>D23+C23+B23</f>
        <v>10449365</v>
      </c>
      <c r="F23" s="86"/>
    </row>
    <row r="24" spans="1:8" ht="21" customHeight="1" thickBot="1" x14ac:dyDescent="0.25">
      <c r="A24" s="8" t="s">
        <v>136</v>
      </c>
      <c r="B24" s="111">
        <f t="shared" ref="B24:D24" si="2">SUM(B20:B23)</f>
        <v>2251298880</v>
      </c>
      <c r="C24" s="111">
        <f t="shared" si="2"/>
        <v>2012000</v>
      </c>
      <c r="D24" s="111">
        <f t="shared" si="2"/>
        <v>25400</v>
      </c>
      <c r="E24" s="175">
        <f>D24+C24+B24</f>
        <v>2253336280</v>
      </c>
      <c r="F24" s="86"/>
      <c r="G24" s="85"/>
    </row>
    <row r="25" spans="1:8" ht="21" customHeight="1" thickBot="1" x14ac:dyDescent="0.25">
      <c r="A25" s="11"/>
      <c r="B25" s="118"/>
      <c r="C25" s="118"/>
      <c r="D25" s="117"/>
      <c r="E25" s="176"/>
      <c r="F25" s="9"/>
    </row>
    <row r="26" spans="1:8" ht="21" customHeight="1" thickBot="1" x14ac:dyDescent="0.25">
      <c r="A26" s="8" t="s">
        <v>245</v>
      </c>
      <c r="B26" s="120">
        <v>2588247</v>
      </c>
      <c r="C26" s="120"/>
      <c r="D26" s="94"/>
      <c r="E26" s="175">
        <f>D26+C26+B26</f>
        <v>2588247</v>
      </c>
      <c r="F26" s="9"/>
      <c r="G26" s="85"/>
    </row>
    <row r="27" spans="1:8" ht="21" customHeight="1" thickBot="1" x14ac:dyDescent="0.25">
      <c r="A27" s="11"/>
      <c r="B27" s="121"/>
      <c r="C27" s="118"/>
      <c r="D27" s="117"/>
      <c r="E27" s="176"/>
      <c r="F27" s="9"/>
    </row>
    <row r="28" spans="1:8" ht="21" customHeight="1" thickBot="1" x14ac:dyDescent="0.25">
      <c r="A28" s="8" t="s">
        <v>30</v>
      </c>
      <c r="B28" s="111">
        <f>B18+B24+B26</f>
        <v>3628678123</v>
      </c>
      <c r="C28" s="111">
        <f t="shared" ref="C28:D28" si="3">C18+C24+C26</f>
        <v>153861704</v>
      </c>
      <c r="D28" s="111">
        <f t="shared" si="3"/>
        <v>13977290</v>
      </c>
      <c r="E28" s="111">
        <f>E18+E24+E26</f>
        <v>3796517117</v>
      </c>
      <c r="F28" s="9"/>
      <c r="G28" s="85"/>
    </row>
    <row r="29" spans="1:8" ht="21" customHeight="1" x14ac:dyDescent="0.2">
      <c r="A29" s="12"/>
      <c r="B29" s="122"/>
      <c r="C29" s="123"/>
      <c r="D29" s="122"/>
      <c r="E29" s="271"/>
      <c r="F29" s="9"/>
    </row>
    <row r="30" spans="1:8" x14ac:dyDescent="0.2">
      <c r="A30" s="9"/>
      <c r="B30" s="9"/>
      <c r="C30" s="9"/>
      <c r="D30" s="9"/>
      <c r="E30" s="9"/>
      <c r="F30" s="9"/>
    </row>
    <row r="31" spans="1:8" ht="16.5" customHeight="1" x14ac:dyDescent="0.2">
      <c r="A31" s="53"/>
      <c r="B31" s="53"/>
      <c r="C31" s="53"/>
      <c r="D31" s="53"/>
      <c r="E31" s="54"/>
      <c r="F31" s="9"/>
    </row>
    <row r="32" spans="1:8" x14ac:dyDescent="0.2">
      <c r="A32" s="9"/>
      <c r="B32" s="9"/>
      <c r="C32" s="9"/>
      <c r="D32" s="9"/>
      <c r="E32" s="9"/>
      <c r="F32" s="9"/>
      <c r="G32" s="9"/>
      <c r="H32" s="9"/>
    </row>
    <row r="33" spans="1:8" x14ac:dyDescent="0.2">
      <c r="A33" s="9"/>
      <c r="B33" s="9"/>
      <c r="C33" s="9"/>
      <c r="D33" s="9"/>
      <c r="E33" s="9"/>
      <c r="F33" s="9"/>
      <c r="G33" s="9"/>
      <c r="H33" s="9"/>
    </row>
    <row r="34" spans="1:8" x14ac:dyDescent="0.2">
      <c r="A34" s="9"/>
      <c r="B34" s="9"/>
      <c r="C34" s="9"/>
      <c r="D34" s="9"/>
      <c r="E34" s="9"/>
      <c r="F34" s="9"/>
      <c r="G34" s="9"/>
      <c r="H34" s="9"/>
    </row>
    <row r="35" spans="1:8" x14ac:dyDescent="0.2">
      <c r="A35" s="9"/>
      <c r="B35" s="9"/>
      <c r="C35" s="9"/>
      <c r="D35" s="9"/>
      <c r="E35" s="9"/>
      <c r="F35" s="9"/>
      <c r="G35" s="9"/>
      <c r="H35" s="9"/>
    </row>
    <row r="36" spans="1:8" x14ac:dyDescent="0.2">
      <c r="A36" s="9"/>
      <c r="B36" s="9"/>
      <c r="C36" s="9"/>
      <c r="D36" s="9"/>
      <c r="E36" s="9"/>
      <c r="F36" s="9"/>
      <c r="G36" s="9"/>
      <c r="H36" s="9"/>
    </row>
    <row r="37" spans="1:8" x14ac:dyDescent="0.2">
      <c r="A37" s="9"/>
      <c r="B37" s="9"/>
      <c r="C37" s="9"/>
      <c r="D37" s="9"/>
      <c r="E37" s="9"/>
      <c r="F37" s="9"/>
      <c r="G37" s="9"/>
      <c r="H37" s="9"/>
    </row>
    <row r="38" spans="1:8" x14ac:dyDescent="0.2">
      <c r="A38" s="9"/>
      <c r="B38" s="9"/>
      <c r="C38" s="9"/>
      <c r="D38" s="9"/>
      <c r="E38" s="9"/>
      <c r="F38" s="9"/>
      <c r="G38" s="9"/>
      <c r="H38" s="9"/>
    </row>
    <row r="39" spans="1:8" x14ac:dyDescent="0.2">
      <c r="A39" s="9"/>
      <c r="B39" s="9"/>
      <c r="C39" s="9"/>
      <c r="D39" s="9"/>
      <c r="E39" s="9"/>
      <c r="F39" s="9"/>
      <c r="G39" s="9"/>
      <c r="H39" s="9"/>
    </row>
  </sheetData>
  <mergeCells count="7">
    <mergeCell ref="E7:E8"/>
    <mergeCell ref="A2:E2"/>
    <mergeCell ref="B7:B8"/>
    <mergeCell ref="D7:D8"/>
    <mergeCell ref="C6:E6"/>
    <mergeCell ref="A7:A8"/>
    <mergeCell ref="C7:C8"/>
  </mergeCells>
  <phoneticPr fontId="3" type="noConversion"/>
  <pageMargins left="0.19685039370078741" right="0.19685039370078741" top="0.39370078740157483" bottom="0.39370078740157483" header="0.51181102362204722" footer="0.51181102362204722"/>
  <pageSetup paperSize="9" scale="78" orientation="landscape" r:id="rId1"/>
  <headerFooter alignWithMargins="0">
    <oddHeader>&amp;R2.sz. melléklet
..../2019.(XI.28.) Egyek Önk.</oddHeader>
  </headerFooter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view="pageLayout" topLeftCell="B1" zoomScaleNormal="110" zoomScaleSheetLayoutView="100" workbookViewId="0">
      <selection activeCell="G56" sqref="G56"/>
    </sheetView>
  </sheetViews>
  <sheetFormatPr defaultRowHeight="12.75" x14ac:dyDescent="0.2"/>
  <cols>
    <col min="1" max="1" width="53.28515625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643" t="s">
        <v>310</v>
      </c>
      <c r="B2" s="644"/>
      <c r="C2" s="644"/>
      <c r="D2" s="644"/>
      <c r="E2" s="644"/>
      <c r="F2" s="644"/>
      <c r="G2" s="644"/>
      <c r="H2" s="644"/>
      <c r="I2" s="645"/>
      <c r="J2" s="645"/>
      <c r="K2" s="645"/>
      <c r="L2" s="645"/>
    </row>
    <row r="3" spans="1:12" ht="13.5" thickBot="1" x14ac:dyDescent="0.25">
      <c r="L3" s="148"/>
    </row>
    <row r="4" spans="1:12" ht="102" customHeight="1" thickBot="1" x14ac:dyDescent="0.25">
      <c r="A4" s="631" t="s">
        <v>111</v>
      </c>
      <c r="B4" s="106" t="s">
        <v>129</v>
      </c>
      <c r="C4" s="106" t="s">
        <v>140</v>
      </c>
      <c r="D4" s="106" t="s">
        <v>131</v>
      </c>
      <c r="E4" s="106" t="s">
        <v>141</v>
      </c>
      <c r="F4" s="106" t="s">
        <v>137</v>
      </c>
      <c r="G4" s="106" t="s">
        <v>262</v>
      </c>
      <c r="H4" s="106" t="s">
        <v>133</v>
      </c>
      <c r="I4" s="106" t="s">
        <v>134</v>
      </c>
      <c r="J4" s="106" t="s">
        <v>135</v>
      </c>
      <c r="K4" s="106" t="s">
        <v>143</v>
      </c>
      <c r="L4" s="107" t="s">
        <v>24</v>
      </c>
    </row>
    <row r="5" spans="1:12" ht="21" customHeight="1" thickBot="1" x14ac:dyDescent="0.25">
      <c r="A5" s="632"/>
      <c r="B5" s="545" t="s">
        <v>367</v>
      </c>
      <c r="C5" s="545" t="s">
        <v>367</v>
      </c>
      <c r="D5" s="545" t="s">
        <v>367</v>
      </c>
      <c r="E5" s="545" t="s">
        <v>367</v>
      </c>
      <c r="F5" s="545" t="s">
        <v>367</v>
      </c>
      <c r="G5" s="545" t="s">
        <v>367</v>
      </c>
      <c r="H5" s="545" t="s">
        <v>367</v>
      </c>
      <c r="I5" s="545" t="s">
        <v>367</v>
      </c>
      <c r="J5" s="545" t="s">
        <v>367</v>
      </c>
      <c r="K5" s="545" t="s">
        <v>367</v>
      </c>
      <c r="L5" s="545" t="s">
        <v>367</v>
      </c>
    </row>
    <row r="6" spans="1:12" ht="21" customHeight="1" thickBot="1" x14ac:dyDescent="0.25">
      <c r="A6" s="538" t="s">
        <v>153</v>
      </c>
      <c r="B6" s="474">
        <v>30865213</v>
      </c>
      <c r="C6" s="56">
        <v>5554835</v>
      </c>
      <c r="D6" s="84">
        <v>25929600</v>
      </c>
      <c r="E6" s="84"/>
      <c r="F6" s="84">
        <v>5693881</v>
      </c>
      <c r="G6" s="84">
        <v>2017288</v>
      </c>
      <c r="H6" s="56">
        <v>4345000</v>
      </c>
      <c r="I6" s="84"/>
      <c r="J6" s="84"/>
      <c r="K6" s="56"/>
      <c r="L6" s="137">
        <f>SUM(B6:K6)</f>
        <v>74405817</v>
      </c>
    </row>
    <row r="7" spans="1:12" ht="21" customHeight="1" thickBot="1" x14ac:dyDescent="0.25">
      <c r="A7" s="539" t="s">
        <v>120</v>
      </c>
      <c r="B7" s="474"/>
      <c r="C7" s="56"/>
      <c r="D7" s="84">
        <v>1261999</v>
      </c>
      <c r="E7" s="84"/>
      <c r="F7" s="56">
        <v>5000000</v>
      </c>
      <c r="G7" s="56">
        <v>1693514</v>
      </c>
      <c r="H7" s="56">
        <v>2487500</v>
      </c>
      <c r="I7" s="84"/>
      <c r="J7" s="84"/>
      <c r="K7" s="56"/>
      <c r="L7" s="137">
        <f t="shared" ref="L7:L42" si="0">SUM(B7:K7)</f>
        <v>10443013</v>
      </c>
    </row>
    <row r="8" spans="1:12" ht="31.5" customHeight="1" thickBot="1" x14ac:dyDescent="0.25">
      <c r="A8" s="540" t="s">
        <v>113</v>
      </c>
      <c r="B8" s="474"/>
      <c r="C8" s="56"/>
      <c r="D8" s="84">
        <v>67067088</v>
      </c>
      <c r="E8" s="84"/>
      <c r="F8" s="56">
        <v>4389508</v>
      </c>
      <c r="G8" s="56"/>
      <c r="H8" s="56">
        <v>65684255</v>
      </c>
      <c r="I8" s="84">
        <v>8744574</v>
      </c>
      <c r="J8" s="84">
        <v>54000</v>
      </c>
      <c r="K8" s="56"/>
      <c r="L8" s="137">
        <f>SUM(B8:K8)</f>
        <v>145939425</v>
      </c>
    </row>
    <row r="9" spans="1:12" ht="31.5" customHeight="1" thickBot="1" x14ac:dyDescent="0.25">
      <c r="A9" s="540" t="s">
        <v>234</v>
      </c>
      <c r="B9" s="474"/>
      <c r="C9" s="56"/>
      <c r="D9" s="84"/>
      <c r="E9" s="84"/>
      <c r="F9" s="56">
        <v>1718611</v>
      </c>
      <c r="G9" s="56"/>
      <c r="H9" s="56"/>
      <c r="I9" s="84"/>
      <c r="J9" s="84"/>
      <c r="K9" s="56">
        <v>34825543</v>
      </c>
      <c r="L9" s="137">
        <f t="shared" si="0"/>
        <v>36544154</v>
      </c>
    </row>
    <row r="10" spans="1:12" ht="31.5" customHeight="1" thickBot="1" x14ac:dyDescent="0.25">
      <c r="A10" s="540" t="s">
        <v>260</v>
      </c>
      <c r="B10" s="474"/>
      <c r="C10" s="56"/>
      <c r="D10" s="84"/>
      <c r="E10" s="84"/>
      <c r="F10" s="56">
        <v>34278016</v>
      </c>
      <c r="G10" s="56"/>
      <c r="H10" s="56"/>
      <c r="I10" s="84"/>
      <c r="J10" s="84"/>
      <c r="K10" s="56"/>
      <c r="L10" s="137">
        <f t="shared" si="0"/>
        <v>34278016</v>
      </c>
    </row>
    <row r="11" spans="1:12" ht="21" customHeight="1" thickBot="1" x14ac:dyDescent="0.25">
      <c r="A11" s="541" t="s">
        <v>147</v>
      </c>
      <c r="B11" s="474"/>
      <c r="C11" s="56"/>
      <c r="D11" s="84"/>
      <c r="E11" s="84"/>
      <c r="F11" s="56">
        <v>25848425</v>
      </c>
      <c r="G11" s="56"/>
      <c r="H11" s="56"/>
      <c r="I11" s="84"/>
      <c r="J11" s="56"/>
      <c r="K11" s="56"/>
      <c r="L11" s="137">
        <f t="shared" si="0"/>
        <v>25848425</v>
      </c>
    </row>
    <row r="12" spans="1:12" ht="21" customHeight="1" thickBot="1" x14ac:dyDescent="0.25">
      <c r="A12" s="539" t="s">
        <v>368</v>
      </c>
      <c r="B12" s="474">
        <v>68254306</v>
      </c>
      <c r="C12" s="56">
        <v>6359816</v>
      </c>
      <c r="D12" s="84"/>
      <c r="E12" s="84"/>
      <c r="F12" s="56"/>
      <c r="G12" s="56"/>
      <c r="H12" s="56"/>
      <c r="I12" s="84"/>
      <c r="J12" s="56"/>
      <c r="K12" s="56"/>
      <c r="L12" s="137">
        <f t="shared" si="0"/>
        <v>74614122</v>
      </c>
    </row>
    <row r="13" spans="1:12" ht="21" customHeight="1" thickBot="1" x14ac:dyDescent="0.25">
      <c r="A13" s="539" t="s">
        <v>119</v>
      </c>
      <c r="B13" s="474">
        <v>327328897</v>
      </c>
      <c r="C13" s="56">
        <v>33320025</v>
      </c>
      <c r="D13" s="84">
        <v>44658451</v>
      </c>
      <c r="E13" s="84"/>
      <c r="F13" s="56">
        <v>7634776</v>
      </c>
      <c r="G13" s="56"/>
      <c r="H13" s="56">
        <v>49397492</v>
      </c>
      <c r="I13" s="84">
        <v>6532000</v>
      </c>
      <c r="J13" s="84"/>
      <c r="K13" s="56"/>
      <c r="L13" s="137">
        <f t="shared" si="0"/>
        <v>468871641</v>
      </c>
    </row>
    <row r="14" spans="1:12" ht="21" customHeight="1" thickBot="1" x14ac:dyDescent="0.25">
      <c r="A14" s="539" t="s">
        <v>237</v>
      </c>
      <c r="B14" s="474"/>
      <c r="C14" s="56"/>
      <c r="D14" s="84">
        <v>7489075</v>
      </c>
      <c r="E14" s="84"/>
      <c r="F14" s="56"/>
      <c r="G14" s="56"/>
      <c r="H14" s="56">
        <v>700000</v>
      </c>
      <c r="I14" s="84"/>
      <c r="J14" s="84"/>
      <c r="K14" s="56"/>
      <c r="L14" s="137">
        <f t="shared" si="0"/>
        <v>8189075</v>
      </c>
    </row>
    <row r="15" spans="1:12" s="90" customFormat="1" ht="21" customHeight="1" thickBot="1" x14ac:dyDescent="0.25">
      <c r="A15" s="541" t="s">
        <v>198</v>
      </c>
      <c r="B15" s="415"/>
      <c r="C15" s="56"/>
      <c r="D15" s="84">
        <v>44167529</v>
      </c>
      <c r="E15" s="84"/>
      <c r="F15" s="56"/>
      <c r="G15" s="56">
        <v>550599</v>
      </c>
      <c r="H15" s="56">
        <v>854330532</v>
      </c>
      <c r="I15" s="84">
        <v>10248958</v>
      </c>
      <c r="J15" s="84"/>
      <c r="K15" s="56"/>
      <c r="L15" s="137">
        <f t="shared" si="0"/>
        <v>909297618</v>
      </c>
    </row>
    <row r="16" spans="1:12" s="90" customFormat="1" ht="21" customHeight="1" thickBot="1" x14ac:dyDescent="0.25">
      <c r="A16" s="541" t="s">
        <v>312</v>
      </c>
      <c r="B16" s="415"/>
      <c r="C16" s="56"/>
      <c r="D16" s="84"/>
      <c r="E16" s="84"/>
      <c r="F16" s="56"/>
      <c r="G16" s="56"/>
      <c r="H16" s="56">
        <v>136676212</v>
      </c>
      <c r="I16" s="84"/>
      <c r="J16" s="84"/>
      <c r="K16" s="56"/>
      <c r="L16" s="137">
        <f t="shared" si="0"/>
        <v>136676212</v>
      </c>
    </row>
    <row r="17" spans="1:12" s="90" customFormat="1" ht="21" customHeight="1" thickBot="1" x14ac:dyDescent="0.25">
      <c r="A17" s="541" t="s">
        <v>200</v>
      </c>
      <c r="B17" s="474"/>
      <c r="C17" s="56"/>
      <c r="D17" s="84">
        <v>7925000</v>
      </c>
      <c r="E17" s="84"/>
      <c r="F17" s="56">
        <v>2475945</v>
      </c>
      <c r="G17" s="56"/>
      <c r="H17" s="56"/>
      <c r="I17" s="84"/>
      <c r="J17" s="84"/>
      <c r="K17" s="56"/>
      <c r="L17" s="137">
        <f t="shared" si="0"/>
        <v>10400945</v>
      </c>
    </row>
    <row r="18" spans="1:12" s="90" customFormat="1" ht="30.75" customHeight="1" thickBot="1" x14ac:dyDescent="0.25">
      <c r="A18" s="537" t="s">
        <v>144</v>
      </c>
      <c r="B18" s="474"/>
      <c r="C18" s="56"/>
      <c r="D18" s="84"/>
      <c r="E18" s="84"/>
      <c r="F18" s="56">
        <v>5175936</v>
      </c>
      <c r="G18" s="56"/>
      <c r="H18" s="56"/>
      <c r="I18" s="84"/>
      <c r="J18" s="84"/>
      <c r="K18" s="56"/>
      <c r="L18" s="137">
        <f t="shared" si="0"/>
        <v>5175936</v>
      </c>
    </row>
    <row r="19" spans="1:12" s="90" customFormat="1" ht="21" customHeight="1" thickBot="1" x14ac:dyDescent="0.25">
      <c r="A19" s="542" t="s">
        <v>241</v>
      </c>
      <c r="B19" s="474"/>
      <c r="C19" s="56"/>
      <c r="D19" s="84">
        <f>482763092-9356199-2526174-175187167</f>
        <v>295693552</v>
      </c>
      <c r="E19" s="84"/>
      <c r="F19" s="56">
        <v>50000</v>
      </c>
      <c r="G19" s="56"/>
      <c r="H19" s="56">
        <f>1744002667-648841361</f>
        <v>1095161306</v>
      </c>
      <c r="I19" s="84"/>
      <c r="J19" s="84"/>
      <c r="K19" s="56"/>
      <c r="L19" s="137">
        <f t="shared" si="0"/>
        <v>1390904858</v>
      </c>
    </row>
    <row r="20" spans="1:12" s="90" customFormat="1" ht="21" customHeight="1" thickBot="1" x14ac:dyDescent="0.25">
      <c r="A20" s="542" t="s">
        <v>359</v>
      </c>
      <c r="B20" s="474"/>
      <c r="C20" s="56"/>
      <c r="D20" s="84">
        <v>2734490</v>
      </c>
      <c r="E20" s="84"/>
      <c r="F20" s="56"/>
      <c r="G20" s="56"/>
      <c r="H20" s="56">
        <v>250000</v>
      </c>
      <c r="I20" s="84"/>
      <c r="J20" s="84"/>
      <c r="K20" s="56"/>
      <c r="L20" s="137">
        <f t="shared" si="0"/>
        <v>2984490</v>
      </c>
    </row>
    <row r="21" spans="1:12" s="90" customFormat="1" ht="21" customHeight="1" thickBot="1" x14ac:dyDescent="0.25">
      <c r="A21" s="540" t="s">
        <v>146</v>
      </c>
      <c r="B21" s="474"/>
      <c r="C21" s="56"/>
      <c r="D21" s="84">
        <v>15397220</v>
      </c>
      <c r="E21" s="84"/>
      <c r="F21" s="56">
        <v>323796</v>
      </c>
      <c r="G21" s="56"/>
      <c r="H21" s="56">
        <v>4184396</v>
      </c>
      <c r="I21" s="84"/>
      <c r="J21" s="84"/>
      <c r="K21" s="56"/>
      <c r="L21" s="137">
        <f t="shared" si="0"/>
        <v>19905412</v>
      </c>
    </row>
    <row r="22" spans="1:12" s="90" customFormat="1" ht="21" customHeight="1" thickBot="1" x14ac:dyDescent="0.25">
      <c r="A22" s="541" t="s">
        <v>114</v>
      </c>
      <c r="B22" s="474">
        <v>3719938</v>
      </c>
      <c r="C22" s="56">
        <v>701852</v>
      </c>
      <c r="D22" s="84">
        <v>9885769</v>
      </c>
      <c r="E22" s="84"/>
      <c r="F22" s="56">
        <v>1766804</v>
      </c>
      <c r="G22" s="56"/>
      <c r="H22" s="56"/>
      <c r="I22" s="84"/>
      <c r="J22" s="84"/>
      <c r="K22" s="56"/>
      <c r="L22" s="137">
        <f t="shared" si="0"/>
        <v>16074363</v>
      </c>
    </row>
    <row r="23" spans="1:12" ht="21" customHeight="1" thickBot="1" x14ac:dyDescent="0.25">
      <c r="A23" s="541" t="s">
        <v>148</v>
      </c>
      <c r="B23" s="474">
        <v>600000</v>
      </c>
      <c r="C23" s="56">
        <v>106060</v>
      </c>
      <c r="D23" s="84">
        <v>2087000</v>
      </c>
      <c r="E23" s="84"/>
      <c r="F23" s="56"/>
      <c r="G23" s="56"/>
      <c r="H23" s="56"/>
      <c r="I23" s="84"/>
      <c r="J23" s="56"/>
      <c r="K23" s="56"/>
      <c r="L23" s="137">
        <f t="shared" si="0"/>
        <v>2793060</v>
      </c>
    </row>
    <row r="24" spans="1:12" ht="21" customHeight="1" thickBot="1" x14ac:dyDescent="0.25">
      <c r="A24" s="541" t="s">
        <v>149</v>
      </c>
      <c r="B24" s="474"/>
      <c r="C24" s="56"/>
      <c r="D24" s="84"/>
      <c r="E24" s="84"/>
      <c r="F24" s="56">
        <v>11786139</v>
      </c>
      <c r="G24" s="56"/>
      <c r="H24" s="56"/>
      <c r="I24" s="84"/>
      <c r="J24" s="56"/>
      <c r="K24" s="56"/>
      <c r="L24" s="137">
        <f t="shared" si="0"/>
        <v>11786139</v>
      </c>
    </row>
    <row r="25" spans="1:12" ht="21" customHeight="1" thickBot="1" x14ac:dyDescent="0.25">
      <c r="A25" s="541" t="s">
        <v>150</v>
      </c>
      <c r="B25" s="474"/>
      <c r="C25" s="56"/>
      <c r="D25" s="84">
        <v>10988000</v>
      </c>
      <c r="E25" s="84"/>
      <c r="F25" s="56">
        <v>691414</v>
      </c>
      <c r="G25" s="56"/>
      <c r="H25" s="56"/>
      <c r="I25" s="84"/>
      <c r="J25" s="56"/>
      <c r="K25" s="56"/>
      <c r="L25" s="137">
        <f t="shared" si="0"/>
        <v>11679414</v>
      </c>
    </row>
    <row r="26" spans="1:12" ht="21" customHeight="1" thickBot="1" x14ac:dyDescent="0.25">
      <c r="A26" s="541" t="s">
        <v>151</v>
      </c>
      <c r="B26" s="474"/>
      <c r="C26" s="56"/>
      <c r="D26" s="84">
        <v>279400</v>
      </c>
      <c r="E26" s="84"/>
      <c r="F26" s="56"/>
      <c r="G26" s="56"/>
      <c r="H26" s="56"/>
      <c r="I26" s="84"/>
      <c r="J26" s="56"/>
      <c r="K26" s="56"/>
      <c r="L26" s="137">
        <f t="shared" si="0"/>
        <v>279400</v>
      </c>
    </row>
    <row r="27" spans="1:12" ht="21" customHeight="1" thickBot="1" x14ac:dyDescent="0.25">
      <c r="A27" s="541" t="s">
        <v>235</v>
      </c>
      <c r="B27" s="474"/>
      <c r="C27" s="56"/>
      <c r="D27" s="84">
        <v>207000</v>
      </c>
      <c r="E27" s="84"/>
      <c r="F27" s="56"/>
      <c r="G27" s="56"/>
      <c r="H27" s="56"/>
      <c r="I27" s="84"/>
      <c r="J27" s="56"/>
      <c r="K27" s="56"/>
      <c r="L27" s="137">
        <f t="shared" si="0"/>
        <v>207000</v>
      </c>
    </row>
    <row r="28" spans="1:12" ht="36" customHeight="1" thickBot="1" x14ac:dyDescent="0.25">
      <c r="A28" s="540" t="s">
        <v>369</v>
      </c>
      <c r="B28" s="474"/>
      <c r="C28" s="56"/>
      <c r="D28" s="84">
        <v>268210</v>
      </c>
      <c r="E28" s="84"/>
      <c r="F28" s="56"/>
      <c r="G28" s="56"/>
      <c r="H28" s="56">
        <v>29290</v>
      </c>
      <c r="I28" s="84"/>
      <c r="J28" s="56"/>
      <c r="K28" s="56"/>
      <c r="L28" s="137">
        <f t="shared" si="0"/>
        <v>297500</v>
      </c>
    </row>
    <row r="29" spans="1:12" s="171" customFormat="1" ht="21" customHeight="1" thickBot="1" x14ac:dyDescent="0.25">
      <c r="A29" s="550" t="s">
        <v>125</v>
      </c>
      <c r="B29" s="474"/>
      <c r="C29" s="56"/>
      <c r="D29" s="84"/>
      <c r="E29" s="84"/>
      <c r="F29" s="56"/>
      <c r="G29" s="56"/>
      <c r="H29" s="56"/>
      <c r="I29" s="84">
        <v>2024000</v>
      </c>
      <c r="J29" s="56"/>
      <c r="K29" s="56"/>
      <c r="L29" s="137">
        <f t="shared" si="0"/>
        <v>2024000</v>
      </c>
    </row>
    <row r="30" spans="1:12" ht="21" customHeight="1" thickBot="1" x14ac:dyDescent="0.25">
      <c r="A30" s="541" t="s">
        <v>145</v>
      </c>
      <c r="B30" s="474"/>
      <c r="C30" s="56"/>
      <c r="D30" s="84">
        <v>432020</v>
      </c>
      <c r="E30" s="84"/>
      <c r="F30" s="56">
        <v>445524</v>
      </c>
      <c r="G30" s="56"/>
      <c r="H30" s="56"/>
      <c r="I30" s="84"/>
      <c r="J30" s="84"/>
      <c r="K30" s="56"/>
      <c r="L30" s="137">
        <f t="shared" si="0"/>
        <v>877544</v>
      </c>
    </row>
    <row r="31" spans="1:12" ht="21" customHeight="1" thickBot="1" x14ac:dyDescent="0.25">
      <c r="A31" s="539" t="s">
        <v>236</v>
      </c>
      <c r="B31" s="474"/>
      <c r="C31" s="56"/>
      <c r="D31" s="84"/>
      <c r="E31" s="84"/>
      <c r="F31" s="56">
        <v>3210000</v>
      </c>
      <c r="G31" s="56"/>
      <c r="H31" s="56"/>
      <c r="I31" s="84"/>
      <c r="J31" s="84"/>
      <c r="K31" s="56"/>
      <c r="L31" s="137">
        <f t="shared" si="0"/>
        <v>3210000</v>
      </c>
    </row>
    <row r="32" spans="1:12" ht="21" customHeight="1" thickBot="1" x14ac:dyDescent="0.25">
      <c r="A32" s="539" t="s">
        <v>361</v>
      </c>
      <c r="B32" s="474"/>
      <c r="C32" s="56"/>
      <c r="D32" s="84">
        <v>208600</v>
      </c>
      <c r="E32" s="84"/>
      <c r="F32" s="56"/>
      <c r="G32" s="56"/>
      <c r="H32" s="56"/>
      <c r="I32" s="84"/>
      <c r="J32" s="84"/>
      <c r="K32" s="56"/>
      <c r="L32" s="137">
        <f t="shared" si="0"/>
        <v>208600</v>
      </c>
    </row>
    <row r="33" spans="1:12" ht="21" customHeight="1" thickBot="1" x14ac:dyDescent="0.25">
      <c r="A33" s="539" t="s">
        <v>313</v>
      </c>
      <c r="B33" s="474">
        <v>448126</v>
      </c>
      <c r="C33" s="56">
        <v>146968</v>
      </c>
      <c r="D33" s="84">
        <v>1099706</v>
      </c>
      <c r="E33" s="84"/>
      <c r="F33" s="56">
        <v>691414</v>
      </c>
      <c r="G33" s="56">
        <v>344134</v>
      </c>
      <c r="H33" s="56"/>
      <c r="I33" s="84"/>
      <c r="J33" s="84"/>
      <c r="K33" s="56"/>
      <c r="L33" s="137">
        <f t="shared" si="0"/>
        <v>2730348</v>
      </c>
    </row>
    <row r="34" spans="1:12" ht="21" customHeight="1" thickBot="1" x14ac:dyDescent="0.25">
      <c r="A34" s="539" t="s">
        <v>261</v>
      </c>
      <c r="B34" s="474"/>
      <c r="C34" s="56"/>
      <c r="D34" s="84">
        <v>10586695</v>
      </c>
      <c r="E34" s="84"/>
      <c r="F34" s="56"/>
      <c r="G34" s="56"/>
      <c r="H34" s="56"/>
      <c r="I34" s="84"/>
      <c r="J34" s="84"/>
      <c r="K34" s="56"/>
      <c r="L34" s="137">
        <f t="shared" si="0"/>
        <v>10586695</v>
      </c>
    </row>
    <row r="35" spans="1:12" ht="21" customHeight="1" thickBot="1" x14ac:dyDescent="0.25">
      <c r="A35" s="539" t="s">
        <v>370</v>
      </c>
      <c r="B35" s="474"/>
      <c r="C35" s="56"/>
      <c r="D35" s="84"/>
      <c r="E35" s="84">
        <v>7145000</v>
      </c>
      <c r="F35" s="56"/>
      <c r="G35" s="56"/>
      <c r="H35" s="56"/>
      <c r="I35" s="84"/>
      <c r="J35" s="84"/>
      <c r="K35" s="56"/>
      <c r="L35" s="137">
        <f t="shared" si="0"/>
        <v>7145000</v>
      </c>
    </row>
    <row r="36" spans="1:12" ht="21" customHeight="1" thickBot="1" x14ac:dyDescent="0.25">
      <c r="A36" s="539" t="s">
        <v>201</v>
      </c>
      <c r="B36" s="474"/>
      <c r="C36" s="56"/>
      <c r="D36" s="84"/>
      <c r="E36" s="84">
        <v>1900000</v>
      </c>
      <c r="F36" s="56"/>
      <c r="G36" s="56"/>
      <c r="H36" s="56"/>
      <c r="I36" s="84"/>
      <c r="J36" s="84"/>
      <c r="K36" s="56"/>
      <c r="L36" s="137">
        <f t="shared" si="0"/>
        <v>1900000</v>
      </c>
    </row>
    <row r="37" spans="1:12" ht="40.5" customHeight="1" thickBot="1" x14ac:dyDescent="0.25">
      <c r="A37" s="543" t="s">
        <v>112</v>
      </c>
      <c r="B37" s="474"/>
      <c r="C37" s="56"/>
      <c r="D37" s="84">
        <v>635000</v>
      </c>
      <c r="E37" s="84"/>
      <c r="F37" s="56">
        <v>3705397</v>
      </c>
      <c r="G37" s="56"/>
      <c r="H37" s="56"/>
      <c r="I37" s="84"/>
      <c r="J37" s="84"/>
      <c r="K37" s="56"/>
      <c r="L37" s="137">
        <f t="shared" si="0"/>
        <v>4340397</v>
      </c>
    </row>
    <row r="38" spans="1:12" ht="21" customHeight="1" thickBot="1" x14ac:dyDescent="0.25">
      <c r="A38" s="539" t="s">
        <v>118</v>
      </c>
      <c r="B38" s="474">
        <v>3558450</v>
      </c>
      <c r="C38" s="56">
        <v>660182</v>
      </c>
      <c r="D38" s="84">
        <v>1123000</v>
      </c>
      <c r="E38" s="84"/>
      <c r="F38" s="56"/>
      <c r="G38" s="56"/>
      <c r="H38" s="56"/>
      <c r="I38" s="69"/>
      <c r="J38" s="69"/>
      <c r="K38" s="56"/>
      <c r="L38" s="137">
        <f t="shared" si="0"/>
        <v>5341632</v>
      </c>
    </row>
    <row r="39" spans="1:12" ht="21" customHeight="1" thickBot="1" x14ac:dyDescent="0.25">
      <c r="A39" s="539" t="s">
        <v>152</v>
      </c>
      <c r="B39" s="474"/>
      <c r="C39" s="56"/>
      <c r="D39" s="84">
        <v>5118000</v>
      </c>
      <c r="E39" s="84">
        <v>8263165</v>
      </c>
      <c r="F39" s="56">
        <v>3956000</v>
      </c>
      <c r="G39" s="56"/>
      <c r="H39" s="56"/>
      <c r="I39" s="84"/>
      <c r="J39" s="84"/>
      <c r="K39" s="56"/>
      <c r="L39" s="137">
        <f t="shared" si="0"/>
        <v>17337165</v>
      </c>
    </row>
    <row r="40" spans="1:12" ht="34.5" customHeight="1" thickBot="1" x14ac:dyDescent="0.25">
      <c r="A40" s="546" t="s">
        <v>371</v>
      </c>
      <c r="B40" s="474">
        <v>86393</v>
      </c>
      <c r="C40" s="56">
        <v>13607</v>
      </c>
      <c r="D40" s="84">
        <v>508000</v>
      </c>
      <c r="E40" s="84"/>
      <c r="F40" s="56"/>
      <c r="G40" s="56"/>
      <c r="H40" s="56"/>
      <c r="I40" s="84"/>
      <c r="J40" s="84"/>
      <c r="K40" s="56"/>
      <c r="L40" s="137">
        <f t="shared" si="0"/>
        <v>608000</v>
      </c>
    </row>
    <row r="41" spans="1:12" ht="33.75" customHeight="1" thickBot="1" x14ac:dyDescent="0.25">
      <c r="A41" s="544" t="s">
        <v>117</v>
      </c>
      <c r="B41" s="474"/>
      <c r="C41" s="56"/>
      <c r="D41" s="84">
        <v>3843904</v>
      </c>
      <c r="E41" s="84"/>
      <c r="F41" s="56"/>
      <c r="G41" s="56"/>
      <c r="H41" s="56"/>
      <c r="I41" s="84"/>
      <c r="J41" s="56"/>
      <c r="K41" s="56">
        <v>10449365</v>
      </c>
      <c r="L41" s="137">
        <f t="shared" si="0"/>
        <v>14293269</v>
      </c>
    </row>
    <row r="42" spans="1:12" ht="21" customHeight="1" thickBot="1" x14ac:dyDescent="0.25">
      <c r="A42" s="88" t="s">
        <v>14</v>
      </c>
      <c r="B42" s="551">
        <f t="shared" ref="B42:K42" si="1">SUM(B6:B41)</f>
        <v>434861323</v>
      </c>
      <c r="C42" s="551">
        <f t="shared" si="1"/>
        <v>46863345</v>
      </c>
      <c r="D42" s="551">
        <f t="shared" si="1"/>
        <v>559594308</v>
      </c>
      <c r="E42" s="551">
        <f t="shared" si="1"/>
        <v>17308165</v>
      </c>
      <c r="F42" s="551">
        <f t="shared" si="1"/>
        <v>118841586</v>
      </c>
      <c r="G42" s="551">
        <f t="shared" si="1"/>
        <v>4605535</v>
      </c>
      <c r="H42" s="551">
        <f t="shared" si="1"/>
        <v>2213245983</v>
      </c>
      <c r="I42" s="551">
        <f t="shared" si="1"/>
        <v>27549532</v>
      </c>
      <c r="J42" s="551">
        <f t="shared" si="1"/>
        <v>54000</v>
      </c>
      <c r="K42" s="551">
        <f t="shared" si="1"/>
        <v>45274908</v>
      </c>
      <c r="L42" s="137">
        <f t="shared" si="0"/>
        <v>3468198685</v>
      </c>
    </row>
    <row r="44" spans="1:12" s="425" customFormat="1" x14ac:dyDescent="0.2"/>
    <row r="45" spans="1:12" s="425" customFormat="1" x14ac:dyDescent="0.2"/>
    <row r="46" spans="1:12" x14ac:dyDescent="0.2">
      <c r="A46" s="91"/>
      <c r="B46" s="21"/>
      <c r="C46" s="21"/>
      <c r="D46" s="21"/>
      <c r="E46" s="21"/>
      <c r="F46" s="21"/>
      <c r="G46" s="21"/>
      <c r="H46" s="21"/>
      <c r="L46" s="453"/>
    </row>
    <row r="47" spans="1:12" x14ac:dyDescent="0.2">
      <c r="A47" s="92"/>
      <c r="B47" s="24"/>
      <c r="C47" s="24"/>
      <c r="D47" s="24"/>
      <c r="E47" s="24"/>
      <c r="F47" s="24"/>
      <c r="G47" s="24"/>
      <c r="H47" s="24"/>
      <c r="L47" s="425"/>
    </row>
    <row r="48" spans="1:12" x14ac:dyDescent="0.2">
      <c r="A48" s="25"/>
      <c r="B48" s="79"/>
      <c r="C48" s="79"/>
      <c r="D48" s="79"/>
      <c r="E48" s="79"/>
      <c r="F48" s="79"/>
      <c r="G48" s="79"/>
      <c r="H48" s="79"/>
      <c r="L48" s="425"/>
    </row>
    <row r="49" spans="1:12" x14ac:dyDescent="0.2">
      <c r="A49" s="25"/>
      <c r="B49" s="79"/>
      <c r="C49" s="79"/>
      <c r="D49" s="80"/>
      <c r="E49" s="79"/>
      <c r="F49" s="79"/>
      <c r="G49" s="79"/>
      <c r="H49" s="79"/>
      <c r="L49" s="425"/>
    </row>
    <row r="50" spans="1:12" x14ac:dyDescent="0.2">
      <c r="A50" s="25"/>
      <c r="B50" s="79"/>
      <c r="C50" s="79"/>
      <c r="D50" s="79"/>
      <c r="E50" s="79"/>
      <c r="F50" s="79"/>
      <c r="G50" s="79"/>
      <c r="H50" s="79"/>
      <c r="L50" s="425"/>
    </row>
    <row r="51" spans="1:12" x14ac:dyDescent="0.2">
      <c r="A51" s="25"/>
      <c r="B51" s="79"/>
      <c r="C51" s="79"/>
      <c r="D51" s="79"/>
      <c r="E51" s="79"/>
      <c r="F51" s="79"/>
      <c r="G51" s="79"/>
      <c r="H51" s="79"/>
      <c r="L51" s="425"/>
    </row>
    <row r="52" spans="1:12" x14ac:dyDescent="0.2">
      <c r="A52" s="25"/>
      <c r="B52" s="79"/>
      <c r="C52" s="79"/>
      <c r="D52" s="79"/>
      <c r="E52" s="79"/>
      <c r="F52" s="79"/>
      <c r="G52" s="79"/>
      <c r="H52" s="79"/>
    </row>
    <row r="53" spans="1:12" x14ac:dyDescent="0.2">
      <c r="A53" s="25"/>
      <c r="B53" s="79"/>
      <c r="C53" s="79"/>
      <c r="D53" s="79"/>
      <c r="E53" s="79"/>
      <c r="F53" s="79"/>
      <c r="G53" s="79"/>
      <c r="H53" s="79"/>
    </row>
    <row r="54" spans="1:12" x14ac:dyDescent="0.2">
      <c r="A54" s="25"/>
      <c r="B54" s="79"/>
      <c r="C54" s="79"/>
      <c r="D54" s="79"/>
      <c r="E54" s="79"/>
      <c r="F54" s="79"/>
      <c r="G54" s="79"/>
      <c r="H54" s="79"/>
    </row>
    <row r="55" spans="1:12" x14ac:dyDescent="0.2">
      <c r="A55" s="25"/>
      <c r="B55" s="79"/>
      <c r="C55" s="79"/>
      <c r="D55" s="79"/>
      <c r="E55" s="79"/>
      <c r="F55" s="79"/>
      <c r="G55" s="79"/>
      <c r="H55" s="79"/>
    </row>
    <row r="56" spans="1:12" x14ac:dyDescent="0.2">
      <c r="A56" s="25"/>
      <c r="B56" s="79"/>
      <c r="C56" s="79"/>
      <c r="D56" s="79"/>
      <c r="E56" s="79"/>
      <c r="F56" s="79"/>
      <c r="G56" s="79"/>
      <c r="H56" s="79"/>
    </row>
    <row r="57" spans="1:12" x14ac:dyDescent="0.2">
      <c r="A57" s="25"/>
      <c r="B57" s="79"/>
      <c r="C57" s="79"/>
      <c r="D57" s="79"/>
      <c r="E57" s="79"/>
      <c r="F57" s="79"/>
      <c r="G57" s="79"/>
      <c r="H57" s="79"/>
    </row>
    <row r="58" spans="1:12" x14ac:dyDescent="0.2">
      <c r="A58" s="25"/>
      <c r="B58" s="79"/>
      <c r="C58" s="79"/>
      <c r="D58" s="79"/>
      <c r="E58" s="79"/>
      <c r="F58" s="79"/>
      <c r="G58" s="79"/>
      <c r="H58" s="79"/>
    </row>
    <row r="59" spans="1:12" x14ac:dyDescent="0.2">
      <c r="A59" s="25"/>
      <c r="B59" s="79"/>
      <c r="C59" s="79"/>
      <c r="D59" s="79"/>
      <c r="E59" s="79"/>
      <c r="F59" s="79"/>
      <c r="G59" s="79"/>
      <c r="H59" s="79"/>
      <c r="I59" s="1"/>
    </row>
    <row r="60" spans="1:12" x14ac:dyDescent="0.2">
      <c r="A60" s="25"/>
      <c r="B60" s="79"/>
      <c r="C60" s="79"/>
      <c r="D60" s="79"/>
      <c r="E60" s="79"/>
      <c r="F60" s="79"/>
      <c r="G60" s="79"/>
      <c r="H60" s="79"/>
    </row>
    <row r="61" spans="1:12" x14ac:dyDescent="0.2">
      <c r="A61" s="25"/>
      <c r="B61" s="79"/>
      <c r="C61" s="79"/>
      <c r="D61" s="79"/>
      <c r="E61" s="79"/>
      <c r="F61" s="79"/>
      <c r="G61" s="79"/>
      <c r="H61" s="79"/>
    </row>
    <row r="62" spans="1:12" x14ac:dyDescent="0.2">
      <c r="A62" s="92"/>
      <c r="B62" s="81"/>
      <c r="C62" s="81"/>
      <c r="D62" s="81"/>
      <c r="E62" s="81"/>
      <c r="F62" s="81"/>
      <c r="G62" s="81"/>
      <c r="H62" s="81"/>
    </row>
    <row r="63" spans="1:12" x14ac:dyDescent="0.2">
      <c r="B63" s="1"/>
      <c r="C63" s="1"/>
      <c r="D63" s="1"/>
      <c r="E63" s="1"/>
      <c r="F63" s="1"/>
      <c r="G63" s="1"/>
      <c r="H63" s="1"/>
    </row>
    <row r="64" spans="1:12" x14ac:dyDescent="0.2">
      <c r="B64" s="1"/>
      <c r="C64" s="1"/>
      <c r="D64" s="1"/>
      <c r="E64" s="1"/>
      <c r="F64" s="1"/>
      <c r="G64" s="1"/>
      <c r="H64" s="1"/>
    </row>
  </sheetData>
  <mergeCells count="2">
    <mergeCell ref="A2:L2"/>
    <mergeCell ref="A4:A5"/>
  </mergeCells>
  <phoneticPr fontId="33" type="noConversion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>
    <oddHeader>&amp;R2.1. sz. melléklet
..../ 2019.(XI.28.) Egyek Önk.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13</vt:i4>
      </vt:variant>
    </vt:vector>
  </HeadingPairs>
  <TitlesOfParts>
    <vt:vector size="34" baseType="lpstr">
      <vt:lpstr>bevétel 1.m. </vt:lpstr>
      <vt:lpstr>Bevétel Önkormányzat 1.1 </vt:lpstr>
      <vt:lpstr>Bev.étel Önk.köt.fel. 1.1)a</vt:lpstr>
      <vt:lpstr>Bevétel Polg.Hivatal 1.2 </vt:lpstr>
      <vt:lpstr>Bev. Polg.Hiv. köt.fel. 1.2)a</vt:lpstr>
      <vt:lpstr>Bevétel Könyvtár-Műv.h. 1.3. </vt:lpstr>
      <vt:lpstr>Bev.Könyvt.Műv.h.köt.fel.1.3)a</vt:lpstr>
      <vt:lpstr>Kiadások 2.</vt:lpstr>
      <vt:lpstr>önkormányzat kiadásai 2.1. </vt:lpstr>
      <vt:lpstr>önk.köt.fel.kiadásai 2.1.)a</vt:lpstr>
      <vt:lpstr>Polg.Hivatal kiadásai 2.2</vt:lpstr>
      <vt:lpstr>Polg.Hivatal kiadásai 2.2)a</vt:lpstr>
      <vt:lpstr>Könyvtár és Műv.H. kiadásai 2.3</vt:lpstr>
      <vt:lpstr>Könyvtár és Műv.H. k 2.3)a</vt:lpstr>
      <vt:lpstr>Működési kiadások 3.</vt:lpstr>
      <vt:lpstr>Felhalmozás 4.mell.</vt:lpstr>
      <vt:lpstr>Mérleg 5.</vt:lpstr>
      <vt:lpstr>Előirányzat felh. 6.</vt:lpstr>
      <vt:lpstr>mérleg 3 éves 7.</vt:lpstr>
      <vt:lpstr>Tartalék 8.</vt:lpstr>
      <vt:lpstr>Adósságot keletk.ügyl.9</vt:lpstr>
      <vt:lpstr>'Bev. Polg.Hiv. köt.fel. 1.2)a'!Nyomtatási_terület</vt:lpstr>
      <vt:lpstr>'Bev.Könyvt.Műv.h.köt.fel.1.3)a'!Nyomtatási_terület</vt:lpstr>
      <vt:lpstr>'bevétel 1.m. '!Nyomtatási_terület</vt:lpstr>
      <vt:lpstr>'Bevétel Polg.Hivatal 1.2 '!Nyomtatási_terület</vt:lpstr>
      <vt:lpstr>'Felhalmozás 4.mell.'!Nyomtatási_terület</vt:lpstr>
      <vt:lpstr>'Kiadások 2.'!Nyomtatási_terület</vt:lpstr>
      <vt:lpstr>'mérleg 3 éves 7.'!Nyomtatási_terület</vt:lpstr>
      <vt:lpstr>'Mérleg 5.'!Nyomtatási_terület</vt:lpstr>
      <vt:lpstr>'önk.köt.fel.kiadásai 2.1.)a'!Nyomtatási_terület</vt:lpstr>
      <vt:lpstr>'önkormányzat kiadásai 2.1. '!Nyomtatási_terület</vt:lpstr>
      <vt:lpstr>'Polg.Hivatal kiadásai 2.2'!Nyomtatási_terület</vt:lpstr>
      <vt:lpstr>'Polg.Hivatal kiadásai 2.2)a'!Nyomtatási_terület</vt:lpstr>
      <vt:lpstr>'Tartalék 8.'!Nyomtatási_terület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Fekete Lászlóné</cp:lastModifiedBy>
  <cp:lastPrinted>2019-11-21T13:54:52Z</cp:lastPrinted>
  <dcterms:created xsi:type="dcterms:W3CDTF">1999-11-19T07:39:00Z</dcterms:created>
  <dcterms:modified xsi:type="dcterms:W3CDTF">2019-11-21T13:55:57Z</dcterms:modified>
</cp:coreProperties>
</file>