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20" windowWidth="15480" windowHeight="8220" firstSheet="14" activeTab="15"/>
  </bookViews>
  <sheets>
    <sheet name="bevétel 1.m. " sheetId="98" r:id="rId1"/>
    <sheet name="Bevétel Önkormányzat 1.1 " sheetId="149" r:id="rId2"/>
    <sheet name="Bevétel Önk.köt.fel. 1.1)a" sheetId="150" r:id="rId3"/>
    <sheet name="Bevétel Polg.Hivatal 1.2 " sheetId="151" r:id="rId4"/>
    <sheet name="Bev. Polg.Hiv. köt.fel. 1.2)a" sheetId="152" r:id="rId5"/>
    <sheet name="Bevétel Könyvtár-Műv.h. 1.3. " sheetId="153" r:id="rId6"/>
    <sheet name="Bev.Könyvt.Műv.h.köt.fel.1.3)a" sheetId="154" r:id="rId7"/>
    <sheet name="Kiadások 2." sheetId="71" r:id="rId8"/>
    <sheet name="önkormányzat kiadásai 2.1. " sheetId="157" r:id="rId9"/>
    <sheet name="önk.köt.fel.kiadásai 2.1.)a" sheetId="158" r:id="rId10"/>
    <sheet name="Polg.Hivatal kiadásai 2.2" sheetId="159" r:id="rId11"/>
    <sheet name="Polg.Hivatal kiadásai 2.2)a" sheetId="160" r:id="rId12"/>
    <sheet name="Könyvtár és Műv.H. kiadásai 2.3" sheetId="161" r:id="rId13"/>
    <sheet name="Könyvtár és Műv.H. k 2.3)a" sheetId="162" r:id="rId14"/>
    <sheet name="Működési kiadások 3." sheetId="72" r:id="rId15"/>
    <sheet name="Mérleg 5." sheetId="102" r:id="rId16"/>
    <sheet name="Felhalmozás 4.mell." sheetId="137" r:id="rId17"/>
    <sheet name="Előirányzat felh. 6." sheetId="77" r:id="rId18"/>
    <sheet name="mérleg 3 éves 7.m." sheetId="68" r:id="rId19"/>
    <sheet name="Tartalék 8." sheetId="81" r:id="rId20"/>
    <sheet name="9. mell." sheetId="148" r:id="rId21"/>
  </sheets>
  <definedNames>
    <definedName name="_xlnm.Print_Area" localSheetId="4">'Bev. Polg.Hiv. köt.fel. 1.2)a'!$A$1:$J$11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2">'Bevétel Önk.köt.fel. 1.1)a'!$A$1:$J$30</definedName>
    <definedName name="_xlnm.Print_Area" localSheetId="1">'Bevétel Önkormányzat 1.1 '!$A$1:$J$30</definedName>
    <definedName name="_xlnm.Print_Area" localSheetId="3">'Bevétel Polg.Hivatal 1.2 '!$A$1:$J$11</definedName>
    <definedName name="_xlnm.Print_Area" localSheetId="7">'Kiadások 2.'!$A$1:$F$29</definedName>
    <definedName name="_xlnm.Print_Area" localSheetId="18">'mérleg 3 éves 7.m.'!$A$1:$I$35</definedName>
    <definedName name="_xlnm.Print_Area" localSheetId="15">'Mérleg 5.'!$A$1:$D$66</definedName>
    <definedName name="_xlnm.Print_Area" localSheetId="9">'önk.köt.fel.kiadásai 2.1.)a'!$A$1:$L$37</definedName>
    <definedName name="_xlnm.Print_Area" localSheetId="8">'önkormányzat kiadásai 2.1. '!$A$1:$L$40</definedName>
    <definedName name="_xlnm.Print_Area" localSheetId="10">'Polg.Hivatal kiadásai 2.2'!$A$1:$L$13</definedName>
    <definedName name="_xlnm.Print_Area" localSheetId="11">'Polg.Hivatal kiadásai 2.2)a'!$A$1:$L$13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E34" i="98" l="1"/>
  <c r="C34" i="98"/>
  <c r="D34" i="98"/>
  <c r="B34" i="98"/>
  <c r="B7" i="98"/>
  <c r="E7" i="98"/>
  <c r="H16" i="68"/>
  <c r="H30" i="68"/>
  <c r="H32" i="68" l="1"/>
  <c r="H27" i="68"/>
  <c r="H13" i="68"/>
  <c r="F29" i="72"/>
  <c r="F24" i="72"/>
  <c r="F27" i="72"/>
  <c r="F26" i="72"/>
  <c r="F28" i="72"/>
  <c r="E14" i="71"/>
  <c r="E13" i="71"/>
  <c r="K12" i="162" l="1"/>
  <c r="J12" i="162"/>
  <c r="I12" i="162"/>
  <c r="H12" i="162"/>
  <c r="G12" i="162"/>
  <c r="F12" i="162"/>
  <c r="E12" i="162"/>
  <c r="D12" i="162"/>
  <c r="C12" i="162"/>
  <c r="B12" i="162"/>
  <c r="L11" i="162"/>
  <c r="L10" i="162"/>
  <c r="L9" i="162"/>
  <c r="L8" i="162"/>
  <c r="L12" i="162" s="1"/>
  <c r="K12" i="161"/>
  <c r="J12" i="161"/>
  <c r="I12" i="161"/>
  <c r="H12" i="161"/>
  <c r="G12" i="161"/>
  <c r="F12" i="161"/>
  <c r="E12" i="161"/>
  <c r="D12" i="161"/>
  <c r="C12" i="161"/>
  <c r="B12" i="161"/>
  <c r="L11" i="161"/>
  <c r="L10" i="161"/>
  <c r="L9" i="161"/>
  <c r="L8" i="161"/>
  <c r="L12" i="161" s="1"/>
  <c r="K13" i="160"/>
  <c r="J13" i="160"/>
  <c r="I13" i="160"/>
  <c r="H13" i="160"/>
  <c r="G13" i="160"/>
  <c r="F13" i="160"/>
  <c r="E13" i="160"/>
  <c r="D13" i="160"/>
  <c r="L13" i="160" s="1"/>
  <c r="C13" i="160"/>
  <c r="B13" i="160"/>
  <c r="L12" i="160"/>
  <c r="L11" i="160"/>
  <c r="L10" i="160"/>
  <c r="K13" i="159"/>
  <c r="J13" i="159"/>
  <c r="I13" i="159"/>
  <c r="H13" i="159"/>
  <c r="G13" i="159"/>
  <c r="F13" i="159"/>
  <c r="E13" i="159"/>
  <c r="D13" i="159"/>
  <c r="C13" i="159"/>
  <c r="B13" i="159"/>
  <c r="L13" i="159" s="1"/>
  <c r="L12" i="159"/>
  <c r="L11" i="159"/>
  <c r="L10" i="159"/>
  <c r="K40" i="158"/>
  <c r="J40" i="158"/>
  <c r="I40" i="158"/>
  <c r="H40" i="158"/>
  <c r="G40" i="158"/>
  <c r="F40" i="158"/>
  <c r="E40" i="158"/>
  <c r="D40" i="158"/>
  <c r="C40" i="158"/>
  <c r="B40" i="158"/>
  <c r="L40" i="158" s="1"/>
  <c r="L39" i="158"/>
  <c r="L38" i="158"/>
  <c r="L37" i="158"/>
  <c r="L36" i="158"/>
  <c r="L35" i="158"/>
  <c r="L34" i="158"/>
  <c r="L33" i="158"/>
  <c r="L32" i="158"/>
  <c r="L31" i="158"/>
  <c r="L30" i="158"/>
  <c r="L29" i="158"/>
  <c r="L28" i="158"/>
  <c r="L27" i="158"/>
  <c r="L26" i="158"/>
  <c r="L25" i="158"/>
  <c r="L24" i="158"/>
  <c r="L23" i="158"/>
  <c r="L22" i="158"/>
  <c r="L21" i="158"/>
  <c r="L20" i="158"/>
  <c r="L19" i="158"/>
  <c r="L18" i="158"/>
  <c r="L17" i="158"/>
  <c r="L16" i="158"/>
  <c r="L15" i="158"/>
  <c r="L14" i="158"/>
  <c r="L13" i="158"/>
  <c r="L12" i="158"/>
  <c r="L11" i="158"/>
  <c r="L10" i="158"/>
  <c r="L9" i="158"/>
  <c r="L8" i="158"/>
  <c r="L7" i="158"/>
  <c r="L6" i="158"/>
  <c r="K40" i="157"/>
  <c r="J40" i="157"/>
  <c r="I40" i="157"/>
  <c r="H40" i="157"/>
  <c r="G40" i="157"/>
  <c r="F40" i="157"/>
  <c r="E40" i="157"/>
  <c r="D40" i="157"/>
  <c r="C40" i="157"/>
  <c r="B40" i="157"/>
  <c r="L40" i="157" s="1"/>
  <c r="L39" i="157"/>
  <c r="L38" i="157"/>
  <c r="L37" i="157"/>
  <c r="L36" i="157"/>
  <c r="L35" i="157"/>
  <c r="L34" i="157"/>
  <c r="L33" i="157"/>
  <c r="L32" i="157"/>
  <c r="L31" i="157"/>
  <c r="L30" i="157"/>
  <c r="L29" i="157"/>
  <c r="L28" i="157"/>
  <c r="L27" i="157"/>
  <c r="L26" i="157"/>
  <c r="L25" i="157"/>
  <c r="L24" i="157"/>
  <c r="L23" i="157"/>
  <c r="L22" i="157"/>
  <c r="L21" i="157"/>
  <c r="L20" i="157"/>
  <c r="L19" i="157"/>
  <c r="L18" i="157"/>
  <c r="L17" i="157"/>
  <c r="L16" i="157"/>
  <c r="L15" i="157"/>
  <c r="L14" i="157"/>
  <c r="L13" i="157"/>
  <c r="L12" i="157"/>
  <c r="L11" i="157"/>
  <c r="L10" i="157"/>
  <c r="L9" i="157"/>
  <c r="L8" i="157"/>
  <c r="L7" i="157"/>
  <c r="L6" i="157"/>
  <c r="I12" i="154"/>
  <c r="H12" i="154"/>
  <c r="G12" i="154"/>
  <c r="F12" i="154"/>
  <c r="D12" i="154"/>
  <c r="C12" i="154"/>
  <c r="B12" i="154"/>
  <c r="E11" i="154"/>
  <c r="J11" i="154" s="1"/>
  <c r="J10" i="154"/>
  <c r="J9" i="154"/>
  <c r="E8" i="154"/>
  <c r="E12" i="154" s="1"/>
  <c r="I12" i="153"/>
  <c r="H12" i="153"/>
  <c r="G12" i="153"/>
  <c r="F12" i="153"/>
  <c r="D12" i="153"/>
  <c r="C12" i="153"/>
  <c r="B12" i="153"/>
  <c r="E11" i="153"/>
  <c r="J11" i="153" s="1"/>
  <c r="J10" i="153"/>
  <c r="J9" i="153"/>
  <c r="E8" i="153"/>
  <c r="E12" i="153" s="1"/>
  <c r="I11" i="152"/>
  <c r="H11" i="152"/>
  <c r="G11" i="152"/>
  <c r="F11" i="152"/>
  <c r="E11" i="152"/>
  <c r="D11" i="152"/>
  <c r="C11" i="152"/>
  <c r="B11" i="152"/>
  <c r="J11" i="152" s="1"/>
  <c r="J10" i="152"/>
  <c r="J9" i="152"/>
  <c r="J8" i="152"/>
  <c r="I11" i="151"/>
  <c r="H11" i="151"/>
  <c r="G11" i="151"/>
  <c r="F11" i="151"/>
  <c r="E11" i="151"/>
  <c r="D11" i="151"/>
  <c r="C11" i="151"/>
  <c r="B11" i="151"/>
  <c r="J11" i="151" s="1"/>
  <c r="J10" i="151"/>
  <c r="J9" i="151"/>
  <c r="J8" i="151"/>
  <c r="I30" i="150"/>
  <c r="H30" i="150"/>
  <c r="G30" i="150"/>
  <c r="F30" i="150"/>
  <c r="E30" i="150"/>
  <c r="D30" i="150"/>
  <c r="C30" i="150"/>
  <c r="B30" i="150"/>
  <c r="J29" i="150"/>
  <c r="J28" i="150"/>
  <c r="J27" i="150"/>
  <c r="J26" i="150"/>
  <c r="J25" i="150"/>
  <c r="J24" i="150"/>
  <c r="J23" i="150"/>
  <c r="J22" i="150"/>
  <c r="J21" i="150"/>
  <c r="J20" i="150"/>
  <c r="J19" i="150"/>
  <c r="J18" i="150"/>
  <c r="J17" i="150"/>
  <c r="J16" i="150"/>
  <c r="J15" i="150"/>
  <c r="J14" i="150"/>
  <c r="J13" i="150"/>
  <c r="J12" i="150"/>
  <c r="J11" i="150"/>
  <c r="J10" i="150"/>
  <c r="J9" i="150"/>
  <c r="J8" i="150"/>
  <c r="J30" i="150" s="1"/>
  <c r="I30" i="149"/>
  <c r="H30" i="149"/>
  <c r="G30" i="149"/>
  <c r="F30" i="149"/>
  <c r="E30" i="149"/>
  <c r="D30" i="149"/>
  <c r="C30" i="149"/>
  <c r="B30" i="149"/>
  <c r="J29" i="149"/>
  <c r="J28" i="149"/>
  <c r="J27" i="149"/>
  <c r="J26" i="149"/>
  <c r="J25" i="149"/>
  <c r="J24" i="149"/>
  <c r="J23" i="149"/>
  <c r="J22" i="149"/>
  <c r="J21" i="149"/>
  <c r="J20" i="149"/>
  <c r="J19" i="149"/>
  <c r="J18" i="149"/>
  <c r="J17" i="149"/>
  <c r="J16" i="149"/>
  <c r="J15" i="149"/>
  <c r="J14" i="149"/>
  <c r="J13" i="149"/>
  <c r="J12" i="149"/>
  <c r="J11" i="149"/>
  <c r="J10" i="149"/>
  <c r="J9" i="149"/>
  <c r="J8" i="149"/>
  <c r="J30" i="149" s="1"/>
  <c r="J12" i="154" l="1"/>
  <c r="J8" i="154"/>
  <c r="J12" i="153"/>
  <c r="J8" i="153"/>
  <c r="H20" i="81" l="1"/>
  <c r="D14" i="137" l="1"/>
  <c r="F33" i="148"/>
  <c r="P31" i="148"/>
  <c r="P33" i="148" s="1"/>
  <c r="O31" i="148"/>
  <c r="O33" i="148" s="1"/>
  <c r="N31" i="148"/>
  <c r="N33" i="148" s="1"/>
  <c r="M31" i="148"/>
  <c r="M33" i="148" s="1"/>
  <c r="L31" i="148"/>
  <c r="L33" i="148" s="1"/>
  <c r="K31" i="148"/>
  <c r="K33" i="148" s="1"/>
  <c r="J31" i="148"/>
  <c r="J33" i="148" s="1"/>
  <c r="I31" i="148"/>
  <c r="I33" i="148" s="1"/>
  <c r="H31" i="148"/>
  <c r="H33" i="148" s="1"/>
  <c r="G31" i="148"/>
  <c r="G33" i="148" s="1"/>
  <c r="F31" i="148"/>
  <c r="F21" i="148"/>
  <c r="E21" i="148"/>
  <c r="D21" i="148"/>
  <c r="C21" i="148"/>
  <c r="G20" i="148"/>
  <c r="G19" i="148"/>
  <c r="G18" i="148"/>
  <c r="G17" i="148"/>
  <c r="G16" i="148"/>
  <c r="G15" i="148"/>
  <c r="G14" i="148"/>
  <c r="G13" i="148"/>
  <c r="G12" i="148"/>
  <c r="G11" i="148"/>
  <c r="G10" i="148"/>
  <c r="G9" i="148"/>
  <c r="G8" i="148"/>
  <c r="G7" i="148"/>
  <c r="G6" i="148"/>
  <c r="G21" i="148" l="1"/>
  <c r="G30" i="68" l="1"/>
  <c r="D37" i="102" l="1"/>
  <c r="B18" i="71" l="1"/>
  <c r="D16" i="68" l="1"/>
  <c r="O27" i="77"/>
  <c r="J14" i="77" l="1"/>
  <c r="C12" i="77"/>
  <c r="E11" i="77"/>
  <c r="I28" i="77"/>
  <c r="D54" i="137"/>
  <c r="D58" i="137" s="1"/>
  <c r="D60" i="102" l="1"/>
  <c r="E15" i="98"/>
  <c r="C33" i="72"/>
  <c r="C18" i="72"/>
  <c r="C15" i="72" s="1"/>
  <c r="B41" i="98"/>
  <c r="B38" i="98"/>
  <c r="B8" i="98"/>
  <c r="H18" i="81"/>
  <c r="B37" i="98" l="1"/>
  <c r="B36" i="98" s="1"/>
  <c r="E45" i="98" l="1"/>
  <c r="C41" i="98"/>
  <c r="D41" i="98"/>
  <c r="D38" i="98"/>
  <c r="C38" i="98"/>
  <c r="G27" i="68"/>
  <c r="C37" i="98" l="1"/>
  <c r="C36" i="98" s="1"/>
  <c r="D37" i="98"/>
  <c r="D36" i="98" s="1"/>
  <c r="B24" i="71"/>
  <c r="B23" i="98"/>
  <c r="B20" i="98" s="1"/>
  <c r="D30" i="68"/>
  <c r="F30" i="68"/>
  <c r="F16" i="68"/>
  <c r="G16" i="68"/>
  <c r="G32" i="68" s="1"/>
  <c r="E46" i="98"/>
  <c r="D16" i="102"/>
  <c r="B31" i="98"/>
  <c r="C31" i="98"/>
  <c r="C29" i="98" s="1"/>
  <c r="D31" i="98"/>
  <c r="D29" i="98" s="1"/>
  <c r="B33" i="77"/>
  <c r="D23" i="102"/>
  <c r="D20" i="102" s="1"/>
  <c r="D6" i="102"/>
  <c r="D5" i="102" s="1"/>
  <c r="D33" i="102"/>
  <c r="C15" i="71"/>
  <c r="C18" i="71" s="1"/>
  <c r="D15" i="71"/>
  <c r="D18" i="71" s="1"/>
  <c r="E33" i="98"/>
  <c r="B17" i="98"/>
  <c r="E16" i="71"/>
  <c r="D33" i="77"/>
  <c r="C33" i="77"/>
  <c r="O32" i="77"/>
  <c r="O31" i="77"/>
  <c r="O30" i="77"/>
  <c r="O29" i="77"/>
  <c r="O28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7" i="77" s="1"/>
  <c r="O15" i="77"/>
  <c r="O14" i="77"/>
  <c r="O13" i="77"/>
  <c r="O12" i="77"/>
  <c r="O11" i="77"/>
  <c r="O10" i="77"/>
  <c r="O8" i="77"/>
  <c r="D55" i="102"/>
  <c r="D15" i="72"/>
  <c r="E15" i="72"/>
  <c r="F32" i="72"/>
  <c r="C30" i="68"/>
  <c r="B30" i="68"/>
  <c r="C16" i="68"/>
  <c r="B16" i="68"/>
  <c r="E26" i="71"/>
  <c r="D56" i="102" s="1"/>
  <c r="D24" i="71"/>
  <c r="C24" i="71"/>
  <c r="E23" i="71"/>
  <c r="E22" i="71"/>
  <c r="E21" i="71"/>
  <c r="E20" i="71"/>
  <c r="E17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F21" i="72"/>
  <c r="F22" i="72"/>
  <c r="F23" i="72"/>
  <c r="F25" i="72"/>
  <c r="F30" i="72"/>
  <c r="F14" i="72"/>
  <c r="D52" i="102" s="1"/>
  <c r="F8" i="72"/>
  <c r="D48" i="102" s="1"/>
  <c r="F9" i="72"/>
  <c r="F10" i="72"/>
  <c r="D49" i="102" s="1"/>
  <c r="F11" i="72"/>
  <c r="F12" i="72"/>
  <c r="D50" i="102" s="1"/>
  <c r="F13" i="72"/>
  <c r="D51" i="102" s="1"/>
  <c r="F16" i="72"/>
  <c r="F17" i="72"/>
  <c r="F18" i="72"/>
  <c r="F19" i="72"/>
  <c r="F20" i="72"/>
  <c r="F31" i="72"/>
  <c r="F34" i="72"/>
  <c r="D33" i="72"/>
  <c r="E33" i="72"/>
  <c r="D7" i="72"/>
  <c r="E7" i="72"/>
  <c r="E35" i="72" s="1"/>
  <c r="C7" i="72"/>
  <c r="E38" i="98"/>
  <c r="H14" i="81"/>
  <c r="N17" i="77"/>
  <c r="O9" i="77"/>
  <c r="F33" i="77"/>
  <c r="G33" i="77"/>
  <c r="H33" i="77"/>
  <c r="I33" i="77"/>
  <c r="J33" i="77"/>
  <c r="K33" i="77"/>
  <c r="L33" i="77"/>
  <c r="M33" i="77"/>
  <c r="F15" i="72" l="1"/>
  <c r="D47" i="102"/>
  <c r="D54" i="102"/>
  <c r="E17" i="98"/>
  <c r="D53" i="102"/>
  <c r="D36" i="102"/>
  <c r="E37" i="98"/>
  <c r="E36" i="98" s="1"/>
  <c r="B28" i="71"/>
  <c r="C32" i="68"/>
  <c r="B32" i="68"/>
  <c r="F7" i="72"/>
  <c r="D28" i="71"/>
  <c r="E23" i="98"/>
  <c r="E8" i="98"/>
  <c r="H23" i="81"/>
  <c r="C35" i="72"/>
  <c r="E31" i="98"/>
  <c r="D32" i="68"/>
  <c r="D35" i="72"/>
  <c r="F32" i="68"/>
  <c r="E24" i="71"/>
  <c r="E29" i="98"/>
  <c r="F33" i="72"/>
  <c r="C28" i="71"/>
  <c r="E20" i="98"/>
  <c r="E15" i="71"/>
  <c r="E18" i="71" s="1"/>
  <c r="D64" i="102" l="1"/>
  <c r="D65" i="102" s="1"/>
  <c r="D66" i="102"/>
  <c r="E28" i="71"/>
  <c r="F35" i="72"/>
  <c r="O23" i="77"/>
  <c r="E33" i="77"/>
  <c r="E31" i="68" l="1"/>
  <c r="E17" i="68"/>
  <c r="O22" i="77"/>
  <c r="O33" i="77" s="1"/>
  <c r="N33" i="77"/>
</calcChain>
</file>

<file path=xl/sharedStrings.xml><?xml version="1.0" encoding="utf-8"?>
<sst xmlns="http://schemas.openxmlformats.org/spreadsheetml/2006/main" count="973" uniqueCount="423">
  <si>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</si>
  <si>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</si>
  <si>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</si>
  <si>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</si>
  <si>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</si>
  <si>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</si>
  <si>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</si>
  <si>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</si>
  <si>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</si>
  <si>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</si>
  <si>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</si>
  <si>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</si>
  <si>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</si>
  <si>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</si>
  <si>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</si>
  <si>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</si>
  <si>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</si>
  <si>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</si>
  <si>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</si>
  <si>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</si>
  <si>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</si>
  <si>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</si>
  <si>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</si>
  <si>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</si>
  <si>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</si>
  <si>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</si>
  <si>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</si>
  <si>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</si>
  <si>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</si>
  <si>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</si>
  <si>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</si>
  <si>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</si>
  <si>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</si>
  <si>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</si>
  <si>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</si>
  <si>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</si>
  <si>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</si>
  <si>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</si>
  <si>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</si>
  <si>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</si>
  <si>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</si>
  <si>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</si>
  <si>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</si>
  <si>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</si>
  <si>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</si>
  <si>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</si>
  <si>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</si>
  <si>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</si>
  <si>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</si>
  <si>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</si>
  <si>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</si>
  <si>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</si>
  <si>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</si>
  <si>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</si>
  <si>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</si>
  <si>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</si>
  <si>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</si>
  <si>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</si>
  <si>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</si>
  <si>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</si>
  <si>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</si>
  <si>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</si>
  <si>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</si>
  <si>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</si>
  <si>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</si>
  <si>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</si>
  <si>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</si>
  <si>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</si>
  <si>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</si>
  <si>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</si>
  <si>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</si>
  <si>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</si>
  <si>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</si>
  <si>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</si>
  <si>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</si>
  <si>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</si>
  <si>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Ezer forintban !</t>
  </si>
  <si>
    <t>Évek</t>
  </si>
  <si>
    <t>Összesen
(7=3+4+5+6)</t>
  </si>
  <si>
    <t>ÖSSZES KÖTELEZETTSÉG</t>
  </si>
  <si>
    <t>Fejlesztési cél leírása</t>
  </si>
  <si>
    <t>Tiszacsege Központi Orvosi Ügyelet</t>
  </si>
  <si>
    <t>Önkormányzati Tűzoltóság</t>
  </si>
  <si>
    <t xml:space="preserve">Ssz. </t>
  </si>
  <si>
    <t>Egyek Nagyközség Önkormányzat adósságot keletkeztető ügyletekből és kezességvállalásokból fennálló kötelezettségei</t>
  </si>
  <si>
    <t>Adósságot keletkeztető ügyletek várható együttes összege:</t>
  </si>
  <si>
    <t>Hitel megnevezése</t>
  </si>
  <si>
    <t xml:space="preserve">Debrecen-Nyíregyházi Egyházmegye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</si>
  <si>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</si>
  <si>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</si>
  <si>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</si>
  <si>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</si>
  <si>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</si>
  <si>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</si>
  <si>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</si>
  <si>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</si>
  <si>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</si>
  <si>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</si>
  <si>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</si>
  <si>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</si>
  <si>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</si>
  <si>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</si>
  <si>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</si>
  <si>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</si>
  <si>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</si>
  <si>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</si>
  <si>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</si>
  <si>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</si>
  <si>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</si>
  <si>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</si>
  <si>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</si>
  <si>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</si>
  <si>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</si>
  <si>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</si>
  <si>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</si>
  <si>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</si>
  <si>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</si>
  <si>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</si>
  <si>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</si>
  <si>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</si>
  <si>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</si>
  <si>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</si>
  <si>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</si>
  <si>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</si>
  <si>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</si>
  <si>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</si>
  <si>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</si>
  <si>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</si>
  <si>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</si>
  <si>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</si>
  <si>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086090 Mindenféle máshová nem sorolh.szabadidős szolg-k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</si>
  <si>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</si>
  <si>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</si>
  <si>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</si>
  <si>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</si>
  <si>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</si>
  <si>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</si>
  <si>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</si>
  <si>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</si>
  <si>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</si>
  <si>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</si>
  <si>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</si>
  <si>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</si>
  <si>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</si>
  <si>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</si>
  <si>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</si>
  <si>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</si>
  <si>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</si>
  <si>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</si>
  <si>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</si>
  <si>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</si>
  <si>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</si>
  <si>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</si>
  <si>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</si>
  <si>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</si>
  <si>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</si>
  <si>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</si>
  <si>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</si>
  <si>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</si>
  <si>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</si>
  <si>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</si>
  <si>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</si>
  <si>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</si>
  <si>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</si>
  <si>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</si>
  <si>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</si>
  <si>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</si>
  <si>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</si>
  <si>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</si>
  <si>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</si>
  <si>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</si>
  <si>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</si>
  <si>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</si>
  <si>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</si>
  <si>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</si>
  <si>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</si>
  <si>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</si>
  <si>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</si>
  <si>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</si>
  <si>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</si>
  <si>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</si>
  <si>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Kormányzati funkció</t>
  </si>
  <si>
    <t>044320</t>
  </si>
  <si>
    <t>066020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</si>
  <si>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</si>
  <si>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</si>
  <si>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</si>
  <si>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</si>
  <si>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</si>
  <si>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</si>
  <si>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</si>
  <si>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</si>
  <si>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</si>
  <si>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</si>
  <si>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</si>
  <si>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</si>
  <si>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</si>
  <si>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</si>
  <si>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</si>
  <si>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</si>
  <si>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</si>
  <si>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</si>
  <si>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</si>
  <si>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</si>
  <si>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</si>
  <si>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</si>
  <si>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</si>
  <si>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</si>
  <si>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</si>
  <si>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</si>
  <si>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</si>
  <si>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</si>
  <si>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</si>
  <si>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</si>
  <si>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</si>
  <si>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</si>
  <si>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</si>
  <si>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</si>
  <si>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</si>
  <si>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</si>
  <si>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</si>
  <si>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</si>
  <si>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</si>
  <si>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</si>
  <si>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</si>
  <si>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</si>
  <si>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</si>
  <si>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</si>
  <si>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</si>
  <si>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</si>
  <si>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</si>
  <si>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</si>
  <si>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</si>
  <si>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</si>
  <si>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</si>
  <si>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</si>
  <si>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2018. év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</si>
  <si>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</si>
  <si>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</si>
  <si>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</si>
  <si>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</si>
  <si>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</si>
  <si>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</si>
  <si>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</si>
  <si>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</si>
  <si>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</si>
  <si>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</si>
  <si>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</si>
  <si>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</si>
  <si>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</si>
  <si>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" Egyek bel és külterületi csapadékelvezető rendszer rekonstrukciója" fejlesztési célú hitel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</si>
  <si>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</si>
  <si>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</si>
  <si>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</si>
  <si>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B.14. Működési célú visszatérítendő támogatások, kölcsönök visszatérülése államháztartáson belülről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</si>
  <si>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</si>
  <si>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</si>
  <si>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</si>
  <si>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</si>
  <si>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</si>
  <si>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</si>
  <si>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Polgármesteri Hivatal informatikai eszközök beszerzése</t>
  </si>
  <si>
    <t>Polgármesteri Hivatal egyéb tárgyi eszköz beszerzés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</si>
  <si>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</si>
  <si>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</si>
  <si>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</si>
  <si>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</si>
  <si>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</si>
  <si>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</si>
  <si>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</si>
  <si>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</si>
  <si>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082091 Közművelődési, közössségi és társ-i fejl.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</si>
  <si>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</si>
  <si>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</si>
  <si>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</si>
  <si>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</si>
  <si>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</si>
  <si>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</si>
  <si>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</si>
  <si>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</si>
  <si>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</si>
  <si>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</si>
  <si>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</si>
  <si>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</si>
  <si>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</si>
  <si>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</si>
  <si>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</si>
  <si>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</si>
  <si>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086030 Nemzetközi kulturális együttműködés</t>
  </si>
  <si>
    <t>Államháztartáson belüli megelőlegezés</t>
  </si>
  <si>
    <t>2020.</t>
  </si>
  <si>
    <t>Fejlesztés várható kiadása 2027. év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</si>
  <si>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</si>
  <si>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</si>
  <si>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</si>
  <si>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</si>
  <si>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</si>
  <si>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</si>
  <si>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</si>
  <si>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</si>
  <si>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</si>
  <si>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</si>
  <si>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</si>
  <si>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</si>
  <si>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</si>
  <si>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 xml:space="preserve"> Forintban !</t>
  </si>
  <si>
    <t>Műfüves labdarugópálya kialakítása Egyeken</t>
  </si>
  <si>
    <t>2017. évi várható felhalmozási hitelfizetési kötelezettség (kamatok nélkül) összege:</t>
  </si>
  <si>
    <t>2017. évi várható adósságot keletkeztető ügyletek egyttes összege:</t>
  </si>
  <si>
    <t>Viziközmű vagyon fejlesztés</t>
  </si>
  <si>
    <t>Közfoglalkoztatási mintaprogram: egyéb tárgyi eszköz beszerzés</t>
  </si>
  <si>
    <t>Temető fejlesztés</t>
  </si>
  <si>
    <t>082040</t>
  </si>
  <si>
    <t xml:space="preserve">2018. Előirányzat 
Önkormányzat </t>
  </si>
  <si>
    <t>2018. Előirányzat 
Tárkányi Béla Könyvt. És Műv.H.</t>
  </si>
  <si>
    <t>2018. Előirányzat 
Összesen:</t>
  </si>
  <si>
    <t>Tárkányi Béla Könyvtár és Művelődési Ház 2018. évi bevételei</t>
  </si>
  <si>
    <t>Egyek Nagyközség Önkormányzat és költségvetési szervei 2018. évi  kiadásai kiemelt előirányzatonként</t>
  </si>
  <si>
    <t>2018. Előirányzat Tárkányi Béla Könyvtár és Művelődési Ház</t>
  </si>
  <si>
    <t>Az Önkormányzat 2018. évi Pénzügyi mérlege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</si>
  <si>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</si>
  <si>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</si>
  <si>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</si>
  <si>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</si>
  <si>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</si>
  <si>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</si>
  <si>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</si>
  <si>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>Egyek Nagyközség Önkormányzatának 2018. évi tervezett kiadásai  feladatonként</t>
  </si>
  <si>
    <t>Tárkányi Béla Könyvtár és Művelődési Ház 2018. évi tervezett kiadásai feladatonként</t>
  </si>
  <si>
    <t>Egyek Nagyközség Önkormányzat és költségvetési szervei 2018. évi működési  kiadásai kiemelt előirányzatonként</t>
  </si>
  <si>
    <t xml:space="preserve">2018. Évi előirányzat </t>
  </si>
  <si>
    <t xml:space="preserve"> ebből K914. Államháztartáson belüli megelőlegezések</t>
  </si>
  <si>
    <t>Egyek Nagyközség Önkormányzat 2018. évi előirányzat-felhasználási ütemterve</t>
  </si>
  <si>
    <t>a 2018.</t>
  </si>
  <si>
    <t>Egyek Nagyközség Önkormányzat 2018. évi adósságot keletkeztető fejlesztési céljai</t>
  </si>
  <si>
    <t>Fejlesztés várható kiadása 2028. év</t>
  </si>
  <si>
    <t>Fejlesztési célú általános tartalék</t>
  </si>
  <si>
    <t>Működési célú általános tartalék</t>
  </si>
  <si>
    <t>LEADER HACS Konzorciumi pályázat (önerő)</t>
  </si>
  <si>
    <t>Tisza-parti kikötő építés pályázat (önerő)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</si>
  <si>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</si>
  <si>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</si>
  <si>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</si>
  <si>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</si>
  <si>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</si>
  <si>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</si>
  <si>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>Egyeki Polgármesteri Hivatal 2018. évi tervezett bevételei kötelező feladatonként</t>
  </si>
  <si>
    <t xml:space="preserve">Egyeki Polgármesteri Hivatal 2018. évi tervezett bevételei </t>
  </si>
  <si>
    <t>Tárkányi Béla Könyvtár és Művelődési Ház 2018. évi tervezett bevételei</t>
  </si>
  <si>
    <t>Tárkányi Béla Könyvtár és Művelődési Ház 2018. évi tervezett kiadásai  kötelező feladatonként</t>
  </si>
  <si>
    <t>Egyeki Polgármesteri Hivatal 2018. évi tervezett kiadásai feladatonként</t>
  </si>
  <si>
    <t>Egyeki Polgármesteri Hivatal 2018. évi tervezett kiadásai kötelező feladatonként</t>
  </si>
  <si>
    <t>Egyek Nagyközség Önkormányzatának 2018. évi tervezett kiadásai  kötelezőfeladatonként</t>
  </si>
  <si>
    <t xml:space="preserve">2018. Előirányzat 
Egyeki Polgármesteri Hivatal </t>
  </si>
  <si>
    <t xml:space="preserve">2018. Előirányzat Egyeki Polgármesteri Hivatal </t>
  </si>
  <si>
    <t>2. Egyeki Polgármesteri Hivatal</t>
  </si>
  <si>
    <t>3. Tárkányi Béla Könytár és Művelődési ház</t>
  </si>
  <si>
    <t>1. Egyek Nagyközség Önkormányzata</t>
  </si>
  <si>
    <t xml:space="preserve">2018. Előirányzat  Egyek Nagyközség Önkormányzata </t>
  </si>
  <si>
    <t xml:space="preserve">Tisza-tavi régió hulladéklerakóit rekultiváló egycélú önkormányzati társulás </t>
  </si>
  <si>
    <t>2016. évi tényleges teljesítés</t>
  </si>
  <si>
    <t>Működési kiadások</t>
  </si>
  <si>
    <t xml:space="preserve">                                              Egyek Nagyközség Önkormányzata működési és felhalmozási célú bevételeinek és kiadásainak 2016. évi tényleges, 2017. évi várható és 2018. évi eredeti előirányzata mérleg rendszerben</t>
  </si>
  <si>
    <t>Busz vásárlás</t>
  </si>
  <si>
    <t>Önkormányzati ingatlanok felújítása a 2018. évi közmunkaprogram keretein belül</t>
  </si>
  <si>
    <t>082091</t>
  </si>
  <si>
    <t>Alkotóház tető felújítás</t>
  </si>
  <si>
    <t>Egyek Nagyközség Önkormányzat Felújítási kiadásai célonként</t>
  </si>
  <si>
    <t>Polgármesteri Hivatal immateriális javak beszerzése (szerver program)</t>
  </si>
  <si>
    <t>Gyepmesteri telep: kisértékű tárgyi eszköz beszerzés</t>
  </si>
  <si>
    <t>Önkormányzat: informatikai eszköz beszerzés (ASP pályázat)</t>
  </si>
  <si>
    <t xml:space="preserve">Önkormányzat: informatikai eszköz beszerzés </t>
  </si>
  <si>
    <t>Önkormányzat: egyéb kisértékű tárgyi eszköz beszerzés</t>
  </si>
  <si>
    <t>Egyek település szennyvízelvezetési- és tisztítási projektje</t>
  </si>
  <si>
    <t>052020</t>
  </si>
  <si>
    <t>Iparterület fejlesztése</t>
  </si>
  <si>
    <t xml:space="preserve">Terv készítés: Tisza parti kikötő </t>
  </si>
  <si>
    <t>Terv készítés (belterületi önkormányzati utcák építéséhez)</t>
  </si>
  <si>
    <t>Zúzott kő beszerzés</t>
  </si>
  <si>
    <t>Könyvtár: informatikai eszköz beszerzés</t>
  </si>
  <si>
    <t>Önkormányzati tulajdonú ingatlanon történt fejlesztés (Egyek, Petőfi u. 11.)</t>
  </si>
  <si>
    <t>Közúti jelzőtáblák beszerzése</t>
  </si>
  <si>
    <t>Külterületi ingatlan vásárlás (temető bővítés)</t>
  </si>
  <si>
    <t>Belterületi telek vásárlás (Egyek, Damjanich u.)</t>
  </si>
  <si>
    <t>Belterületi ingatlan vásárlás (Egyek, Tisza u. 4.)</t>
  </si>
  <si>
    <t>Dózsa Gy. u. építés</t>
  </si>
  <si>
    <t>Busz beszerzés</t>
  </si>
  <si>
    <t>Gépjármű beszerzés (temetkezési szolgáltatási feladat ellátáshoz)</t>
  </si>
  <si>
    <t>Temetkezési szolgáltatás ellátásához szükséges egyéb tárgyieszközök beszerzése</t>
  </si>
  <si>
    <t>Kegytárgybolt kialkítása</t>
  </si>
  <si>
    <t>Gépjármű vásárlás (temetkezési szolgáltatási feladatok ellátáshoz)</t>
  </si>
  <si>
    <t>Kikötő építés pályázati önerő</t>
  </si>
  <si>
    <t>Egyek, Hunyadi u. járda felújítás</t>
  </si>
  <si>
    <t>37.</t>
  </si>
  <si>
    <t>2018. Évi Költségvetési kiadások összesen</t>
  </si>
  <si>
    <t>2018. évi Költségvetési bevételek összesen</t>
  </si>
  <si>
    <t>Működési kiadások és bevételek egyenlege:</t>
  </si>
  <si>
    <t>Felhalmozási kiadások és bevételek egyenlege:</t>
  </si>
  <si>
    <t>Egyek, Hunyadi u. járda felújítás (önerő)</t>
  </si>
  <si>
    <t>Bölcsődei ellátás infrastrukturális fejlesztése Egyeken című projket (önerő)</t>
  </si>
  <si>
    <t>016010 Országgyűlési,önk-i és EU-i parlamenti képv.v.</t>
  </si>
  <si>
    <t>072111 Házirovosi alapellátás</t>
  </si>
  <si>
    <t>086010 Határon túli magyarok egyéb támogatásai</t>
  </si>
  <si>
    <t>2017. évi tényleges teljesítés</t>
  </si>
  <si>
    <t>Egyek külterület 0359 hrsz-ú mezőgazdasági bekötő út kiépítése</t>
  </si>
  <si>
    <t>Külterületi út építés (Ipari park)</t>
  </si>
  <si>
    <t>056010 Komplex környezetvédelmi programok támogatása</t>
  </si>
  <si>
    <t>104051 Gyermekvédelmi pénzbeli és természetbeni támogatások</t>
  </si>
  <si>
    <t>Kölcsönök nyújtása (temetési stb.)</t>
  </si>
  <si>
    <t>Ijjász egyesület támogatása</t>
  </si>
  <si>
    <t>Balatoni tábor miatti támogatás</t>
  </si>
  <si>
    <t>Fogathajtó verseny támogatása</t>
  </si>
  <si>
    <t>II. Világháborús kutatás</t>
  </si>
  <si>
    <t>2018. évi módosított előirányzat</t>
  </si>
  <si>
    <t>Szennyvízgíűtés támogatás lakosság részére</t>
  </si>
  <si>
    <t>Dózsa Gy. U. útalap felújítás</t>
  </si>
  <si>
    <t>Fő tér felújítás</t>
  </si>
  <si>
    <t>Iparterület fejlesztése: talajvédelmi terv</t>
  </si>
  <si>
    <t>Borostyán Idősek otthona: bejárati ajtó beépítés</t>
  </si>
  <si>
    <t>Borostyán Idősek otthona: mosógép vásárlás</t>
  </si>
  <si>
    <t>056010</t>
  </si>
  <si>
    <t>Autómentes nap pály.: kisértékű tárgyi eszköz beszerzés</t>
  </si>
  <si>
    <t>Egyek-Telekháza játszótéri eszköz beszerzés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</si>
</sst>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7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44" fillId="0" borderId="0"/>
    <xf numFmtId="0" fontId="27" fillId="0" borderId="0"/>
    <xf numFmtId="0" fontId="41" fillId="0" borderId="0"/>
    <xf numFmtId="43" fontId="1" fillId="0" borderId="0" applyFont="0" applyFill="0" applyBorder="0" applyAlignment="0" applyProtection="0"/>
  </cellStyleXfs>
  <cellXfs count="747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0" fillId="0" borderId="0" xfId="0" applyBorder="1" applyAlignment="1"/>
    <xf numFmtId="0" fontId="13" fillId="0" borderId="8" xfId="0" applyFont="1" applyBorder="1"/>
    <xf numFmtId="0" fontId="11" fillId="0" borderId="0" xfId="0" applyFont="1"/>
    <xf numFmtId="0" fontId="7" fillId="0" borderId="0" xfId="0" applyFont="1" applyAlignment="1"/>
    <xf numFmtId="0" fontId="13" fillId="0" borderId="0" xfId="0" applyFont="1" applyBorder="1"/>
    <xf numFmtId="0" fontId="11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6" fillId="0" borderId="0" xfId="0" applyFont="1" applyAlignment="1"/>
    <xf numFmtId="0" fontId="13" fillId="0" borderId="9" xfId="0" applyFont="1" applyBorder="1"/>
    <xf numFmtId="0" fontId="11" fillId="0" borderId="10" xfId="0" applyFont="1" applyBorder="1"/>
    <xf numFmtId="0" fontId="11" fillId="0" borderId="11" xfId="0" applyFont="1" applyBorder="1"/>
    <xf numFmtId="0" fontId="11" fillId="0" borderId="12" xfId="0" applyFont="1" applyBorder="1"/>
    <xf numFmtId="3" fontId="17" fillId="2" borderId="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3" fontId="17" fillId="2" borderId="0" xfId="0" applyNumberFormat="1" applyFont="1" applyFill="1" applyBorder="1" applyAlignment="1">
      <alignment horizontal="center"/>
    </xf>
    <xf numFmtId="0" fontId="17" fillId="0" borderId="0" xfId="0" applyFont="1" applyBorder="1"/>
    <xf numFmtId="0" fontId="21" fillId="0" borderId="0" xfId="0" applyFont="1" applyAlignment="1">
      <alignment horizontal="center"/>
    </xf>
    <xf numFmtId="0" fontId="18" fillId="0" borderId="0" xfId="0" applyFont="1"/>
    <xf numFmtId="0" fontId="17" fillId="0" borderId="13" xfId="0" applyFont="1" applyBorder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3" xfId="0" applyFont="1" applyBorder="1"/>
    <xf numFmtId="3" fontId="18" fillId="0" borderId="13" xfId="0" applyNumberFormat="1" applyFont="1" applyBorder="1"/>
    <xf numFmtId="0" fontId="17" fillId="0" borderId="0" xfId="0" applyFont="1"/>
    <xf numFmtId="3" fontId="18" fillId="0" borderId="0" xfId="0" applyNumberFormat="1" applyFont="1"/>
    <xf numFmtId="164" fontId="26" fillId="0" borderId="0" xfId="4" applyNumberFormat="1" applyFont="1" applyFill="1" applyBorder="1" applyAlignment="1" applyProtection="1">
      <alignment horizontal="centerContinuous" vertical="center"/>
    </xf>
    <xf numFmtId="0" fontId="30" fillId="0" borderId="13" xfId="0" applyFont="1" applyBorder="1"/>
    <xf numFmtId="3" fontId="19" fillId="0" borderId="13" xfId="0" applyNumberFormat="1" applyFont="1" applyBorder="1"/>
    <xf numFmtId="0" fontId="13" fillId="0" borderId="14" xfId="4" applyFont="1" applyFill="1" applyBorder="1" applyAlignment="1" applyProtection="1">
      <alignment horizontal="center" vertical="center" wrapText="1"/>
    </xf>
    <xf numFmtId="0" fontId="13" fillId="0" borderId="15" xfId="4" applyFont="1" applyFill="1" applyBorder="1" applyAlignment="1" applyProtection="1">
      <alignment horizontal="center" vertical="center" wrapText="1"/>
    </xf>
    <xf numFmtId="0" fontId="13" fillId="0" borderId="16" xfId="4" applyFont="1" applyFill="1" applyBorder="1" applyAlignment="1" applyProtection="1">
      <alignment horizontal="center" vertical="center" wrapText="1"/>
    </xf>
    <xf numFmtId="0" fontId="13" fillId="0" borderId="17" xfId="4" applyFont="1" applyFill="1" applyBorder="1" applyAlignment="1" applyProtection="1">
      <alignment horizontal="left" vertical="center" wrapText="1" indent="1"/>
    </xf>
    <xf numFmtId="0" fontId="11" fillId="0" borderId="13" xfId="4" applyFont="1" applyFill="1" applyBorder="1" applyAlignment="1" applyProtection="1">
      <alignment horizontal="left" vertical="center" wrapText="1" indent="1"/>
    </xf>
    <xf numFmtId="0" fontId="11" fillId="0" borderId="18" xfId="4" applyFont="1" applyFill="1" applyBorder="1" applyAlignment="1" applyProtection="1">
      <alignment horizontal="left" vertical="center" wrapText="1" indent="1"/>
    </xf>
    <xf numFmtId="0" fontId="11" fillId="0" borderId="13" xfId="4" applyFont="1" applyFill="1" applyBorder="1" applyAlignment="1" applyProtection="1">
      <alignment horizontal="left" vertical="center" wrapText="1" indent="2"/>
    </xf>
    <xf numFmtId="0" fontId="11" fillId="0" borderId="19" xfId="4" applyFont="1" applyFill="1" applyBorder="1" applyAlignment="1" applyProtection="1">
      <alignment horizontal="left" vertical="center" wrapText="1" indent="1"/>
    </xf>
    <xf numFmtId="0" fontId="13" fillId="0" borderId="9" xfId="4" applyFont="1" applyFill="1" applyBorder="1" applyAlignment="1" applyProtection="1">
      <alignment horizontal="left" vertical="center" wrapText="1" indent="1"/>
    </xf>
    <xf numFmtId="164" fontId="13" fillId="0" borderId="7" xfId="4" applyNumberFormat="1" applyFont="1" applyFill="1" applyBorder="1" applyAlignment="1" applyProtection="1">
      <alignment horizontal="centerContinuous" vertical="center"/>
    </xf>
    <xf numFmtId="0" fontId="13" fillId="0" borderId="20" xfId="4" applyFont="1" applyFill="1" applyBorder="1" applyAlignment="1" applyProtection="1">
      <alignment vertical="center" wrapText="1"/>
    </xf>
    <xf numFmtId="0" fontId="11" fillId="0" borderId="21" xfId="4" applyFont="1" applyFill="1" applyBorder="1" applyAlignment="1" applyProtection="1">
      <alignment horizontal="left" vertical="center" wrapText="1" indent="1"/>
    </xf>
    <xf numFmtId="0" fontId="13" fillId="0" borderId="15" xfId="4" applyFont="1" applyFill="1" applyBorder="1" applyAlignment="1" applyProtection="1">
      <alignment vertical="center" wrapText="1"/>
    </xf>
    <xf numFmtId="0" fontId="32" fillId="0" borderId="0" xfId="0" applyFont="1"/>
    <xf numFmtId="0" fontId="11" fillId="0" borderId="24" xfId="0" applyFont="1" applyBorder="1"/>
    <xf numFmtId="0" fontId="11" fillId="0" borderId="25" xfId="0" applyFont="1" applyBorder="1"/>
    <xf numFmtId="0" fontId="7" fillId="0" borderId="0" xfId="0" applyFont="1" applyBorder="1" applyAlignment="1">
      <alignment horizontal="center"/>
    </xf>
    <xf numFmtId="0" fontId="13" fillId="0" borderId="0" xfId="0" applyFont="1" applyBorder="1" applyAlignment="1"/>
    <xf numFmtId="3" fontId="13" fillId="0" borderId="0" xfId="0" applyNumberFormat="1" applyFont="1" applyBorder="1" applyAlignment="1"/>
    <xf numFmtId="0" fontId="13" fillId="0" borderId="26" xfId="0" applyFont="1" applyBorder="1"/>
    <xf numFmtId="165" fontId="12" fillId="2" borderId="8" xfId="1" applyNumberFormat="1" applyFont="1" applyFill="1" applyBorder="1"/>
    <xf numFmtId="0" fontId="17" fillId="0" borderId="13" xfId="0" applyFont="1" applyFill="1" applyBorder="1"/>
    <xf numFmtId="3" fontId="18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2" fillId="0" borderId="0" xfId="0" applyFont="1" applyAlignment="1">
      <alignment horizontal="center"/>
    </xf>
    <xf numFmtId="3" fontId="10" fillId="0" borderId="0" xfId="0" applyNumberFormat="1" applyFont="1"/>
    <xf numFmtId="3" fontId="23" fillId="0" borderId="0" xfId="0" applyNumberFormat="1" applyFont="1"/>
    <xf numFmtId="3" fontId="12" fillId="0" borderId="0" xfId="0" applyNumberFormat="1" applyFont="1"/>
    <xf numFmtId="3" fontId="37" fillId="0" borderId="0" xfId="0" applyNumberFormat="1" applyFont="1"/>
    <xf numFmtId="165" fontId="13" fillId="0" borderId="16" xfId="1" applyNumberFormat="1" applyFont="1" applyFill="1" applyBorder="1" applyAlignment="1" applyProtection="1">
      <alignment vertical="center" wrapText="1"/>
    </xf>
    <xf numFmtId="165" fontId="13" fillId="0" borderId="28" xfId="1" applyNumberFormat="1" applyFont="1" applyFill="1" applyBorder="1" applyAlignment="1" applyProtection="1">
      <alignment vertical="center" wrapText="1"/>
    </xf>
    <xf numFmtId="165" fontId="11" fillId="0" borderId="29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Border="1" applyAlignment="1">
      <alignment horizontal="center"/>
    </xf>
    <xf numFmtId="165" fontId="11" fillId="2" borderId="8" xfId="1" applyNumberFormat="1" applyFont="1" applyFill="1" applyBorder="1"/>
    <xf numFmtId="0" fontId="38" fillId="0" borderId="0" xfId="0" applyFont="1"/>
    <xf numFmtId="0" fontId="40" fillId="0" borderId="0" xfId="0" applyFont="1"/>
    <xf numFmtId="0" fontId="13" fillId="0" borderId="27" xfId="4" applyFont="1" applyFill="1" applyBorder="1" applyAlignment="1" applyProtection="1">
      <alignment horizontal="left" vertical="center" wrapText="1" indent="1"/>
    </xf>
    <xf numFmtId="165" fontId="13" fillId="0" borderId="8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horizontal="center" vertical="center" wrapText="1"/>
    </xf>
    <xf numFmtId="0" fontId="11" fillId="0" borderId="0" xfId="4" applyFont="1" applyFill="1" applyBorder="1" applyAlignment="1" applyProtection="1">
      <alignment horizontal="left" vertical="center"/>
    </xf>
    <xf numFmtId="49" fontId="11" fillId="0" borderId="0" xfId="4" applyNumberFormat="1" applyFont="1" applyFill="1" applyBorder="1" applyAlignment="1" applyProtection="1">
      <alignment horizontal="left" vertical="center"/>
    </xf>
    <xf numFmtId="0" fontId="13" fillId="0" borderId="31" xfId="0" applyFont="1" applyBorder="1"/>
    <xf numFmtId="165" fontId="11" fillId="0" borderId="24" xfId="1" applyNumberFormat="1" applyFont="1" applyBorder="1"/>
    <xf numFmtId="3" fontId="18" fillId="2" borderId="0" xfId="0" applyNumberFormat="1" applyFont="1" applyFill="1" applyBorder="1" applyAlignment="1"/>
    <xf numFmtId="3" fontId="19" fillId="2" borderId="0" xfId="0" applyNumberFormat="1" applyFont="1" applyFill="1" applyBorder="1" applyAlignment="1"/>
    <xf numFmtId="0" fontId="17" fillId="2" borderId="0" xfId="0" applyFont="1" applyFill="1" applyBorder="1" applyAlignment="1"/>
    <xf numFmtId="0" fontId="17" fillId="0" borderId="13" xfId="0" applyFont="1" applyBorder="1" applyAlignment="1">
      <alignment wrapText="1"/>
    </xf>
    <xf numFmtId="165" fontId="4" fillId="0" borderId="0" xfId="1" applyNumberFormat="1" applyFont="1"/>
    <xf numFmtId="165" fontId="12" fillId="0" borderId="8" xfId="1" applyNumberFormat="1" applyFont="1" applyFill="1" applyBorder="1"/>
    <xf numFmtId="165" fontId="0" fillId="0" borderId="0" xfId="0" applyNumberFormat="1"/>
    <xf numFmtId="165" fontId="11" fillId="0" borderId="0" xfId="1" applyNumberFormat="1" applyFont="1"/>
    <xf numFmtId="0" fontId="11" fillId="0" borderId="23" xfId="4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165" fontId="6" fillId="2" borderId="8" xfId="1" applyNumberFormat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3" fillId="0" borderId="8" xfId="0" applyFont="1" applyBorder="1" applyAlignment="1">
      <alignment horizontal="center"/>
    </xf>
    <xf numFmtId="165" fontId="32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5" fillId="2" borderId="0" xfId="0" applyFont="1" applyFill="1" applyBorder="1" applyAlignment="1">
      <alignment horizontal="center" wrapText="1"/>
    </xf>
    <xf numFmtId="3" fontId="25" fillId="2" borderId="8" xfId="0" applyNumberFormat="1" applyFont="1" applyFill="1" applyBorder="1"/>
    <xf numFmtId="3" fontId="0" fillId="2" borderId="0" xfId="0" applyNumberFormat="1" applyFill="1"/>
    <xf numFmtId="0" fontId="34" fillId="2" borderId="0" xfId="0" applyFont="1" applyFill="1"/>
    <xf numFmtId="3" fontId="34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0" fontId="43" fillId="0" borderId="14" xfId="4" applyFont="1" applyFill="1" applyBorder="1" applyAlignment="1" applyProtection="1">
      <alignment horizontal="left" vertical="center" wrapText="1" indent="1"/>
    </xf>
    <xf numFmtId="165" fontId="12" fillId="2" borderId="24" xfId="1" applyNumberFormat="1" applyFont="1" applyFill="1" applyBorder="1"/>
    <xf numFmtId="165" fontId="39" fillId="2" borderId="24" xfId="1" applyNumberFormat="1" applyFont="1" applyFill="1" applyBorder="1"/>
    <xf numFmtId="0" fontId="13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2" fillId="0" borderId="0" xfId="0" applyNumberFormat="1" applyFont="1" applyAlignment="1">
      <alignment horizontal="center"/>
    </xf>
    <xf numFmtId="0" fontId="45" fillId="0" borderId="0" xfId="4" applyFont="1" applyFill="1"/>
    <xf numFmtId="164" fontId="29" fillId="0" borderId="0" xfId="4" applyNumberFormat="1" applyFont="1" applyFill="1" applyBorder="1" applyAlignment="1" applyProtection="1">
      <alignment horizontal="centerContinuous" vertical="center"/>
    </xf>
    <xf numFmtId="0" fontId="46" fillId="0" borderId="0" xfId="3" applyFont="1" applyFill="1" applyBorder="1" applyAlignment="1" applyProtection="1"/>
    <xf numFmtId="0" fontId="48" fillId="0" borderId="21" xfId="4" applyFont="1" applyFill="1" applyBorder="1" applyAlignment="1">
      <alignment horizontal="center" vertical="center" wrapText="1"/>
    </xf>
    <xf numFmtId="0" fontId="28" fillId="0" borderId="23" xfId="4" applyFont="1" applyFill="1" applyBorder="1" applyAlignment="1">
      <alignment horizontal="center" vertical="center"/>
    </xf>
    <xf numFmtId="0" fontId="49" fillId="0" borderId="0" xfId="3" applyFont="1" applyFill="1" applyBorder="1" applyAlignment="1" applyProtection="1">
      <alignment horizontal="right"/>
    </xf>
    <xf numFmtId="0" fontId="11" fillId="0" borderId="24" xfId="0" applyFont="1" applyBorder="1" applyAlignment="1">
      <alignment wrapText="1"/>
    </xf>
    <xf numFmtId="0" fontId="13" fillId="0" borderId="8" xfId="0" applyFont="1" applyBorder="1" applyAlignment="1">
      <alignment wrapText="1"/>
    </xf>
    <xf numFmtId="3" fontId="13" fillId="0" borderId="8" xfId="0" applyNumberFormat="1" applyFont="1" applyBorder="1" applyAlignment="1">
      <alignment horizontal="center"/>
    </xf>
    <xf numFmtId="165" fontId="11" fillId="0" borderId="10" xfId="1" applyNumberFormat="1" applyFont="1" applyBorder="1"/>
    <xf numFmtId="165" fontId="11" fillId="0" borderId="11" xfId="1" applyNumberFormat="1" applyFont="1" applyBorder="1"/>
    <xf numFmtId="165" fontId="11" fillId="0" borderId="12" xfId="1" applyNumberFormat="1" applyFont="1" applyBorder="1"/>
    <xf numFmtId="165" fontId="11" fillId="0" borderId="36" xfId="1" applyNumberFormat="1" applyFont="1" applyBorder="1" applyAlignment="1">
      <alignment horizontal="center"/>
    </xf>
    <xf numFmtId="165" fontId="11" fillId="0" borderId="37" xfId="1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165" fontId="11" fillId="0" borderId="0" xfId="1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165" fontId="13" fillId="0" borderId="8" xfId="1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11" fillId="0" borderId="1" xfId="1" applyNumberFormat="1" applyFont="1" applyBorder="1" applyAlignment="1">
      <alignment horizontal="center"/>
    </xf>
    <xf numFmtId="3" fontId="13" fillId="0" borderId="0" xfId="0" applyNumberFormat="1" applyFont="1" applyFill="1" applyBorder="1"/>
    <xf numFmtId="3" fontId="4" fillId="0" borderId="0" xfId="0" applyNumberFormat="1" applyFont="1" applyFill="1" applyBorder="1"/>
    <xf numFmtId="165" fontId="11" fillId="0" borderId="38" xfId="1" applyNumberFormat="1" applyFont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52" fillId="0" borderId="0" xfId="1" applyNumberFormat="1" applyFont="1"/>
    <xf numFmtId="0" fontId="52" fillId="0" borderId="0" xfId="0" applyFont="1"/>
    <xf numFmtId="3" fontId="17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/>
    <xf numFmtId="165" fontId="14" fillId="0" borderId="8" xfId="1" applyNumberFormat="1" applyFont="1" applyFill="1" applyBorder="1" applyAlignment="1" applyProtection="1">
      <alignment vertical="center" wrapText="1"/>
    </xf>
    <xf numFmtId="0" fontId="11" fillId="0" borderId="9" xfId="4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1" fillId="0" borderId="25" xfId="0" applyFont="1" applyBorder="1" applyAlignment="1">
      <alignment wrapText="1"/>
    </xf>
    <xf numFmtId="164" fontId="29" fillId="0" borderId="0" xfId="4" applyNumberFormat="1" applyFont="1" applyFill="1" applyBorder="1" applyAlignment="1" applyProtection="1">
      <alignment horizontal="center" vertical="center"/>
    </xf>
    <xf numFmtId="165" fontId="13" fillId="0" borderId="8" xfId="1" applyNumberFormat="1" applyFont="1" applyBorder="1"/>
    <xf numFmtId="165" fontId="11" fillId="0" borderId="25" xfId="1" applyNumberFormat="1" applyFont="1" applyBorder="1"/>
    <xf numFmtId="165" fontId="13" fillId="0" borderId="33" xfId="1" applyNumberFormat="1" applyFont="1" applyBorder="1"/>
    <xf numFmtId="165" fontId="13" fillId="0" borderId="4" xfId="1" applyNumberFormat="1" applyFont="1" applyBorder="1"/>
    <xf numFmtId="0" fontId="13" fillId="0" borderId="20" xfId="4" applyFont="1" applyFill="1" applyBorder="1" applyAlignment="1" applyProtection="1">
      <alignment horizontal="left" vertical="center" wrapText="1" indent="1"/>
    </xf>
    <xf numFmtId="3" fontId="1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3" fillId="0" borderId="0" xfId="0" applyNumberFormat="1" applyFont="1" applyAlignment="1">
      <alignment vertical="center"/>
    </xf>
    <xf numFmtId="0" fontId="16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5" fontId="11" fillId="0" borderId="0" xfId="1" applyNumberFormat="1" applyFont="1" applyFill="1" applyBorder="1"/>
    <xf numFmtId="164" fontId="11" fillId="0" borderId="45" xfId="4" applyNumberFormat="1" applyFont="1" applyFill="1" applyBorder="1" applyAlignment="1" applyProtection="1">
      <alignment horizontal="center" vertical="center" wrapText="1"/>
      <protection locked="0"/>
    </xf>
    <xf numFmtId="165" fontId="11" fillId="0" borderId="37" xfId="1" applyNumberFormat="1" applyFont="1" applyFill="1" applyBorder="1" applyAlignment="1">
      <alignment horizontal="center"/>
    </xf>
    <xf numFmtId="165" fontId="11" fillId="0" borderId="36" xfId="1" applyNumberFormat="1" applyFont="1" applyFill="1" applyBorder="1" applyAlignment="1">
      <alignment horizontal="center"/>
    </xf>
    <xf numFmtId="3" fontId="56" fillId="2" borderId="8" xfId="0" applyNumberFormat="1" applyFont="1" applyFill="1" applyBorder="1"/>
    <xf numFmtId="165" fontId="57" fillId="0" borderId="0" xfId="1" applyNumberFormat="1" applyFont="1"/>
    <xf numFmtId="0" fontId="57" fillId="0" borderId="0" xfId="0" applyFont="1"/>
    <xf numFmtId="165" fontId="58" fillId="0" borderId="0" xfId="1" applyNumberFormat="1" applyFont="1"/>
    <xf numFmtId="0" fontId="58" fillId="0" borderId="0" xfId="0" applyFont="1"/>
    <xf numFmtId="165" fontId="38" fillId="0" borderId="0" xfId="1" applyNumberFormat="1" applyFont="1"/>
    <xf numFmtId="0" fontId="0" fillId="0" borderId="0" xfId="0" applyAlignment="1">
      <alignment horizontal="right"/>
    </xf>
    <xf numFmtId="3" fontId="25" fillId="2" borderId="18" xfId="0" applyNumberFormat="1" applyFont="1" applyFill="1" applyBorder="1"/>
    <xf numFmtId="3" fontId="17" fillId="2" borderId="4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165" fontId="12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1" fillId="0" borderId="8" xfId="1" applyNumberFormat="1" applyFont="1" applyBorder="1" applyAlignment="1">
      <alignment horizontal="center"/>
    </xf>
    <xf numFmtId="49" fontId="18" fillId="0" borderId="8" xfId="0" applyNumberFormat="1" applyFont="1" applyFill="1" applyBorder="1"/>
    <xf numFmtId="0" fontId="59" fillId="0" borderId="11" xfId="0" applyFont="1" applyBorder="1"/>
    <xf numFmtId="0" fontId="59" fillId="0" borderId="11" xfId="0" applyFont="1" applyBorder="1" applyAlignment="1">
      <alignment horizontal="left"/>
    </xf>
    <xf numFmtId="0" fontId="59" fillId="0" borderId="11" xfId="0" applyFont="1" applyBorder="1" applyAlignment="1">
      <alignment wrapText="1"/>
    </xf>
    <xf numFmtId="0" fontId="59" fillId="0" borderId="12" xfId="0" applyFont="1" applyBorder="1"/>
    <xf numFmtId="0" fontId="13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6" fillId="0" borderId="0" xfId="0" applyFont="1" applyBorder="1" applyAlignment="1">
      <alignment horizontal="right"/>
    </xf>
    <xf numFmtId="0" fontId="0" fillId="0" borderId="0" xfId="0" applyFont="1"/>
    <xf numFmtId="165" fontId="11" fillId="0" borderId="8" xfId="1" applyNumberFormat="1" applyFont="1" applyBorder="1"/>
    <xf numFmtId="165" fontId="9" fillId="0" borderId="0" xfId="1" applyNumberFormat="1" applyFont="1"/>
    <xf numFmtId="165" fontId="11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8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9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3" fontId="25" fillId="0" borderId="13" xfId="0" applyNumberFormat="1" applyFont="1" applyFill="1" applyBorder="1"/>
    <xf numFmtId="3" fontId="24" fillId="0" borderId="8" xfId="0" applyNumberFormat="1" applyFont="1" applyFill="1" applyBorder="1" applyAlignment="1">
      <alignment wrapText="1"/>
    </xf>
    <xf numFmtId="3" fontId="60" fillId="0" borderId="2" xfId="0" applyNumberFormat="1" applyFont="1" applyFill="1" applyBorder="1" applyAlignment="1">
      <alignment wrapText="1"/>
    </xf>
    <xf numFmtId="3" fontId="25" fillId="0" borderId="15" xfId="0" applyNumberFormat="1" applyFont="1" applyFill="1" applyBorder="1"/>
    <xf numFmtId="3" fontId="60" fillId="0" borderId="18" xfId="0" applyNumberFormat="1" applyFont="1" applyFill="1" applyBorder="1"/>
    <xf numFmtId="3" fontId="60" fillId="2" borderId="18" xfId="0" applyNumberFormat="1" applyFont="1" applyFill="1" applyBorder="1"/>
    <xf numFmtId="3" fontId="60" fillId="0" borderId="13" xfId="0" applyNumberFormat="1" applyFont="1" applyFill="1" applyBorder="1"/>
    <xf numFmtId="3" fontId="60" fillId="2" borderId="13" xfId="0" applyNumberFormat="1" applyFont="1" applyFill="1" applyBorder="1"/>
    <xf numFmtId="3" fontId="61" fillId="0" borderId="21" xfId="0" applyNumberFormat="1" applyFont="1" applyFill="1" applyBorder="1"/>
    <xf numFmtId="3" fontId="61" fillId="2" borderId="21" xfId="0" applyNumberFormat="1" applyFont="1" applyFill="1" applyBorder="1"/>
    <xf numFmtId="3" fontId="25" fillId="0" borderId="21" xfId="0" applyNumberFormat="1" applyFont="1" applyFill="1" applyBorder="1"/>
    <xf numFmtId="3" fontId="60" fillId="0" borderId="21" xfId="0" applyNumberFormat="1" applyFont="1" applyFill="1" applyBorder="1"/>
    <xf numFmtId="3" fontId="60" fillId="2" borderId="21" xfId="0" applyNumberFormat="1" applyFont="1" applyFill="1" applyBorder="1"/>
    <xf numFmtId="3" fontId="60" fillId="0" borderId="13" xfId="0" applyNumberFormat="1" applyFont="1" applyFill="1" applyBorder="1" applyAlignment="1">
      <alignment wrapText="1"/>
    </xf>
    <xf numFmtId="3" fontId="62" fillId="0" borderId="13" xfId="0" applyNumberFormat="1" applyFont="1" applyFill="1" applyBorder="1"/>
    <xf numFmtId="3" fontId="62" fillId="2" borderId="21" xfId="0" applyNumberFormat="1" applyFont="1" applyFill="1" applyBorder="1"/>
    <xf numFmtId="3" fontId="25" fillId="2" borderId="4" xfId="0" applyNumberFormat="1" applyFont="1" applyFill="1" applyBorder="1"/>
    <xf numFmtId="3" fontId="25" fillId="2" borderId="31" xfId="0" applyNumberFormat="1" applyFont="1" applyFill="1" applyBorder="1" applyAlignment="1">
      <alignment wrapText="1"/>
    </xf>
    <xf numFmtId="3" fontId="24" fillId="2" borderId="31" xfId="0" applyNumberFormat="1" applyFont="1" applyFill="1" applyBorder="1" applyAlignment="1">
      <alignment wrapText="1"/>
    </xf>
    <xf numFmtId="3" fontId="62" fillId="2" borderId="19" xfId="0" applyNumberFormat="1" applyFont="1" applyFill="1" applyBorder="1"/>
    <xf numFmtId="3" fontId="63" fillId="2" borderId="13" xfId="0" applyNumberFormat="1" applyFont="1" applyFill="1" applyBorder="1"/>
    <xf numFmtId="3" fontId="63" fillId="2" borderId="32" xfId="0" applyNumberFormat="1" applyFont="1" applyFill="1" applyBorder="1"/>
    <xf numFmtId="3" fontId="63" fillId="2" borderId="13" xfId="0" applyNumberFormat="1" applyFont="1" applyFill="1" applyBorder="1" applyAlignment="1">
      <alignment horizontal="right"/>
    </xf>
    <xf numFmtId="3" fontId="60" fillId="2" borderId="8" xfId="0" applyNumberFormat="1" applyFont="1" applyFill="1" applyBorder="1" applyAlignment="1">
      <alignment wrapText="1"/>
    </xf>
    <xf numFmtId="3" fontId="63" fillId="2" borderId="15" xfId="0" applyNumberFormat="1" applyFont="1" applyFill="1" applyBorder="1"/>
    <xf numFmtId="3" fontId="61" fillId="2" borderId="16" xfId="0" applyNumberFormat="1" applyFont="1" applyFill="1" applyBorder="1"/>
    <xf numFmtId="0" fontId="11" fillId="0" borderId="3" xfId="0" applyFont="1" applyBorder="1"/>
    <xf numFmtId="165" fontId="11" fillId="0" borderId="3" xfId="1" applyNumberFormat="1" applyFont="1" applyBorder="1"/>
    <xf numFmtId="165" fontId="11" fillId="0" borderId="44" xfId="1" applyNumberFormat="1" applyFont="1" applyBorder="1"/>
    <xf numFmtId="165" fontId="11" fillId="0" borderId="44" xfId="1" applyNumberFormat="1" applyFont="1" applyFill="1" applyBorder="1"/>
    <xf numFmtId="165" fontId="13" fillId="0" borderId="4" xfId="1" applyNumberFormat="1" applyFont="1" applyBorder="1" applyAlignment="1">
      <alignment horizontal="right"/>
    </xf>
    <xf numFmtId="165" fontId="13" fillId="0" borderId="9" xfId="1" applyNumberFormat="1" applyFont="1" applyBorder="1"/>
    <xf numFmtId="165" fontId="12" fillId="0" borderId="13" xfId="1" applyNumberFormat="1" applyFont="1" applyBorder="1"/>
    <xf numFmtId="165" fontId="12" fillId="0" borderId="39" xfId="1" applyNumberFormat="1" applyFont="1" applyBorder="1"/>
    <xf numFmtId="165" fontId="12" fillId="0" borderId="21" xfId="1" applyNumberFormat="1" applyFont="1" applyBorder="1"/>
    <xf numFmtId="165" fontId="12" fillId="0" borderId="42" xfId="1" applyNumberFormat="1" applyFont="1" applyBorder="1"/>
    <xf numFmtId="165" fontId="12" fillId="0" borderId="32" xfId="1" applyNumberFormat="1" applyFont="1" applyBorder="1"/>
    <xf numFmtId="165" fontId="12" fillId="0" borderId="40" xfId="1" applyNumberFormat="1" applyFont="1" applyBorder="1"/>
    <xf numFmtId="165" fontId="12" fillId="0" borderId="19" xfId="1" applyNumberFormat="1" applyFont="1" applyBorder="1"/>
    <xf numFmtId="165" fontId="12" fillId="0" borderId="34" xfId="1" applyNumberFormat="1" applyFont="1" applyBorder="1"/>
    <xf numFmtId="3" fontId="60" fillId="2" borderId="46" xfId="0" applyNumberFormat="1" applyFont="1" applyFill="1" applyBorder="1"/>
    <xf numFmtId="3" fontId="60" fillId="2" borderId="29" xfId="0" applyNumberFormat="1" applyFont="1" applyFill="1" applyBorder="1"/>
    <xf numFmtId="3" fontId="61" fillId="2" borderId="50" xfId="0" applyNumberFormat="1" applyFont="1" applyFill="1" applyBorder="1"/>
    <xf numFmtId="0" fontId="11" fillId="0" borderId="14" xfId="4" applyFont="1" applyFill="1" applyBorder="1" applyAlignment="1" applyProtection="1">
      <alignment horizontal="left" vertical="center" wrapText="1" indent="1"/>
    </xf>
    <xf numFmtId="0" fontId="11" fillId="0" borderId="27" xfId="4" applyFont="1" applyFill="1" applyBorder="1" applyAlignment="1" applyProtection="1">
      <alignment horizontal="left" vertical="center" wrapText="1" indent="1"/>
    </xf>
    <xf numFmtId="165" fontId="11" fillId="0" borderId="8" xfId="1" applyNumberFormat="1" applyFont="1" applyFill="1" applyBorder="1" applyAlignment="1" applyProtection="1">
      <alignment vertical="center" wrapText="1"/>
    </xf>
    <xf numFmtId="0" fontId="31" fillId="0" borderId="19" xfId="4" applyFont="1" applyFill="1" applyBorder="1" applyAlignment="1" applyProtection="1">
      <alignment horizontal="left" vertical="center" wrapText="1" indent="1"/>
    </xf>
    <xf numFmtId="0" fontId="31" fillId="0" borderId="13" xfId="4" applyFont="1" applyFill="1" applyBorder="1" applyAlignment="1" applyProtection="1">
      <alignment horizontal="left" vertical="center" wrapText="1" indent="1"/>
    </xf>
    <xf numFmtId="0" fontId="13" fillId="0" borderId="22" xfId="4" applyFont="1" applyFill="1" applyBorder="1" applyAlignment="1" applyProtection="1">
      <alignment horizontal="left" vertical="center" wrapText="1" indent="1"/>
    </xf>
    <xf numFmtId="0" fontId="13" fillId="0" borderId="23" xfId="4" applyFont="1" applyFill="1" applyBorder="1" applyAlignment="1" applyProtection="1">
      <alignment horizontal="left" vertical="center" wrapText="1" indent="1"/>
    </xf>
    <xf numFmtId="0" fontId="13" fillId="0" borderId="52" xfId="4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3" fillId="0" borderId="15" xfId="4" applyFont="1" applyFill="1" applyBorder="1" applyAlignment="1" applyProtection="1">
      <alignment horizontal="left" vertical="center" wrapText="1"/>
    </xf>
    <xf numFmtId="0" fontId="13" fillId="0" borderId="14" xfId="4" applyFont="1" applyFill="1" applyBorder="1" applyAlignment="1" applyProtection="1">
      <alignment horizontal="left" vertical="center" wrapText="1"/>
    </xf>
    <xf numFmtId="0" fontId="13" fillId="0" borderId="14" xfId="4" applyFont="1" applyFill="1" applyBorder="1" applyAlignment="1" applyProtection="1">
      <alignment horizontal="left"/>
    </xf>
    <xf numFmtId="0" fontId="13" fillId="0" borderId="53" xfId="4" applyFont="1" applyFill="1" applyBorder="1" applyAlignment="1" applyProtection="1">
      <alignment horizontal="left" vertical="center" wrapText="1"/>
    </xf>
    <xf numFmtId="0" fontId="11" fillId="0" borderId="23" xfId="4" applyFont="1" applyFill="1" applyBorder="1" applyAlignment="1" applyProtection="1">
      <alignment horizontal="left" indent="1"/>
    </xf>
    <xf numFmtId="0" fontId="11" fillId="0" borderId="49" xfId="4" applyFont="1" applyFill="1" applyBorder="1" applyAlignment="1" applyProtection="1">
      <alignment horizontal="left" indent="1"/>
    </xf>
    <xf numFmtId="164" fontId="11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1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16" xfId="4" applyNumberFormat="1" applyFont="1" applyFill="1" applyBorder="1" applyAlignment="1" applyProtection="1">
      <alignment horizontal="center" vertical="center" wrapText="1"/>
    </xf>
    <xf numFmtId="3" fontId="61" fillId="2" borderId="51" xfId="0" applyNumberFormat="1" applyFont="1" applyFill="1" applyBorder="1"/>
    <xf numFmtId="3" fontId="62" fillId="2" borderId="54" xfId="0" applyNumberFormat="1" applyFont="1" applyFill="1" applyBorder="1"/>
    <xf numFmtId="3" fontId="61" fillId="2" borderId="14" xfId="0" applyNumberFormat="1" applyFont="1" applyFill="1" applyBorder="1" applyAlignment="1">
      <alignment wrapText="1"/>
    </xf>
    <xf numFmtId="0" fontId="33" fillId="0" borderId="0" xfId="0" applyFont="1"/>
    <xf numFmtId="0" fontId="64" fillId="0" borderId="11" xfId="0" applyFont="1" applyBorder="1"/>
    <xf numFmtId="0" fontId="64" fillId="0" borderId="11" xfId="0" applyFont="1" applyBorder="1" applyAlignment="1">
      <alignment wrapText="1"/>
    </xf>
    <xf numFmtId="0" fontId="64" fillId="0" borderId="12" xfId="0" applyFont="1" applyBorder="1"/>
    <xf numFmtId="0" fontId="6" fillId="2" borderId="8" xfId="0" applyFont="1" applyFill="1" applyBorder="1"/>
    <xf numFmtId="165" fontId="12" fillId="2" borderId="11" xfId="1" applyNumberFormat="1" applyFont="1" applyFill="1" applyBorder="1"/>
    <xf numFmtId="165" fontId="39" fillId="2" borderId="11" xfId="1" applyNumberFormat="1" applyFont="1" applyFill="1" applyBorder="1"/>
    <xf numFmtId="165" fontId="6" fillId="2" borderId="55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2" fillId="0" borderId="13" xfId="0" applyFont="1" applyBorder="1"/>
    <xf numFmtId="165" fontId="4" fillId="0" borderId="58" xfId="1" applyNumberFormat="1" applyFont="1" applyBorder="1"/>
    <xf numFmtId="165" fontId="4" fillId="0" borderId="36" xfId="1" applyNumberFormat="1" applyFont="1" applyBorder="1"/>
    <xf numFmtId="165" fontId="4" fillId="0" borderId="57" xfId="1" applyNumberFormat="1" applyFont="1" applyBorder="1"/>
    <xf numFmtId="0" fontId="4" fillId="0" borderId="55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0" fontId="50" fillId="0" borderId="0" xfId="4" applyFont="1" applyFill="1" applyBorder="1" applyAlignment="1" applyProtection="1">
      <alignment horizontal="center" vertical="center" wrapText="1"/>
    </xf>
    <xf numFmtId="0" fontId="45" fillId="0" borderId="0" xfId="4" applyFont="1" applyFill="1" applyBorder="1"/>
    <xf numFmtId="165" fontId="31" fillId="0" borderId="55" xfId="1" applyNumberFormat="1" applyFont="1" applyFill="1" applyBorder="1" applyAlignment="1" applyProtection="1">
      <alignment vertical="center" wrapText="1"/>
    </xf>
    <xf numFmtId="165" fontId="11" fillId="0" borderId="38" xfId="1" applyNumberFormat="1" applyFont="1" applyFill="1" applyBorder="1" applyAlignment="1" applyProtection="1">
      <alignment vertical="center" wrapText="1"/>
      <protection locked="0"/>
    </xf>
    <xf numFmtId="165" fontId="11" fillId="0" borderId="24" xfId="1" applyNumberFormat="1" applyFont="1" applyFill="1" applyBorder="1" applyAlignment="1" applyProtection="1">
      <alignment vertical="center" wrapText="1"/>
      <protection locked="0"/>
    </xf>
    <xf numFmtId="165" fontId="31" fillId="0" borderId="24" xfId="1" applyNumberFormat="1" applyFont="1" applyFill="1" applyBorder="1" applyAlignment="1" applyProtection="1">
      <alignment vertical="center" wrapText="1"/>
      <protection locked="0"/>
    </xf>
    <xf numFmtId="165" fontId="11" fillId="0" borderId="44" xfId="1" applyNumberFormat="1" applyFont="1" applyFill="1" applyBorder="1" applyAlignment="1" applyProtection="1">
      <alignment vertical="center" wrapText="1"/>
      <protection locked="0"/>
    </xf>
    <xf numFmtId="165" fontId="31" fillId="0" borderId="8" xfId="1" applyNumberFormat="1" applyFont="1" applyFill="1" applyBorder="1" applyAlignment="1" applyProtection="1">
      <alignment vertical="center" wrapText="1"/>
    </xf>
    <xf numFmtId="165" fontId="13" fillId="0" borderId="55" xfId="1" applyNumberFormat="1" applyFont="1" applyFill="1" applyBorder="1" applyAlignment="1" applyProtection="1">
      <alignment vertical="center" wrapText="1"/>
      <protection locked="0"/>
    </xf>
    <xf numFmtId="165" fontId="13" fillId="0" borderId="24" xfId="1" applyNumberFormat="1" applyFont="1" applyFill="1" applyBorder="1" applyAlignment="1" applyProtection="1">
      <alignment vertical="center" wrapText="1"/>
      <protection locked="0"/>
    </xf>
    <xf numFmtId="165" fontId="11" fillId="0" borderId="8" xfId="1" applyNumberFormat="1" applyFont="1" applyFill="1" applyBorder="1" applyAlignment="1" applyProtection="1">
      <alignment vertical="center" wrapText="1"/>
      <protection locked="0"/>
    </xf>
    <xf numFmtId="0" fontId="11" fillId="0" borderId="59" xfId="4" applyFont="1" applyFill="1" applyBorder="1" applyAlignment="1" applyProtection="1">
      <alignment horizontal="left" vertical="center" wrapText="1" indent="2"/>
    </xf>
    <xf numFmtId="165" fontId="11" fillId="0" borderId="6" xfId="1" applyNumberFormat="1" applyFont="1" applyFill="1" applyBorder="1" applyAlignment="1" applyProtection="1">
      <alignment vertical="center" wrapText="1"/>
      <protection locked="0"/>
    </xf>
    <xf numFmtId="0" fontId="31" fillId="0" borderId="21" xfId="4" applyFont="1" applyFill="1" applyBorder="1" applyAlignment="1" applyProtection="1">
      <alignment horizontal="left" vertical="center" wrapText="1" indent="1"/>
    </xf>
    <xf numFmtId="165" fontId="31" fillId="0" borderId="25" xfId="1" applyNumberFormat="1" applyFont="1" applyFill="1" applyBorder="1" applyAlignment="1" applyProtection="1">
      <alignment vertical="center" wrapText="1"/>
      <protection locked="0"/>
    </xf>
    <xf numFmtId="0" fontId="11" fillId="0" borderId="18" xfId="4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4" applyFont="1" applyFill="1" applyBorder="1" applyAlignment="1" applyProtection="1">
      <alignment horizontal="left" vertical="center" wrapText="1" indent="1"/>
    </xf>
    <xf numFmtId="3" fontId="61" fillId="2" borderId="9" xfId="0" applyNumberFormat="1" applyFont="1" applyFill="1" applyBorder="1" applyAlignment="1">
      <alignment wrapText="1"/>
    </xf>
    <xf numFmtId="0" fontId="31" fillId="0" borderId="60" xfId="4" applyFont="1" applyFill="1" applyBorder="1" applyAlignment="1" applyProtection="1">
      <alignment horizontal="left" vertical="center" wrapText="1" indent="2"/>
    </xf>
    <xf numFmtId="165" fontId="31" fillId="0" borderId="38" xfId="1" applyNumberFormat="1" applyFont="1" applyFill="1" applyBorder="1" applyAlignment="1" applyProtection="1">
      <alignment vertical="center" wrapText="1"/>
    </xf>
    <xf numFmtId="0" fontId="64" fillId="0" borderId="22" xfId="0" applyFont="1" applyBorder="1" applyAlignment="1">
      <alignment wrapText="1"/>
    </xf>
    <xf numFmtId="165" fontId="13" fillId="0" borderId="6" xfId="1" applyNumberFormat="1" applyFont="1" applyFill="1" applyBorder="1" applyAlignment="1" applyProtection="1">
      <alignment vertical="center" wrapText="1"/>
    </xf>
    <xf numFmtId="0" fontId="28" fillId="0" borderId="17" xfId="4" applyFont="1" applyFill="1" applyBorder="1" applyAlignment="1">
      <alignment horizontal="center" vertical="center"/>
    </xf>
    <xf numFmtId="0" fontId="28" fillId="0" borderId="20" xfId="4" applyFont="1" applyFill="1" applyBorder="1" applyAlignment="1">
      <alignment horizontal="center" vertical="center"/>
    </xf>
    <xf numFmtId="0" fontId="28" fillId="0" borderId="28" xfId="4" applyFont="1" applyFill="1" applyBorder="1" applyAlignment="1">
      <alignment horizontal="center" vertical="center"/>
    </xf>
    <xf numFmtId="0" fontId="28" fillId="0" borderId="22" xfId="4" applyFont="1" applyFill="1" applyBorder="1" applyAlignment="1">
      <alignment horizontal="center" vertical="center"/>
    </xf>
    <xf numFmtId="0" fontId="28" fillId="0" borderId="19" xfId="4" applyFont="1" applyFill="1" applyBorder="1" applyAlignment="1" applyProtection="1">
      <alignment wrapText="1"/>
      <protection locked="0"/>
    </xf>
    <xf numFmtId="164" fontId="4" fillId="2" borderId="13" xfId="5" applyNumberFormat="1" applyFont="1" applyFill="1" applyBorder="1" applyAlignment="1" applyProtection="1">
      <alignment vertical="center" wrapText="1"/>
      <protection locked="0"/>
    </xf>
    <xf numFmtId="164" fontId="4" fillId="2" borderId="13" xfId="5" applyNumberFormat="1" applyFont="1" applyFill="1" applyBorder="1" applyAlignment="1">
      <alignment vertical="center" wrapText="1"/>
    </xf>
    <xf numFmtId="0" fontId="28" fillId="0" borderId="49" xfId="4" applyFont="1" applyFill="1" applyBorder="1" applyAlignment="1">
      <alignment horizontal="center" vertical="center"/>
    </xf>
    <xf numFmtId="164" fontId="4" fillId="2" borderId="32" xfId="5" applyNumberFormat="1" applyFont="1" applyFill="1" applyBorder="1" applyAlignment="1">
      <alignment vertical="center" wrapText="1"/>
    </xf>
    <xf numFmtId="0" fontId="28" fillId="0" borderId="53" xfId="4" applyFont="1" applyFill="1" applyBorder="1" applyAlignment="1">
      <alignment horizontal="center" vertical="center"/>
    </xf>
    <xf numFmtId="0" fontId="48" fillId="0" borderId="54" xfId="4" applyFont="1" applyFill="1" applyBorder="1"/>
    <xf numFmtId="165" fontId="48" fillId="0" borderId="54" xfId="4" applyNumberFormat="1" applyFont="1" applyFill="1" applyBorder="1"/>
    <xf numFmtId="165" fontId="48" fillId="0" borderId="43" xfId="4" applyNumberFormat="1" applyFont="1" applyFill="1" applyBorder="1"/>
    <xf numFmtId="165" fontId="0" fillId="0" borderId="13" xfId="1" applyNumberFormat="1" applyFont="1" applyBorder="1"/>
    <xf numFmtId="3" fontId="12" fillId="2" borderId="5" xfId="0" applyNumberFormat="1" applyFont="1" applyFill="1" applyBorder="1" applyAlignment="1">
      <alignment horizontal="center" vertical="center"/>
    </xf>
    <xf numFmtId="165" fontId="12" fillId="2" borderId="5" xfId="1" applyNumberFormat="1" applyFont="1" applyFill="1" applyBorder="1" applyAlignment="1">
      <alignment horizontal="center" vertical="center"/>
    </xf>
    <xf numFmtId="3" fontId="12" fillId="2" borderId="26" xfId="0" applyNumberFormat="1" applyFont="1" applyFill="1" applyBorder="1" applyAlignment="1">
      <alignment horizontal="center" vertical="center"/>
    </xf>
    <xf numFmtId="165" fontId="12" fillId="2" borderId="38" xfId="1" applyNumberFormat="1" applyFont="1" applyFill="1" applyBorder="1" applyAlignment="1">
      <alignment horizontal="center"/>
    </xf>
    <xf numFmtId="165" fontId="12" fillId="2" borderId="4" xfId="1" applyNumberFormat="1" applyFont="1" applyFill="1" applyBorder="1" applyAlignment="1">
      <alignment horizontal="center" vertical="center"/>
    </xf>
    <xf numFmtId="0" fontId="39" fillId="0" borderId="2" xfId="0" applyFont="1" applyBorder="1" applyAlignment="1">
      <alignment horizontal="left" vertical="center" wrapText="1"/>
    </xf>
    <xf numFmtId="165" fontId="11" fillId="2" borderId="29" xfId="1" applyNumberFormat="1" applyFont="1" applyFill="1" applyBorder="1" applyAlignment="1">
      <alignment horizontal="center"/>
    </xf>
    <xf numFmtId="165" fontId="11" fillId="2" borderId="50" xfId="1" applyNumberFormat="1" applyFont="1" applyFill="1" applyBorder="1" applyAlignment="1">
      <alignment horizontal="center"/>
    </xf>
    <xf numFmtId="0" fontId="12" fillId="0" borderId="55" xfId="0" applyFont="1" applyBorder="1" applyAlignment="1">
      <alignment horizontal="center"/>
    </xf>
    <xf numFmtId="0" fontId="12" fillId="0" borderId="55" xfId="0" applyFont="1" applyBorder="1"/>
    <xf numFmtId="0" fontId="12" fillId="0" borderId="24" xfId="0" applyFont="1" applyBorder="1"/>
    <xf numFmtId="0" fontId="11" fillId="0" borderId="44" xfId="0" applyFont="1" applyBorder="1"/>
    <xf numFmtId="0" fontId="12" fillId="0" borderId="0" xfId="0" applyFont="1"/>
    <xf numFmtId="0" fontId="12" fillId="2" borderId="0" xfId="0" applyFont="1" applyFill="1"/>
    <xf numFmtId="0" fontId="18" fillId="2" borderId="0" xfId="0" applyFont="1" applyFill="1" applyAlignment="1">
      <alignment horizontal="right"/>
    </xf>
    <xf numFmtId="0" fontId="6" fillId="0" borderId="26" xfId="0" applyFont="1" applyBorder="1"/>
    <xf numFmtId="0" fontId="6" fillId="0" borderId="4" xfId="0" applyFont="1" applyBorder="1" applyAlignment="1">
      <alignment wrapText="1"/>
    </xf>
    <xf numFmtId="0" fontId="6" fillId="0" borderId="62" xfId="0" applyFont="1" applyBorder="1"/>
    <xf numFmtId="0" fontId="6" fillId="2" borderId="4" xfId="0" applyFont="1" applyFill="1" applyBorder="1"/>
    <xf numFmtId="49" fontId="12" fillId="0" borderId="24" xfId="0" applyNumberFormat="1" applyFont="1" applyBorder="1" applyAlignment="1">
      <alignment horizontal="center"/>
    </xf>
    <xf numFmtId="0" fontId="12" fillId="0" borderId="11" xfId="0" applyFont="1" applyBorder="1"/>
    <xf numFmtId="0" fontId="12" fillId="0" borderId="0" xfId="0" applyFont="1" applyBorder="1"/>
    <xf numFmtId="0" fontId="6" fillId="0" borderId="4" xfId="0" applyFont="1" applyBorder="1"/>
    <xf numFmtId="49" fontId="12" fillId="0" borderId="24" xfId="0" applyNumberFormat="1" applyFont="1" applyFill="1" applyBorder="1" applyAlignment="1">
      <alignment horizontal="center"/>
    </xf>
    <xf numFmtId="0" fontId="12" fillId="0" borderId="44" xfId="0" applyFont="1" applyBorder="1"/>
    <xf numFmtId="0" fontId="15" fillId="0" borderId="13" xfId="4" applyFont="1" applyFill="1" applyBorder="1" applyAlignment="1" applyProtection="1">
      <alignment horizontal="left" vertical="center" wrapText="1" indent="1"/>
    </xf>
    <xf numFmtId="165" fontId="15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58" xfId="1" applyNumberFormat="1" applyFont="1" applyFill="1" applyBorder="1" applyAlignment="1"/>
    <xf numFmtId="165" fontId="12" fillId="0" borderId="36" xfId="1" applyNumberFormat="1" applyFont="1" applyFill="1" applyBorder="1" applyAlignment="1"/>
    <xf numFmtId="165" fontId="12" fillId="0" borderId="36" xfId="1" applyNumberFormat="1" applyFont="1" applyFill="1" applyBorder="1"/>
    <xf numFmtId="165" fontId="12" fillId="0" borderId="37" xfId="1" applyNumberFormat="1" applyFont="1" applyFill="1" applyBorder="1"/>
    <xf numFmtId="0" fontId="11" fillId="0" borderId="55" xfId="0" applyFont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2" fillId="0" borderId="23" xfId="0" applyFont="1" applyBorder="1"/>
    <xf numFmtId="165" fontId="6" fillId="0" borderId="13" xfId="0" applyNumberFormat="1" applyFont="1" applyBorder="1"/>
    <xf numFmtId="0" fontId="12" fillId="0" borderId="23" xfId="0" applyFont="1" applyBorder="1" applyAlignment="1">
      <alignment wrapText="1"/>
    </xf>
    <xf numFmtId="0" fontId="39" fillId="0" borderId="49" xfId="0" applyFont="1" applyBorder="1"/>
    <xf numFmtId="165" fontId="39" fillId="0" borderId="32" xfId="0" applyNumberFormat="1" applyFont="1" applyBorder="1"/>
    <xf numFmtId="0" fontId="39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2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2" fillId="0" borderId="13" xfId="1" applyNumberFormat="1" applyFont="1" applyBorder="1" applyAlignment="1">
      <alignment horizontal="center"/>
    </xf>
    <xf numFmtId="165" fontId="12" fillId="2" borderId="13" xfId="1" applyNumberFormat="1" applyFont="1" applyFill="1" applyBorder="1" applyAlignment="1"/>
    <xf numFmtId="0" fontId="59" fillId="0" borderId="2" xfId="0" applyFont="1" applyBorder="1" applyAlignment="1">
      <alignment wrapText="1"/>
    </xf>
    <xf numFmtId="49" fontId="18" fillId="0" borderId="2" xfId="0" applyNumberFormat="1" applyFont="1" applyFill="1" applyBorder="1"/>
    <xf numFmtId="0" fontId="9" fillId="2" borderId="7" xfId="0" applyFont="1" applyFill="1" applyBorder="1" applyAlignment="1"/>
    <xf numFmtId="165" fontId="9" fillId="0" borderId="0" xfId="1" applyNumberFormat="1" applyFont="1" applyFill="1"/>
    <xf numFmtId="165" fontId="9" fillId="0" borderId="0" xfId="1" applyNumberFormat="1" applyFont="1" applyAlignment="1">
      <alignment horizontal="right"/>
    </xf>
    <xf numFmtId="165" fontId="12" fillId="0" borderId="7" xfId="1" applyNumberFormat="1" applyFont="1" applyBorder="1"/>
    <xf numFmtId="0" fontId="11" fillId="0" borderId="8" xfId="0" applyFont="1" applyBorder="1"/>
    <xf numFmtId="165" fontId="12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60" xfId="0" applyFont="1" applyBorder="1"/>
    <xf numFmtId="165" fontId="4" fillId="0" borderId="18" xfId="1" applyNumberFormat="1" applyFont="1" applyBorder="1"/>
    <xf numFmtId="3" fontId="5" fillId="0" borderId="53" xfId="0" applyNumberFormat="1" applyFont="1" applyBorder="1"/>
    <xf numFmtId="165" fontId="5" fillId="0" borderId="54" xfId="1" applyNumberFormat="1" applyFont="1" applyBorder="1"/>
    <xf numFmtId="165" fontId="5" fillId="0" borderId="43" xfId="1" applyNumberFormat="1" applyFont="1" applyBorder="1"/>
    <xf numFmtId="3" fontId="4" fillId="0" borderId="49" xfId="0" applyNumberFormat="1" applyFont="1" applyBorder="1"/>
    <xf numFmtId="0" fontId="5" fillId="0" borderId="53" xfId="0" applyFont="1" applyBorder="1"/>
    <xf numFmtId="0" fontId="4" fillId="0" borderId="49" xfId="0" applyFont="1" applyBorder="1" applyAlignment="1">
      <alignment wrapText="1"/>
    </xf>
    <xf numFmtId="165" fontId="4" fillId="0" borderId="46" xfId="1" applyNumberFormat="1" applyFont="1" applyBorder="1"/>
    <xf numFmtId="0" fontId="4" fillId="0" borderId="19" xfId="0" applyFont="1" applyBorder="1"/>
    <xf numFmtId="3" fontId="35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165" fontId="6" fillId="2" borderId="6" xfId="2" applyNumberFormat="1" applyFont="1" applyFill="1" applyBorder="1"/>
    <xf numFmtId="0" fontId="12" fillId="0" borderId="12" xfId="0" applyFont="1" applyBorder="1"/>
    <xf numFmtId="165" fontId="12" fillId="0" borderId="24" xfId="2" applyNumberFormat="1" applyFont="1" applyFill="1" applyBorder="1"/>
    <xf numFmtId="165" fontId="4" fillId="0" borderId="34" xfId="1" applyNumberFormat="1" applyFont="1" applyFill="1" applyBorder="1"/>
    <xf numFmtId="165" fontId="4" fillId="0" borderId="39" xfId="1" applyNumberFormat="1" applyFont="1" applyFill="1" applyBorder="1"/>
    <xf numFmtId="0" fontId="68" fillId="0" borderId="55" xfId="4" applyFont="1" applyFill="1" applyBorder="1"/>
    <xf numFmtId="0" fontId="69" fillId="0" borderId="55" xfId="4" applyFont="1" applyFill="1" applyBorder="1"/>
    <xf numFmtId="165" fontId="68" fillId="0" borderId="0" xfId="1" applyNumberFormat="1" applyFont="1" applyFill="1" applyBorder="1"/>
    <xf numFmtId="0" fontId="69" fillId="0" borderId="9" xfId="4" applyFont="1" applyFill="1" applyBorder="1"/>
    <xf numFmtId="0" fontId="69" fillId="0" borderId="8" xfId="4" applyFont="1" applyFill="1" applyBorder="1"/>
    <xf numFmtId="0" fontId="69" fillId="0" borderId="41" xfId="4" applyFont="1" applyFill="1" applyBorder="1"/>
    <xf numFmtId="0" fontId="69" fillId="0" borderId="33" xfId="4" applyFont="1" applyFill="1" applyBorder="1"/>
    <xf numFmtId="165" fontId="72" fillId="0" borderId="41" xfId="1" applyNumberFormat="1" applyFont="1" applyFill="1" applyBorder="1" applyAlignment="1">
      <alignment horizontal="center" vertical="center"/>
    </xf>
    <xf numFmtId="165" fontId="72" fillId="0" borderId="8" xfId="1" applyNumberFormat="1" applyFont="1" applyFill="1" applyBorder="1" applyAlignment="1">
      <alignment horizontal="center" vertical="center"/>
    </xf>
    <xf numFmtId="165" fontId="22" fillId="0" borderId="41" xfId="1" applyNumberFormat="1" applyFont="1" applyFill="1" applyBorder="1" applyAlignment="1">
      <alignment horizontal="center" vertical="center"/>
    </xf>
    <xf numFmtId="165" fontId="22" fillId="0" borderId="8" xfId="1" applyNumberFormat="1" applyFont="1" applyFill="1" applyBorder="1" applyAlignment="1">
      <alignment horizontal="center" vertical="center"/>
    </xf>
    <xf numFmtId="165" fontId="68" fillId="0" borderId="6" xfId="1" applyNumberFormat="1" applyFont="1" applyFill="1" applyBorder="1"/>
    <xf numFmtId="3" fontId="32" fillId="0" borderId="0" xfId="0" applyNumberFormat="1" applyFont="1"/>
    <xf numFmtId="3" fontId="60" fillId="0" borderId="11" xfId="0" applyNumberFormat="1" applyFont="1" applyFill="1" applyBorder="1" applyAlignment="1">
      <alignment wrapText="1"/>
    </xf>
    <xf numFmtId="3" fontId="61" fillId="0" borderId="12" xfId="0" applyNumberFormat="1" applyFont="1" applyFill="1" applyBorder="1" applyAlignment="1">
      <alignment wrapText="1"/>
    </xf>
    <xf numFmtId="3" fontId="24" fillId="0" borderId="12" xfId="0" applyNumberFormat="1" applyFont="1" applyFill="1" applyBorder="1" applyAlignment="1">
      <alignment wrapText="1"/>
    </xf>
    <xf numFmtId="3" fontId="60" fillId="0" borderId="12" xfId="0" applyNumberFormat="1" applyFont="1" applyFill="1" applyBorder="1" applyAlignment="1">
      <alignment wrapText="1"/>
    </xf>
    <xf numFmtId="3" fontId="25" fillId="0" borderId="42" xfId="0" applyNumberFormat="1" applyFont="1" applyFill="1" applyBorder="1"/>
    <xf numFmtId="3" fontId="25" fillId="0" borderId="20" xfId="0" applyNumberFormat="1" applyFont="1" applyFill="1" applyBorder="1"/>
    <xf numFmtId="3" fontId="61" fillId="0" borderId="13" xfId="0" applyNumberFormat="1" applyFont="1" applyFill="1" applyBorder="1"/>
    <xf numFmtId="3" fontId="25" fillId="0" borderId="18" xfId="0" applyNumberFormat="1" applyFont="1" applyFill="1" applyBorder="1"/>
    <xf numFmtId="3" fontId="25" fillId="0" borderId="16" xfId="0" applyNumberFormat="1" applyFont="1" applyFill="1" applyBorder="1"/>
    <xf numFmtId="3" fontId="24" fillId="0" borderId="9" xfId="0" applyNumberFormat="1" applyFont="1" applyFill="1" applyBorder="1" applyAlignment="1">
      <alignment wrapText="1"/>
    </xf>
    <xf numFmtId="3" fontId="25" fillId="0" borderId="28" xfId="0" applyNumberFormat="1" applyFont="1" applyFill="1" applyBorder="1"/>
    <xf numFmtId="3" fontId="60" fillId="0" borderId="50" xfId="0" applyNumberFormat="1" applyFont="1" applyFill="1" applyBorder="1" applyAlignment="1">
      <alignment wrapText="1"/>
    </xf>
    <xf numFmtId="3" fontId="53" fillId="0" borderId="20" xfId="0" applyNumberFormat="1" applyFont="1" applyFill="1" applyBorder="1"/>
    <xf numFmtId="3" fontId="62" fillId="2" borderId="13" xfId="0" applyNumberFormat="1" applyFont="1" applyFill="1" applyBorder="1"/>
    <xf numFmtId="3" fontId="63" fillId="0" borderId="13" xfId="0" applyNumberFormat="1" applyFont="1" applyFill="1" applyBorder="1"/>
    <xf numFmtId="3" fontId="61" fillId="0" borderId="19" xfId="0" applyNumberFormat="1" applyFont="1" applyFill="1" applyBorder="1"/>
    <xf numFmtId="3" fontId="53" fillId="2" borderId="19" xfId="0" applyNumberFormat="1" applyFont="1" applyFill="1" applyBorder="1"/>
    <xf numFmtId="3" fontId="25" fillId="0" borderId="34" xfId="0" applyNumberFormat="1" applyFont="1" applyFill="1" applyBorder="1"/>
    <xf numFmtId="3" fontId="25" fillId="0" borderId="39" xfId="0" applyNumberFormat="1" applyFont="1" applyFill="1" applyBorder="1"/>
    <xf numFmtId="3" fontId="25" fillId="2" borderId="15" xfId="0" applyNumberFormat="1" applyFont="1" applyFill="1" applyBorder="1"/>
    <xf numFmtId="3" fontId="24" fillId="0" borderId="14" xfId="0" applyNumberFormat="1" applyFont="1" applyFill="1" applyBorder="1" applyAlignment="1">
      <alignment wrapText="1"/>
    </xf>
    <xf numFmtId="3" fontId="25" fillId="2" borderId="27" xfId="0" applyNumberFormat="1" applyFont="1" applyFill="1" applyBorder="1"/>
    <xf numFmtId="3" fontId="60" fillId="0" borderId="18" xfId="0" applyNumberFormat="1" applyFont="1" applyFill="1" applyBorder="1" applyAlignment="1">
      <alignment wrapText="1"/>
    </xf>
    <xf numFmtId="3" fontId="56" fillId="2" borderId="6" xfId="0" applyNumberFormat="1" applyFont="1" applyFill="1" applyBorder="1"/>
    <xf numFmtId="3" fontId="60" fillId="2" borderId="3" xfId="0" applyNumberFormat="1" applyFont="1" applyFill="1" applyBorder="1" applyAlignment="1">
      <alignment wrapText="1"/>
    </xf>
    <xf numFmtId="3" fontId="61" fillId="2" borderId="3" xfId="0" applyNumberFormat="1" applyFont="1" applyFill="1" applyBorder="1" applyAlignment="1">
      <alignment wrapText="1"/>
    </xf>
    <xf numFmtId="3" fontId="62" fillId="2" borderId="22" xfId="0" applyNumberFormat="1" applyFont="1" applyFill="1" applyBorder="1"/>
    <xf numFmtId="3" fontId="62" fillId="2" borderId="34" xfId="0" applyNumberFormat="1" applyFont="1" applyFill="1" applyBorder="1"/>
    <xf numFmtId="3" fontId="63" fillId="2" borderId="39" xfId="0" applyNumberFormat="1" applyFont="1" applyFill="1" applyBorder="1"/>
    <xf numFmtId="3" fontId="61" fillId="2" borderId="39" xfId="0" applyNumberFormat="1" applyFont="1" applyFill="1" applyBorder="1"/>
    <xf numFmtId="3" fontId="61" fillId="2" borderId="39" xfId="0" applyNumberFormat="1" applyFont="1" applyFill="1" applyBorder="1" applyAlignment="1">
      <alignment horizontal="right"/>
    </xf>
    <xf numFmtId="3" fontId="61" fillId="2" borderId="40" xfId="0" applyNumberFormat="1" applyFont="1" applyFill="1" applyBorder="1"/>
    <xf numFmtId="3" fontId="63" fillId="2" borderId="36" xfId="0" applyNumberFormat="1" applyFont="1" applyFill="1" applyBorder="1"/>
    <xf numFmtId="3" fontId="61" fillId="2" borderId="26" xfId="0" applyNumberFormat="1" applyFont="1" applyFill="1" applyBorder="1" applyAlignment="1">
      <alignment wrapText="1"/>
    </xf>
    <xf numFmtId="3" fontId="60" fillId="2" borderId="31" xfId="0" applyNumberFormat="1" applyFont="1" applyFill="1" applyBorder="1" applyAlignment="1">
      <alignment wrapText="1"/>
    </xf>
    <xf numFmtId="0" fontId="64" fillId="0" borderId="35" xfId="0" applyFont="1" applyBorder="1" applyAlignment="1">
      <alignment wrapText="1"/>
    </xf>
    <xf numFmtId="165" fontId="12" fillId="2" borderId="21" xfId="1" applyNumberFormat="1" applyFont="1" applyFill="1" applyBorder="1"/>
    <xf numFmtId="0" fontId="13" fillId="2" borderId="8" xfId="0" applyFont="1" applyFill="1" applyBorder="1"/>
    <xf numFmtId="165" fontId="12" fillId="2" borderId="18" xfId="1" applyNumberFormat="1" applyFont="1" applyFill="1" applyBorder="1"/>
    <xf numFmtId="165" fontId="3" fillId="2" borderId="9" xfId="0" applyNumberFormat="1" applyFont="1" applyFill="1" applyBorder="1"/>
    <xf numFmtId="165" fontId="12" fillId="2" borderId="46" xfId="1" applyNumberFormat="1" applyFont="1" applyFill="1" applyBorder="1"/>
    <xf numFmtId="165" fontId="12" fillId="2" borderId="50" xfId="1" applyNumberFormat="1" applyFont="1" applyFill="1" applyBorder="1"/>
    <xf numFmtId="165" fontId="3" fillId="0" borderId="55" xfId="1" applyNumberFormat="1" applyFont="1" applyBorder="1" applyAlignment="1">
      <alignment horizontal="center"/>
    </xf>
    <xf numFmtId="0" fontId="11" fillId="0" borderId="18" xfId="0" applyFont="1" applyBorder="1"/>
    <xf numFmtId="0" fontId="11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4" fillId="0" borderId="14" xfId="0" applyFont="1" applyBorder="1"/>
    <xf numFmtId="165" fontId="39" fillId="2" borderId="15" xfId="1" applyNumberFormat="1" applyFont="1" applyFill="1" applyBorder="1"/>
    <xf numFmtId="165" fontId="3" fillId="0" borderId="16" xfId="0" applyNumberFormat="1" applyFont="1" applyBorder="1"/>
    <xf numFmtId="165" fontId="0" fillId="0" borderId="29" xfId="1" applyNumberFormat="1" applyFont="1" applyBorder="1"/>
    <xf numFmtId="165" fontId="0" fillId="0" borderId="50" xfId="1" applyNumberFormat="1" applyFont="1" applyBorder="1"/>
    <xf numFmtId="165" fontId="39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165" fontId="3" fillId="0" borderId="44" xfId="0" applyNumberFormat="1" applyFont="1" applyBorder="1"/>
    <xf numFmtId="165" fontId="11" fillId="0" borderId="18" xfId="1" applyNumberFormat="1" applyFont="1" applyFill="1" applyBorder="1"/>
    <xf numFmtId="0" fontId="0" fillId="0" borderId="18" xfId="0" applyBorder="1" applyAlignment="1">
      <alignment horizontal="center"/>
    </xf>
    <xf numFmtId="0" fontId="0" fillId="0" borderId="46" xfId="0" applyBorder="1"/>
    <xf numFmtId="165" fontId="0" fillId="0" borderId="38" xfId="0" applyNumberFormat="1" applyBorder="1"/>
    <xf numFmtId="0" fontId="13" fillId="0" borderId="58" xfId="0" applyFont="1" applyBorder="1" applyAlignment="1">
      <alignment horizontal="center" vertical="center" wrapText="1"/>
    </xf>
    <xf numFmtId="3" fontId="17" fillId="2" borderId="33" xfId="0" applyNumberFormat="1" applyFont="1" applyFill="1" applyBorder="1" applyAlignment="1">
      <alignment horizontal="center"/>
    </xf>
    <xf numFmtId="165" fontId="12" fillId="0" borderId="21" xfId="1" applyNumberFormat="1" applyFont="1" applyFill="1" applyBorder="1"/>
    <xf numFmtId="165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0" xfId="0" applyBorder="1"/>
    <xf numFmtId="0" fontId="6" fillId="0" borderId="14" xfId="0" applyFont="1" applyBorder="1"/>
    <xf numFmtId="165" fontId="6" fillId="0" borderId="15" xfId="1" applyNumberFormat="1" applyFont="1" applyFill="1" applyBorder="1"/>
    <xf numFmtId="0" fontId="67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4" fillId="0" borderId="26" xfId="0" applyNumberFormat="1" applyFont="1" applyFill="1" applyBorder="1" applyAlignment="1">
      <alignment wrapText="1"/>
    </xf>
    <xf numFmtId="3" fontId="24" fillId="0" borderId="31" xfId="0" applyNumberFormat="1" applyFont="1" applyFill="1" applyBorder="1" applyAlignment="1">
      <alignment wrapText="1"/>
    </xf>
    <xf numFmtId="3" fontId="61" fillId="0" borderId="55" xfId="0" applyNumberFormat="1" applyFont="1" applyFill="1" applyBorder="1" applyAlignment="1">
      <alignment wrapText="1"/>
    </xf>
    <xf numFmtId="3" fontId="61" fillId="0" borderId="24" xfId="0" applyNumberFormat="1" applyFont="1" applyFill="1" applyBorder="1" applyAlignment="1">
      <alignment wrapText="1"/>
    </xf>
    <xf numFmtId="3" fontId="60" fillId="0" borderId="24" xfId="0" applyNumberFormat="1" applyFont="1" applyFill="1" applyBorder="1" applyAlignment="1">
      <alignment wrapText="1"/>
    </xf>
    <xf numFmtId="0" fontId="54" fillId="0" borderId="44" xfId="0" applyFont="1" applyBorder="1" applyAlignment="1">
      <alignment wrapText="1"/>
    </xf>
    <xf numFmtId="165" fontId="12" fillId="2" borderId="25" xfId="1" applyNumberFormat="1" applyFont="1" applyFill="1" applyBorder="1"/>
    <xf numFmtId="165" fontId="12" fillId="2" borderId="12" xfId="1" applyNumberFormat="1" applyFont="1" applyFill="1" applyBorder="1"/>
    <xf numFmtId="165" fontId="0" fillId="0" borderId="0" xfId="1" applyNumberFormat="1" applyFont="1"/>
    <xf numFmtId="0" fontId="16" fillId="0" borderId="0" xfId="0" applyFont="1" applyAlignment="1">
      <alignment horizontal="right"/>
    </xf>
    <xf numFmtId="0" fontId="11" fillId="0" borderId="61" xfId="4" applyFont="1" applyFill="1" applyBorder="1" applyAlignment="1" applyProtection="1">
      <alignment vertical="center" wrapText="1"/>
    </xf>
    <xf numFmtId="164" fontId="4" fillId="2" borderId="54" xfId="5" applyNumberFormat="1" applyFont="1" applyFill="1" applyBorder="1" applyAlignment="1">
      <alignment vertical="center" wrapText="1"/>
    </xf>
    <xf numFmtId="165" fontId="6" fillId="0" borderId="33" xfId="1" applyNumberFormat="1" applyFont="1" applyBorder="1"/>
    <xf numFmtId="0" fontId="12" fillId="0" borderId="41" xfId="4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5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2" fillId="0" borderId="44" xfId="1" applyNumberFormat="1" applyFont="1" applyBorder="1"/>
    <xf numFmtId="0" fontId="12" fillId="0" borderId="3" xfId="0" applyFont="1" applyBorder="1"/>
    <xf numFmtId="165" fontId="12" fillId="0" borderId="44" xfId="1" applyNumberFormat="1" applyFont="1" applyBorder="1" applyAlignment="1">
      <alignment horizontal="center"/>
    </xf>
    <xf numFmtId="165" fontId="12" fillId="0" borderId="25" xfId="1" applyNumberFormat="1" applyFont="1" applyBorder="1"/>
    <xf numFmtId="0" fontId="12" fillId="0" borderId="25" xfId="0" applyFont="1" applyBorder="1"/>
    <xf numFmtId="165" fontId="12" fillId="0" borderId="24" xfId="1" applyNumberFormat="1" applyFont="1" applyBorder="1" applyAlignment="1">
      <alignment horizontal="center"/>
    </xf>
    <xf numFmtId="165" fontId="12" fillId="0" borderId="38" xfId="1" applyNumberFormat="1" applyFont="1" applyBorder="1" applyAlignment="1">
      <alignment horizontal="center"/>
    </xf>
    <xf numFmtId="165" fontId="12" fillId="0" borderId="24" xfId="1" applyNumberFormat="1" applyFont="1" applyBorder="1"/>
    <xf numFmtId="165" fontId="6" fillId="2" borderId="8" xfId="0" applyNumberFormat="1" applyFont="1" applyFill="1" applyBorder="1"/>
    <xf numFmtId="165" fontId="13" fillId="0" borderId="41" xfId="1" applyNumberFormat="1" applyFont="1" applyBorder="1" applyAlignment="1">
      <alignment horizontal="right"/>
    </xf>
    <xf numFmtId="165" fontId="13" fillId="0" borderId="8" xfId="1" applyNumberFormat="1" applyFont="1" applyBorder="1" applyAlignment="1">
      <alignment horizontal="right"/>
    </xf>
    <xf numFmtId="164" fontId="13" fillId="0" borderId="28" xfId="4" applyNumberFormat="1" applyFont="1" applyFill="1" applyBorder="1" applyAlignment="1" applyProtection="1">
      <alignment horizontal="center" vertical="center" wrapText="1"/>
      <protection locked="0"/>
    </xf>
    <xf numFmtId="165" fontId="13" fillId="0" borderId="8" xfId="1" applyNumberFormat="1" applyFont="1" applyFill="1" applyBorder="1" applyAlignment="1" applyProtection="1">
      <alignment horizontal="left" indent="1"/>
    </xf>
    <xf numFmtId="0" fontId="14" fillId="0" borderId="22" xfId="4" applyFont="1" applyFill="1" applyBorder="1" applyAlignment="1" applyProtection="1">
      <alignment horizontal="left"/>
    </xf>
    <xf numFmtId="165" fontId="14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1" fillId="0" borderId="67" xfId="4" applyFont="1" applyFill="1" applyBorder="1" applyAlignment="1" applyProtection="1">
      <alignment horizontal="center" vertical="center"/>
    </xf>
    <xf numFmtId="0" fontId="67" fillId="0" borderId="4" xfId="4" applyFont="1" applyFill="1" applyBorder="1" applyAlignment="1" applyProtection="1">
      <alignment horizontal="center" vertical="center" wrapText="1"/>
    </xf>
    <xf numFmtId="0" fontId="67" fillId="0" borderId="62" xfId="4" applyFont="1" applyFill="1" applyBorder="1" applyAlignment="1" applyProtection="1">
      <alignment horizontal="center" vertical="center" wrapText="1"/>
    </xf>
    <xf numFmtId="165" fontId="70" fillId="0" borderId="63" xfId="4" applyNumberFormat="1" applyFont="1" applyFill="1" applyBorder="1"/>
    <xf numFmtId="165" fontId="71" fillId="0" borderId="63" xfId="4" applyNumberFormat="1" applyFont="1" applyFill="1" applyBorder="1"/>
    <xf numFmtId="165" fontId="68" fillId="0" borderId="55" xfId="1" applyNumberFormat="1" applyFont="1" applyBorder="1"/>
    <xf numFmtId="165" fontId="68" fillId="0" borderId="24" xfId="1" applyNumberFormat="1" applyFont="1" applyBorder="1"/>
    <xf numFmtId="165" fontId="68" fillId="0" borderId="44" xfId="1" applyNumberFormat="1" applyFont="1" applyBorder="1"/>
    <xf numFmtId="0" fontId="68" fillId="0" borderId="68" xfId="4" applyFont="1" applyFill="1" applyBorder="1"/>
    <xf numFmtId="0" fontId="68" fillId="0" borderId="66" xfId="4" applyFont="1" applyFill="1" applyBorder="1"/>
    <xf numFmtId="0" fontId="68" fillId="0" borderId="70" xfId="4" applyFont="1" applyFill="1" applyBorder="1"/>
    <xf numFmtId="0" fontId="68" fillId="0" borderId="24" xfId="4" applyFont="1" applyFill="1" applyBorder="1"/>
    <xf numFmtId="0" fontId="68" fillId="0" borderId="44" xfId="4" applyFont="1" applyFill="1" applyBorder="1"/>
    <xf numFmtId="0" fontId="69" fillId="0" borderId="24" xfId="4" applyFont="1" applyFill="1" applyBorder="1"/>
    <xf numFmtId="0" fontId="69" fillId="0" borderId="44" xfId="4" applyFont="1" applyFill="1" applyBorder="1"/>
    <xf numFmtId="0" fontId="69" fillId="0" borderId="68" xfId="4" applyFont="1" applyFill="1" applyBorder="1"/>
    <xf numFmtId="0" fontId="69" fillId="0" borderId="66" xfId="4" applyFont="1" applyFill="1" applyBorder="1"/>
    <xf numFmtId="0" fontId="69" fillId="0" borderId="70" xfId="4" applyFont="1" applyFill="1" applyBorder="1"/>
    <xf numFmtId="165" fontId="12" fillId="2" borderId="71" xfId="2" applyNumberFormat="1" applyFont="1" applyFill="1" applyBorder="1"/>
    <xf numFmtId="165" fontId="12" fillId="2" borderId="47" xfId="2" applyNumberFormat="1" applyFont="1" applyFill="1" applyBorder="1"/>
    <xf numFmtId="0" fontId="12" fillId="0" borderId="24" xfId="0" applyFont="1" applyBorder="1" applyAlignment="1">
      <alignment wrapText="1"/>
    </xf>
    <xf numFmtId="165" fontId="0" fillId="2" borderId="0" xfId="0" applyNumberFormat="1" applyFill="1"/>
    <xf numFmtId="165" fontId="68" fillId="0" borderId="25" xfId="1" applyNumberFormat="1" applyFont="1" applyBorder="1"/>
    <xf numFmtId="0" fontId="68" fillId="0" borderId="65" xfId="4" applyFont="1" applyFill="1" applyBorder="1"/>
    <xf numFmtId="0" fontId="68" fillId="0" borderId="25" xfId="4" applyFont="1" applyFill="1" applyBorder="1"/>
    <xf numFmtId="0" fontId="69" fillId="0" borderId="25" xfId="4" applyFont="1" applyFill="1" applyBorder="1"/>
    <xf numFmtId="0" fontId="69" fillId="0" borderId="65" xfId="4" applyFont="1" applyFill="1" applyBorder="1"/>
    <xf numFmtId="3" fontId="38" fillId="0" borderId="0" xfId="0" applyNumberFormat="1" applyFont="1"/>
    <xf numFmtId="3" fontId="13" fillId="0" borderId="8" xfId="0" applyNumberFormat="1" applyFont="1" applyFill="1" applyBorder="1" applyAlignment="1">
      <alignment horizontal="center"/>
    </xf>
    <xf numFmtId="165" fontId="11" fillId="0" borderId="0" xfId="1" applyNumberFormat="1" applyFont="1" applyFill="1" applyBorder="1" applyAlignment="1">
      <alignment horizontal="center"/>
    </xf>
    <xf numFmtId="165" fontId="11" fillId="0" borderId="8" xfId="1" applyNumberFormat="1" applyFont="1" applyFill="1" applyBorder="1" applyAlignment="1">
      <alignment horizontal="center"/>
    </xf>
    <xf numFmtId="165" fontId="13" fillId="0" borderId="8" xfId="1" applyNumberFormat="1" applyFont="1" applyFill="1" applyBorder="1" applyAlignment="1">
      <alignment horizontal="center"/>
    </xf>
    <xf numFmtId="165" fontId="7" fillId="0" borderId="0" xfId="1" applyNumberFormat="1" applyFont="1" applyAlignment="1"/>
    <xf numFmtId="3" fontId="0" fillId="0" borderId="0" xfId="0" applyNumberFormat="1" applyFill="1"/>
    <xf numFmtId="165" fontId="3" fillId="0" borderId="0" xfId="0" applyNumberFormat="1" applyFont="1" applyFill="1"/>
    <xf numFmtId="165" fontId="3" fillId="0" borderId="0" xfId="0" applyNumberFormat="1" applyFont="1"/>
    <xf numFmtId="0" fontId="66" fillId="0" borderId="26" xfId="0" applyFont="1" applyFill="1" applyBorder="1" applyAlignment="1"/>
    <xf numFmtId="0" fontId="66" fillId="0" borderId="1" xfId="0" applyFont="1" applyFill="1" applyBorder="1" applyAlignment="1"/>
    <xf numFmtId="0" fontId="66" fillId="0" borderId="62" xfId="0" applyFont="1" applyFill="1" applyBorder="1" applyAlignment="1"/>
    <xf numFmtId="0" fontId="66" fillId="0" borderId="31" xfId="0" applyFont="1" applyFill="1" applyBorder="1" applyAlignment="1"/>
    <xf numFmtId="0" fontId="66" fillId="0" borderId="7" xfId="0" applyFont="1" applyFill="1" applyBorder="1" applyAlignment="1"/>
    <xf numFmtId="0" fontId="66" fillId="0" borderId="63" xfId="0" applyFont="1" applyFill="1" applyBorder="1" applyAlignment="1"/>
    <xf numFmtId="0" fontId="66" fillId="0" borderId="67" xfId="0" applyFont="1" applyFill="1" applyBorder="1" applyAlignment="1"/>
    <xf numFmtId="0" fontId="66" fillId="0" borderId="68" xfId="0" applyFont="1" applyFill="1" applyBorder="1" applyAlignment="1"/>
    <xf numFmtId="0" fontId="66" fillId="0" borderId="69" xfId="0" applyFont="1" applyFill="1" applyBorder="1" applyAlignment="1"/>
    <xf numFmtId="165" fontId="5" fillId="0" borderId="6" xfId="1" applyNumberFormat="1" applyFont="1" applyBorder="1"/>
    <xf numFmtId="3" fontId="5" fillId="0" borderId="31" xfId="0" applyNumberFormat="1" applyFont="1" applyBorder="1"/>
    <xf numFmtId="165" fontId="66" fillId="0" borderId="8" xfId="0" applyNumberFormat="1" applyFont="1" applyFill="1" applyBorder="1" applyAlignment="1">
      <alignment horizontal="center"/>
    </xf>
    <xf numFmtId="0" fontId="9" fillId="2" borderId="7" xfId="0" applyFont="1" applyFill="1" applyBorder="1" applyAlignment="1">
      <alignment horizontal="right"/>
    </xf>
    <xf numFmtId="165" fontId="6" fillId="0" borderId="54" xfId="1" applyNumberFormat="1" applyFont="1" applyFill="1" applyBorder="1"/>
    <xf numFmtId="165" fontId="12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64" fillId="0" borderId="60" xfId="0" applyFont="1" applyBorder="1" applyAlignment="1">
      <alignment wrapText="1"/>
    </xf>
    <xf numFmtId="165" fontId="39" fillId="2" borderId="25" xfId="1" applyNumberFormat="1" applyFont="1" applyFill="1" applyBorder="1"/>
    <xf numFmtId="165" fontId="39" fillId="2" borderId="12" xfId="1" applyNumberFormat="1" applyFont="1" applyFill="1" applyBorder="1"/>
    <xf numFmtId="165" fontId="73" fillId="0" borderId="0" xfId="1" applyNumberFormat="1" applyFont="1"/>
    <xf numFmtId="165" fontId="73" fillId="0" borderId="0" xfId="1" applyNumberFormat="1" applyFont="1" applyAlignment="1"/>
    <xf numFmtId="165" fontId="4" fillId="2" borderId="19" xfId="1" applyNumberFormat="1" applyFont="1" applyFill="1" applyBorder="1"/>
    <xf numFmtId="165" fontId="0" fillId="0" borderId="0" xfId="1" applyNumberFormat="1" applyFont="1" applyBorder="1"/>
    <xf numFmtId="0" fontId="4" fillId="0" borderId="0" xfId="0" applyFont="1" applyFill="1"/>
    <xf numFmtId="165" fontId="5" fillId="0" borderId="5" xfId="1" applyNumberFormat="1" applyFont="1" applyFill="1" applyBorder="1"/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43" xfId="1" applyNumberFormat="1" applyFont="1" applyFill="1" applyBorder="1"/>
    <xf numFmtId="165" fontId="5" fillId="0" borderId="44" xfId="1" applyNumberFormat="1" applyFont="1" applyFill="1" applyBorder="1"/>
    <xf numFmtId="165" fontId="4" fillId="0" borderId="0" xfId="1" applyNumberFormat="1" applyFont="1" applyFill="1"/>
    <xf numFmtId="3" fontId="4" fillId="0" borderId="0" xfId="0" applyNumberFormat="1" applyFont="1" applyFill="1"/>
    <xf numFmtId="165" fontId="28" fillId="0" borderId="19" xfId="6" applyNumberFormat="1" applyFont="1" applyFill="1" applyBorder="1" applyAlignment="1" applyProtection="1">
      <alignment horizontal="center" vertical="center"/>
      <protection locked="0"/>
    </xf>
    <xf numFmtId="165" fontId="28" fillId="0" borderId="34" xfId="6" applyNumberFormat="1" applyFont="1" applyFill="1" applyBorder="1" applyAlignment="1">
      <alignment horizontal="center" vertical="center"/>
    </xf>
    <xf numFmtId="165" fontId="28" fillId="0" borderId="13" xfId="6" applyNumberFormat="1" applyFont="1" applyFill="1" applyBorder="1" applyAlignment="1" applyProtection="1">
      <alignment horizontal="center" vertical="center"/>
      <protection locked="0"/>
    </xf>
    <xf numFmtId="165" fontId="28" fillId="0" borderId="39" xfId="6" applyNumberFormat="1" applyFont="1" applyFill="1" applyBorder="1" applyAlignment="1">
      <alignment horizontal="center" vertical="center"/>
    </xf>
    <xf numFmtId="165" fontId="28" fillId="0" borderId="32" xfId="6" applyNumberFormat="1" applyFont="1" applyFill="1" applyBorder="1" applyAlignment="1" applyProtection="1">
      <alignment horizontal="center" vertical="center"/>
      <protection locked="0"/>
    </xf>
    <xf numFmtId="165" fontId="28" fillId="0" borderId="40" xfId="6" applyNumberFormat="1" applyFont="1" applyFill="1" applyBorder="1" applyAlignment="1">
      <alignment horizontal="center" vertical="center"/>
    </xf>
    <xf numFmtId="165" fontId="28" fillId="0" borderId="54" xfId="6" applyNumberFormat="1" applyFont="1" applyFill="1" applyBorder="1" applyAlignment="1" applyProtection="1">
      <alignment horizontal="center" vertical="center"/>
      <protection locked="0"/>
    </xf>
    <xf numFmtId="165" fontId="28" fillId="0" borderId="43" xfId="6" applyNumberFormat="1" applyFont="1" applyFill="1" applyBorder="1" applyAlignment="1">
      <alignment horizontal="center" vertical="center"/>
    </xf>
    <xf numFmtId="0" fontId="4" fillId="0" borderId="4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51" fillId="0" borderId="8" xfId="4" applyFont="1" applyFill="1" applyBorder="1" applyAlignment="1" applyProtection="1">
      <alignment horizontal="center" vertical="center"/>
    </xf>
    <xf numFmtId="0" fontId="68" fillId="0" borderId="7" xfId="4" applyFont="1" applyFill="1" applyBorder="1"/>
    <xf numFmtId="0" fontId="68" fillId="0" borderId="63" xfId="4" applyFont="1" applyFill="1" applyBorder="1"/>
    <xf numFmtId="0" fontId="69" fillId="0" borderId="63" xfId="4" applyFont="1" applyFill="1" applyBorder="1"/>
    <xf numFmtId="0" fontId="69" fillId="0" borderId="7" xfId="4" applyFont="1" applyFill="1" applyBorder="1"/>
    <xf numFmtId="165" fontId="12" fillId="2" borderId="64" xfId="1" applyNumberFormat="1" applyFont="1" applyFill="1" applyBorder="1"/>
    <xf numFmtId="165" fontId="6" fillId="0" borderId="8" xfId="2" applyNumberFormat="1" applyFont="1" applyFill="1" applyBorder="1" applyAlignment="1">
      <alignment horizontal="right"/>
    </xf>
    <xf numFmtId="49" fontId="12" fillId="0" borderId="55" xfId="0" applyNumberFormat="1" applyFont="1" applyFill="1" applyBorder="1" applyAlignment="1">
      <alignment horizontal="center"/>
    </xf>
    <xf numFmtId="0" fontId="12" fillId="0" borderId="55" xfId="0" applyFont="1" applyFill="1" applyBorder="1"/>
    <xf numFmtId="165" fontId="12" fillId="0" borderId="55" xfId="2" applyNumberFormat="1" applyFont="1" applyFill="1" applyBorder="1"/>
    <xf numFmtId="0" fontId="12" fillId="0" borderId="24" xfId="0" applyFont="1" applyFill="1" applyBorder="1"/>
    <xf numFmtId="165" fontId="1" fillId="0" borderId="13" xfId="1" applyNumberFormat="1" applyFont="1" applyBorder="1" applyAlignment="1">
      <alignment horizontal="center"/>
    </xf>
    <xf numFmtId="0" fontId="74" fillId="0" borderId="11" xfId="0" applyFont="1" applyBorder="1" applyAlignment="1">
      <alignment wrapText="1"/>
    </xf>
    <xf numFmtId="165" fontId="1" fillId="0" borderId="18" xfId="1" applyNumberFormat="1" applyFont="1" applyBorder="1"/>
    <xf numFmtId="165" fontId="1" fillId="0" borderId="18" xfId="1" applyNumberFormat="1" applyFont="1" applyBorder="1" applyAlignment="1">
      <alignment horizontal="center"/>
    </xf>
    <xf numFmtId="165" fontId="12" fillId="0" borderId="57" xfId="1" applyNumberFormat="1" applyFont="1" applyFill="1" applyBorder="1"/>
    <xf numFmtId="165" fontId="12" fillId="2" borderId="13" xfId="2" applyNumberFormat="1" applyFont="1" applyFill="1" applyBorder="1"/>
    <xf numFmtId="0" fontId="6" fillId="0" borderId="62" xfId="0" applyFont="1" applyBorder="1" applyAlignment="1">
      <alignment wrapText="1"/>
    </xf>
    <xf numFmtId="49" fontId="12" fillId="0" borderId="66" xfId="0" applyNumberFormat="1" applyFont="1" applyBorder="1" applyAlignment="1">
      <alignment horizontal="center"/>
    </xf>
    <xf numFmtId="49" fontId="12" fillId="0" borderId="56" xfId="0" applyNumberFormat="1" applyFont="1" applyBorder="1" applyAlignment="1">
      <alignment horizontal="center"/>
    </xf>
    <xf numFmtId="0" fontId="6" fillId="0" borderId="13" xfId="0" applyFont="1" applyBorder="1"/>
    <xf numFmtId="0" fontId="12" fillId="0" borderId="13" xfId="0" applyFont="1" applyBorder="1" applyAlignment="1">
      <alignment horizontal="center"/>
    </xf>
    <xf numFmtId="165" fontId="4" fillId="0" borderId="40" xfId="1" applyNumberFormat="1" applyFont="1" applyFill="1" applyBorder="1"/>
    <xf numFmtId="165" fontId="4" fillId="0" borderId="39" xfId="1" applyNumberFormat="1" applyFont="1" applyFill="1" applyBorder="1" applyAlignment="1"/>
    <xf numFmtId="165" fontId="4" fillId="0" borderId="0" xfId="1" applyNumberFormat="1" applyFont="1" applyFill="1" applyBorder="1"/>
    <xf numFmtId="0" fontId="7" fillId="2" borderId="0" xfId="0" applyFont="1" applyFill="1" applyBorder="1" applyAlignment="1">
      <alignment horizontal="center" wrapText="1"/>
    </xf>
    <xf numFmtId="0" fontId="25" fillId="2" borderId="55" xfId="0" applyFont="1" applyFill="1" applyBorder="1" applyAlignment="1">
      <alignment horizontal="center" vertical="center" wrapText="1"/>
    </xf>
    <xf numFmtId="0" fontId="34" fillId="2" borderId="25" xfId="0" applyFont="1" applyFill="1" applyBorder="1" applyAlignment="1">
      <alignment horizontal="center" vertical="center" wrapText="1"/>
    </xf>
    <xf numFmtId="3" fontId="25" fillId="2" borderId="9" xfId="0" applyNumberFormat="1" applyFont="1" applyFill="1" applyBorder="1" applyAlignment="1">
      <alignment horizontal="left" wrapText="1"/>
    </xf>
    <xf numFmtId="3" fontId="25" fillId="2" borderId="7" xfId="0" applyNumberFormat="1" applyFont="1" applyFill="1" applyBorder="1" applyAlignment="1">
      <alignment horizontal="left" wrapText="1"/>
    </xf>
    <xf numFmtId="3" fontId="25" fillId="2" borderId="63" xfId="0" applyNumberFormat="1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7" fillId="0" borderId="62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3" fillId="0" borderId="55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55" fillId="0" borderId="0" xfId="0" applyFont="1" applyAlignment="1">
      <alignment horizontal="center" vertical="center" wrapText="1"/>
    </xf>
    <xf numFmtId="0" fontId="6" fillId="0" borderId="5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9" xfId="4" applyFont="1" applyFill="1" applyBorder="1" applyAlignment="1" applyProtection="1">
      <alignment horizontal="left" vertical="center" wrapText="1"/>
    </xf>
    <xf numFmtId="0" fontId="13" fillId="0" borderId="41" xfId="4" applyFont="1" applyFill="1" applyBorder="1" applyAlignment="1" applyProtection="1">
      <alignment horizontal="left" vertical="center" wrapText="1"/>
    </xf>
    <xf numFmtId="164" fontId="13" fillId="0" borderId="0" xfId="4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6" fillId="0" borderId="26" xfId="0" applyFont="1" applyFill="1" applyBorder="1" applyAlignment="1">
      <alignment horizontal="center"/>
    </xf>
    <xf numFmtId="0" fontId="66" fillId="0" borderId="1" xfId="0" applyFont="1" applyFill="1" applyBorder="1" applyAlignment="1">
      <alignment horizontal="center"/>
    </xf>
    <xf numFmtId="0" fontId="66" fillId="0" borderId="62" xfId="0" applyFont="1" applyFill="1" applyBorder="1" applyAlignment="1">
      <alignment horizontal="center"/>
    </xf>
    <xf numFmtId="0" fontId="66" fillId="0" borderId="31" xfId="0" applyFont="1" applyFill="1" applyBorder="1" applyAlignment="1">
      <alignment horizontal="center"/>
    </xf>
    <xf numFmtId="0" fontId="66" fillId="0" borderId="7" xfId="0" applyFont="1" applyFill="1" applyBorder="1" applyAlignment="1">
      <alignment horizontal="center"/>
    </xf>
    <xf numFmtId="0" fontId="66" fillId="0" borderId="63" xfId="0" applyFont="1" applyFill="1" applyBorder="1" applyAlignment="1">
      <alignment horizontal="center"/>
    </xf>
    <xf numFmtId="165" fontId="66" fillId="0" borderId="4" xfId="0" applyNumberFormat="1" applyFont="1" applyFill="1" applyBorder="1" applyAlignment="1">
      <alignment horizontal="center"/>
    </xf>
    <xf numFmtId="0" fontId="66" fillId="0" borderId="6" xfId="0" applyFont="1" applyFill="1" applyBorder="1" applyAlignment="1">
      <alignment horizontal="center"/>
    </xf>
    <xf numFmtId="0" fontId="66" fillId="0" borderId="9" xfId="0" applyFont="1" applyFill="1" applyBorder="1" applyAlignment="1">
      <alignment horizontal="center"/>
    </xf>
    <xf numFmtId="0" fontId="66" fillId="0" borderId="41" xfId="0" applyFont="1" applyFill="1" applyBorder="1" applyAlignment="1">
      <alignment horizontal="center"/>
    </xf>
    <xf numFmtId="0" fontId="66" fillId="0" borderId="3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2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wrapText="1"/>
    </xf>
    <xf numFmtId="0" fontId="36" fillId="0" borderId="0" xfId="0" applyFont="1" applyAlignment="1">
      <alignment horizontal="center"/>
    </xf>
    <xf numFmtId="164" fontId="29" fillId="0" borderId="0" xfId="4" applyNumberFormat="1" applyFont="1" applyFill="1" applyBorder="1" applyAlignment="1" applyProtection="1">
      <alignment horizontal="center" vertical="center" wrapText="1"/>
    </xf>
    <xf numFmtId="0" fontId="46" fillId="0" borderId="7" xfId="3" applyFont="1" applyFill="1" applyBorder="1" applyAlignment="1" applyProtection="1">
      <alignment horizontal="right"/>
    </xf>
    <xf numFmtId="0" fontId="47" fillId="0" borderId="7" xfId="3" applyFont="1" applyFill="1" applyBorder="1" applyAlignment="1" applyProtection="1">
      <alignment horizontal="right"/>
    </xf>
    <xf numFmtId="0" fontId="48" fillId="0" borderId="17" xfId="4" applyFont="1" applyFill="1" applyBorder="1" applyAlignment="1">
      <alignment horizontal="center" vertical="center" wrapText="1"/>
    </xf>
    <xf numFmtId="0" fontId="48" fillId="0" borderId="53" xfId="4" applyFont="1" applyFill="1" applyBorder="1" applyAlignment="1">
      <alignment horizontal="center" vertical="center" wrapText="1"/>
    </xf>
    <xf numFmtId="0" fontId="48" fillId="0" borderId="20" xfId="4" applyFont="1" applyFill="1" applyBorder="1" applyAlignment="1">
      <alignment horizontal="center" vertical="center" wrapText="1"/>
    </xf>
    <xf numFmtId="0" fontId="48" fillId="0" borderId="54" xfId="4" applyFont="1" applyFill="1" applyBorder="1" applyAlignment="1">
      <alignment horizontal="center" vertical="center" wrapText="1"/>
    </xf>
    <xf numFmtId="0" fontId="48" fillId="0" borderId="30" xfId="4" applyFont="1" applyFill="1" applyBorder="1" applyAlignment="1">
      <alignment horizontal="center" vertical="center" wrapText="1"/>
    </xf>
    <xf numFmtId="0" fontId="48" fillId="0" borderId="68" xfId="4" applyFont="1" applyFill="1" applyBorder="1" applyAlignment="1">
      <alignment horizontal="center" vertical="center" wrapText="1"/>
    </xf>
    <xf numFmtId="0" fontId="48" fillId="0" borderId="58" xfId="4" applyFont="1" applyFill="1" applyBorder="1" applyAlignment="1">
      <alignment horizontal="center" vertical="center" wrapText="1"/>
    </xf>
    <xf numFmtId="0" fontId="48" fillId="0" borderId="28" xfId="4" applyFont="1" applyFill="1" applyBorder="1" applyAlignment="1">
      <alignment horizontal="center" vertical="center" wrapText="1"/>
    </xf>
    <xf numFmtId="0" fontId="48" fillId="0" borderId="43" xfId="4" applyFont="1" applyFill="1" applyBorder="1" applyAlignment="1">
      <alignment horizontal="center" vertical="center" wrapText="1"/>
    </xf>
    <xf numFmtId="0" fontId="72" fillId="0" borderId="41" xfId="4" applyFont="1" applyFill="1" applyBorder="1" applyAlignment="1">
      <alignment horizontal="center" wrapText="1"/>
    </xf>
    <xf numFmtId="0" fontId="72" fillId="0" borderId="33" xfId="4" applyFont="1" applyFill="1" applyBorder="1" applyAlignment="1">
      <alignment horizontal="center" wrapText="1"/>
    </xf>
    <xf numFmtId="164" fontId="65" fillId="0" borderId="0" xfId="4" applyNumberFormat="1" applyFont="1" applyFill="1" applyBorder="1" applyAlignment="1" applyProtection="1">
      <alignment horizontal="center" vertical="center" wrapText="1"/>
    </xf>
    <xf numFmtId="0" fontId="67" fillId="0" borderId="17" xfId="4" applyFont="1" applyFill="1" applyBorder="1" applyAlignment="1" applyProtection="1">
      <alignment horizontal="center" vertical="center" wrapText="1"/>
    </xf>
    <xf numFmtId="0" fontId="67" fillId="0" borderId="20" xfId="4" applyFont="1" applyFill="1" applyBorder="1" applyAlignment="1" applyProtection="1">
      <alignment horizontal="center" vertical="center" wrapText="1"/>
    </xf>
    <xf numFmtId="0" fontId="67" fillId="0" borderId="28" xfId="4" applyFont="1" applyFill="1" applyBorder="1" applyAlignment="1" applyProtection="1">
      <alignment horizontal="center" vertical="center" wrapText="1"/>
    </xf>
    <xf numFmtId="0" fontId="68" fillId="0" borderId="22" xfId="0" applyFont="1" applyBorder="1" applyAlignment="1">
      <alignment horizontal="left" wrapText="1"/>
    </xf>
    <xf numFmtId="0" fontId="68" fillId="0" borderId="19" xfId="0" applyFont="1" applyBorder="1" applyAlignment="1">
      <alignment horizontal="left" wrapText="1"/>
    </xf>
    <xf numFmtId="0" fontId="68" fillId="0" borderId="30" xfId="0" applyFont="1" applyBorder="1" applyAlignment="1">
      <alignment horizontal="left" wrapText="1"/>
    </xf>
    <xf numFmtId="0" fontId="68" fillId="0" borderId="23" xfId="0" applyFont="1" applyBorder="1" applyAlignment="1">
      <alignment horizontal="left" wrapText="1"/>
    </xf>
    <xf numFmtId="0" fontId="68" fillId="0" borderId="13" xfId="0" applyFont="1" applyBorder="1" applyAlignment="1">
      <alignment horizontal="left" wrapText="1"/>
    </xf>
    <xf numFmtId="0" fontId="68" fillId="0" borderId="29" xfId="0" applyFont="1" applyBorder="1" applyAlignment="1">
      <alignment horizontal="left" wrapText="1"/>
    </xf>
    <xf numFmtId="0" fontId="68" fillId="0" borderId="11" xfId="0" applyFont="1" applyBorder="1" applyAlignment="1">
      <alignment horizontal="left" wrapText="1"/>
    </xf>
    <xf numFmtId="0" fontId="68" fillId="0" borderId="66" xfId="0" applyFont="1" applyBorder="1" applyAlignment="1">
      <alignment horizontal="left" wrapText="1"/>
    </xf>
    <xf numFmtId="0" fontId="68" fillId="0" borderId="56" xfId="0" applyFont="1" applyBorder="1" applyAlignment="1">
      <alignment horizontal="left" wrapText="1"/>
    </xf>
    <xf numFmtId="0" fontId="68" fillId="0" borderId="49" xfId="0" applyFont="1" applyBorder="1" applyAlignment="1">
      <alignment horizontal="left" wrapText="1"/>
    </xf>
    <xf numFmtId="0" fontId="68" fillId="0" borderId="32" xfId="0" applyFont="1" applyBorder="1" applyAlignment="1">
      <alignment horizontal="left" wrapText="1"/>
    </xf>
    <xf numFmtId="0" fontId="68" fillId="0" borderId="48" xfId="0" applyFont="1" applyBorder="1" applyAlignment="1">
      <alignment horizontal="left" wrapText="1"/>
    </xf>
    <xf numFmtId="0" fontId="70" fillId="0" borderId="7" xfId="4" applyFont="1" applyFill="1" applyBorder="1" applyAlignment="1">
      <alignment horizontal="center" wrapText="1"/>
    </xf>
    <xf numFmtId="0" fontId="70" fillId="0" borderId="63" xfId="4" applyFont="1" applyFill="1" applyBorder="1" applyAlignment="1">
      <alignment horizontal="center" wrapText="1"/>
    </xf>
    <xf numFmtId="0" fontId="68" fillId="0" borderId="41" xfId="4" applyFont="1" applyFill="1" applyBorder="1" applyAlignment="1">
      <alignment horizontal="center" wrapText="1"/>
    </xf>
    <xf numFmtId="0" fontId="68" fillId="0" borderId="33" xfId="4" applyFont="1" applyFill="1" applyBorder="1" applyAlignment="1">
      <alignment horizontal="center" wrapText="1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view="pageBreakPreview" topLeftCell="B1" zoomScale="60" zoomScaleNormal="110" workbookViewId="0">
      <selection activeCell="N1" sqref="N1"/>
    </sheetView>
  </sheetViews>
  <sheetFormatPr defaultRowHeight="14.25" x14ac:dyDescent="0.2"/>
  <cols>
    <col min="1" max="1" width="37.85546875" style="91" customWidth="1"/>
    <col min="2" max="2" width="15.28515625" style="91" customWidth="1"/>
    <col min="3" max="4" width="13.42578125" style="91" customWidth="1"/>
    <col min="5" max="5" width="17" style="103" customWidth="1"/>
    <col min="6" max="6" width="17.140625" style="137" bestFit="1" customWidth="1"/>
    <col min="9" max="9" width="16.5703125" bestFit="1" customWidth="1"/>
  </cols>
  <sheetData>
    <row r="1" spans="1:6" ht="37.5" customHeight="1" x14ac:dyDescent="0.25">
      <c r="A1" s="634" t="s">
        <v>292</v>
      </c>
      <c r="B1" s="634"/>
      <c r="C1" s="634"/>
      <c r="D1" s="634"/>
      <c r="E1" s="634"/>
    </row>
    <row r="2" spans="1:6" ht="15" x14ac:dyDescent="0.25">
      <c r="A2" s="99"/>
      <c r="B2" s="99"/>
      <c r="C2" s="99"/>
      <c r="D2" s="99"/>
      <c r="E2" s="100"/>
    </row>
    <row r="3" spans="1:6" ht="15" x14ac:dyDescent="0.25">
      <c r="A3" s="99"/>
      <c r="B3" s="99"/>
      <c r="C3" s="99"/>
      <c r="D3" s="99"/>
      <c r="E3" s="100"/>
      <c r="F3" s="186"/>
    </row>
    <row r="4" spans="1:6" ht="18.75" customHeight="1" thickBot="1" x14ac:dyDescent="0.25">
      <c r="A4" s="138"/>
      <c r="B4" s="138"/>
      <c r="C4" s="375"/>
      <c r="D4" s="375"/>
      <c r="E4" s="579"/>
      <c r="F4" s="186"/>
    </row>
    <row r="5" spans="1:6" s="50" customFormat="1" ht="12" customHeight="1" x14ac:dyDescent="0.2">
      <c r="A5" s="640" t="s">
        <v>138</v>
      </c>
      <c r="B5" s="642" t="s">
        <v>358</v>
      </c>
      <c r="C5" s="642" t="s">
        <v>353</v>
      </c>
      <c r="D5" s="642" t="s">
        <v>314</v>
      </c>
      <c r="E5" s="635" t="s">
        <v>315</v>
      </c>
      <c r="F5" s="98"/>
    </row>
    <row r="6" spans="1:6" s="50" customFormat="1" ht="51" customHeight="1" thickBot="1" x14ac:dyDescent="0.25">
      <c r="A6" s="641"/>
      <c r="B6" s="643"/>
      <c r="C6" s="643"/>
      <c r="D6" s="643"/>
      <c r="E6" s="636"/>
      <c r="F6" s="98"/>
    </row>
    <row r="7" spans="1:6" s="50" customFormat="1" ht="33.75" customHeight="1" thickBot="1" x14ac:dyDescent="0.3">
      <c r="A7" s="423" t="s">
        <v>99</v>
      </c>
      <c r="B7" s="208">
        <f>B8+B16+B15</f>
        <v>806648010</v>
      </c>
      <c r="C7" s="208">
        <f t="shared" ref="C7:D7" si="0">C8+C16</f>
        <v>5202304</v>
      </c>
      <c r="D7" s="208">
        <f t="shared" si="0"/>
        <v>49456</v>
      </c>
      <c r="E7" s="422">
        <f>D7+C7+B7</f>
        <v>811899770</v>
      </c>
      <c r="F7" s="98"/>
    </row>
    <row r="8" spans="1:6" s="50" customFormat="1" ht="33.75" customHeight="1" x14ac:dyDescent="0.25">
      <c r="A8" s="207" t="s">
        <v>104</v>
      </c>
      <c r="B8" s="421">
        <f>SUM(B9:B13)</f>
        <v>342001392</v>
      </c>
      <c r="C8" s="421">
        <f t="shared" ref="C8:D8" si="1">SUM(C9:C13)</f>
        <v>0</v>
      </c>
      <c r="D8" s="421">
        <f t="shared" si="1"/>
        <v>0</v>
      </c>
      <c r="E8" s="421">
        <f t="shared" ref="E8:E20" si="2">D8+C8+B8</f>
        <v>342001392</v>
      </c>
      <c r="F8" s="98"/>
    </row>
    <row r="9" spans="1:6" s="50" customFormat="1" ht="36" customHeight="1" x14ac:dyDescent="0.25">
      <c r="A9" s="414" t="s">
        <v>100</v>
      </c>
      <c r="B9" s="209">
        <v>177172373</v>
      </c>
      <c r="C9" s="210"/>
      <c r="D9" s="245"/>
      <c r="E9" s="421">
        <f t="shared" si="2"/>
        <v>177172373</v>
      </c>
      <c r="F9" s="98"/>
    </row>
    <row r="10" spans="1:6" s="50" customFormat="1" ht="46.5" customHeight="1" x14ac:dyDescent="0.25">
      <c r="A10" s="414" t="s">
        <v>246</v>
      </c>
      <c r="B10" s="211">
        <v>92607578</v>
      </c>
      <c r="C10" s="210"/>
      <c r="D10" s="245"/>
      <c r="E10" s="205">
        <f t="shared" si="2"/>
        <v>92607578</v>
      </c>
      <c r="F10" s="98"/>
    </row>
    <row r="11" spans="1:6" s="50" customFormat="1" ht="40.5" customHeight="1" x14ac:dyDescent="0.25">
      <c r="A11" s="414" t="s">
        <v>101</v>
      </c>
      <c r="B11" s="211">
        <v>6973230</v>
      </c>
      <c r="C11" s="212"/>
      <c r="D11" s="246"/>
      <c r="E11" s="205">
        <f t="shared" si="2"/>
        <v>6973230</v>
      </c>
      <c r="F11" s="98"/>
    </row>
    <row r="12" spans="1:6" s="50" customFormat="1" ht="51.75" customHeight="1" x14ac:dyDescent="0.25">
      <c r="A12" s="414" t="s">
        <v>103</v>
      </c>
      <c r="B12" s="211">
        <v>65248211</v>
      </c>
      <c r="C12" s="212"/>
      <c r="D12" s="246"/>
      <c r="E12" s="205">
        <f t="shared" si="2"/>
        <v>65248211</v>
      </c>
      <c r="F12" s="98"/>
    </row>
    <row r="13" spans="1:6" s="50" customFormat="1" ht="66" customHeight="1" x14ac:dyDescent="0.25">
      <c r="A13" s="414" t="s">
        <v>102</v>
      </c>
      <c r="B13" s="211"/>
      <c r="C13" s="212"/>
      <c r="D13" s="246"/>
      <c r="E13" s="205">
        <f t="shared" si="2"/>
        <v>0</v>
      </c>
      <c r="F13" s="98"/>
    </row>
    <row r="14" spans="1:6" s="165" customFormat="1" ht="66" customHeight="1" x14ac:dyDescent="0.25">
      <c r="A14" s="415" t="s">
        <v>254</v>
      </c>
      <c r="B14" s="420"/>
      <c r="C14" s="214"/>
      <c r="D14" s="247"/>
      <c r="E14" s="205">
        <f t="shared" si="2"/>
        <v>0</v>
      </c>
      <c r="F14" s="164"/>
    </row>
    <row r="15" spans="1:6" s="165" customFormat="1" ht="66" customHeight="1" x14ac:dyDescent="0.25">
      <c r="A15" s="415" t="s">
        <v>342</v>
      </c>
      <c r="B15" s="213"/>
      <c r="C15" s="214"/>
      <c r="D15" s="247"/>
      <c r="E15" s="205">
        <f t="shared" si="2"/>
        <v>0</v>
      </c>
      <c r="F15" s="164"/>
    </row>
    <row r="16" spans="1:6" s="165" customFormat="1" ht="58.5" customHeight="1" thickBot="1" x14ac:dyDescent="0.3">
      <c r="A16" s="415" t="s">
        <v>205</v>
      </c>
      <c r="B16" s="213">
        <v>464646618</v>
      </c>
      <c r="C16" s="214">
        <v>5202304</v>
      </c>
      <c r="D16" s="247">
        <v>49456</v>
      </c>
      <c r="E16" s="215">
        <f t="shared" si="2"/>
        <v>469898378</v>
      </c>
      <c r="F16" s="164"/>
    </row>
    <row r="17" spans="1:13" s="167" customFormat="1" ht="41.25" customHeight="1" thickBot="1" x14ac:dyDescent="0.3">
      <c r="A17" s="416" t="s">
        <v>105</v>
      </c>
      <c r="B17" s="208">
        <f>SUM(B18:B19)</f>
        <v>2325883187</v>
      </c>
      <c r="C17" s="208">
        <f t="shared" ref="C17:D17" si="3">SUM(C18:C19)</f>
        <v>0</v>
      </c>
      <c r="D17" s="208">
        <f t="shared" si="3"/>
        <v>0</v>
      </c>
      <c r="E17" s="422">
        <f t="shared" si="2"/>
        <v>2325883187</v>
      </c>
      <c r="F17" s="166"/>
    </row>
    <row r="18" spans="1:13" s="50" customFormat="1" ht="51.75" customHeight="1" x14ac:dyDescent="0.25">
      <c r="A18" s="417" t="s">
        <v>173</v>
      </c>
      <c r="B18" s="209">
        <v>137450308</v>
      </c>
      <c r="C18" s="210"/>
      <c r="D18" s="210"/>
      <c r="E18" s="421">
        <f t="shared" si="2"/>
        <v>137450308</v>
      </c>
      <c r="F18" s="98"/>
    </row>
    <row r="19" spans="1:13" s="50" customFormat="1" ht="48.75" customHeight="1" thickBot="1" x14ac:dyDescent="0.3">
      <c r="A19" s="425" t="s">
        <v>106</v>
      </c>
      <c r="B19" s="216">
        <v>2188432879</v>
      </c>
      <c r="C19" s="217"/>
      <c r="D19" s="217"/>
      <c r="E19" s="215">
        <f t="shared" si="2"/>
        <v>2188432879</v>
      </c>
      <c r="F19" s="98"/>
    </row>
    <row r="20" spans="1:13" s="140" customFormat="1" ht="45" customHeight="1" thickBot="1" x14ac:dyDescent="0.3">
      <c r="A20" s="486" t="s">
        <v>90</v>
      </c>
      <c r="B20" s="426">
        <f t="shared" ref="B20:D20" si="4">B22+B23+B27+B21</f>
        <v>82386000</v>
      </c>
      <c r="C20" s="426">
        <f t="shared" si="4"/>
        <v>0</v>
      </c>
      <c r="D20" s="426">
        <f t="shared" si="4"/>
        <v>0</v>
      </c>
      <c r="E20" s="424">
        <f t="shared" si="2"/>
        <v>82386000</v>
      </c>
      <c r="F20" s="139"/>
    </row>
    <row r="21" spans="1:13" s="140" customFormat="1" ht="45" customHeight="1" thickBot="1" x14ac:dyDescent="0.3">
      <c r="A21" s="488" t="s">
        <v>294</v>
      </c>
      <c r="B21" s="426"/>
      <c r="C21" s="426"/>
      <c r="D21" s="426"/>
      <c r="E21" s="424"/>
      <c r="F21" s="139"/>
    </row>
    <row r="22" spans="1:13" s="165" customFormat="1" ht="36" customHeight="1" x14ac:dyDescent="0.25">
      <c r="A22" s="489" t="s">
        <v>91</v>
      </c>
      <c r="B22" s="429">
        <v>14000000</v>
      </c>
      <c r="C22" s="430"/>
      <c r="D22" s="430"/>
      <c r="E22" s="431">
        <f t="shared" ref="E22:E33" si="5">D22+C22+B22</f>
        <v>14000000</v>
      </c>
      <c r="F22" s="164"/>
    </row>
    <row r="23" spans="1:13" s="165" customFormat="1" ht="46.5" customHeight="1" x14ac:dyDescent="0.25">
      <c r="A23" s="489" t="s">
        <v>92</v>
      </c>
      <c r="B23" s="219">
        <f>SUM(B24:B26)</f>
        <v>62499000</v>
      </c>
      <c r="C23" s="219">
        <f>SUM(C24:C26)</f>
        <v>0</v>
      </c>
      <c r="D23" s="219">
        <f>SUM(D24:D26)</f>
        <v>0</v>
      </c>
      <c r="E23" s="432">
        <f t="shared" si="5"/>
        <v>62499000</v>
      </c>
      <c r="F23" s="164"/>
    </row>
    <row r="24" spans="1:13" s="165" customFormat="1" ht="67.5" customHeight="1" x14ac:dyDescent="0.25">
      <c r="A24" s="490" t="s">
        <v>93</v>
      </c>
      <c r="B24" s="219">
        <v>53855000</v>
      </c>
      <c r="C24" s="427"/>
      <c r="D24" s="427"/>
      <c r="E24" s="432">
        <f t="shared" si="5"/>
        <v>53855000</v>
      </c>
      <c r="F24" s="164"/>
    </row>
    <row r="25" spans="1:13" s="50" customFormat="1" ht="24.75" customHeight="1" x14ac:dyDescent="0.25">
      <c r="A25" s="490" t="s">
        <v>94</v>
      </c>
      <c r="B25" s="428">
        <v>8644000</v>
      </c>
      <c r="C25" s="225"/>
      <c r="D25" s="225"/>
      <c r="E25" s="432">
        <f t="shared" si="5"/>
        <v>8644000</v>
      </c>
      <c r="F25" s="98"/>
    </row>
    <row r="26" spans="1:13" s="50" customFormat="1" ht="32.25" customHeight="1" x14ac:dyDescent="0.25">
      <c r="A26" s="490" t="s">
        <v>95</v>
      </c>
      <c r="B26" s="428"/>
      <c r="C26" s="225"/>
      <c r="D26" s="225"/>
      <c r="E26" s="432">
        <f t="shared" si="5"/>
        <v>0</v>
      </c>
      <c r="F26" s="98"/>
    </row>
    <row r="27" spans="1:13" s="165" customFormat="1" ht="36" customHeight="1" thickBot="1" x14ac:dyDescent="0.3">
      <c r="A27" s="491" t="s">
        <v>96</v>
      </c>
      <c r="B27" s="213">
        <v>5887000</v>
      </c>
      <c r="C27" s="214"/>
      <c r="D27" s="220"/>
      <c r="E27" s="418">
        <f t="shared" si="5"/>
        <v>5887000</v>
      </c>
      <c r="F27" s="164"/>
    </row>
    <row r="28" spans="1:13" s="50" customFormat="1" ht="38.25" customHeight="1" thickBot="1" x14ac:dyDescent="0.3">
      <c r="A28" s="487" t="s">
        <v>97</v>
      </c>
      <c r="B28" s="419">
        <v>50398387</v>
      </c>
      <c r="C28" s="419">
        <v>45000</v>
      </c>
      <c r="D28" s="419">
        <v>408000</v>
      </c>
      <c r="E28" s="424">
        <f t="shared" si="5"/>
        <v>50851387</v>
      </c>
      <c r="F28" s="98"/>
    </row>
    <row r="29" spans="1:13" ht="32.25" customHeight="1" thickBot="1" x14ac:dyDescent="0.3">
      <c r="A29" s="206" t="s">
        <v>98</v>
      </c>
      <c r="B29" s="208">
        <v>7211095</v>
      </c>
      <c r="C29" s="433">
        <f>SUM(C31:C32)</f>
        <v>0</v>
      </c>
      <c r="D29" s="433">
        <f>SUM(D31:D32)</f>
        <v>0</v>
      </c>
      <c r="E29" s="422">
        <f t="shared" si="5"/>
        <v>7211095</v>
      </c>
      <c r="F29" s="186"/>
    </row>
    <row r="30" spans="1:13" ht="32.25" customHeight="1" thickBot="1" x14ac:dyDescent="0.3">
      <c r="A30" s="434" t="s">
        <v>116</v>
      </c>
      <c r="B30" s="208">
        <v>11043284</v>
      </c>
      <c r="C30" s="433"/>
      <c r="D30" s="435"/>
      <c r="E30" s="422">
        <f t="shared" si="5"/>
        <v>11043284</v>
      </c>
      <c r="F30" s="186"/>
    </row>
    <row r="31" spans="1:13" s="50" customFormat="1" ht="48.75" customHeight="1" thickBot="1" x14ac:dyDescent="0.3">
      <c r="A31" s="434" t="s">
        <v>107</v>
      </c>
      <c r="B31" s="208">
        <f t="shared" ref="B31:D31" si="6">SUM(B32:B33)</f>
        <v>0</v>
      </c>
      <c r="C31" s="208">
        <f t="shared" si="6"/>
        <v>0</v>
      </c>
      <c r="D31" s="208">
        <f t="shared" si="6"/>
        <v>0</v>
      </c>
      <c r="E31" s="422">
        <f t="shared" si="5"/>
        <v>0</v>
      </c>
      <c r="F31" s="98"/>
    </row>
    <row r="32" spans="1:13" s="50" customFormat="1" ht="63.75" customHeight="1" x14ac:dyDescent="0.25">
      <c r="A32" s="436" t="s">
        <v>258</v>
      </c>
      <c r="B32" s="209"/>
      <c r="C32" s="210"/>
      <c r="D32" s="245"/>
      <c r="E32" s="421">
        <f t="shared" si="5"/>
        <v>0</v>
      </c>
      <c r="F32" s="98"/>
      <c r="M32" s="413"/>
    </row>
    <row r="33" spans="1:9" s="50" customFormat="1" ht="48.75" customHeight="1" x14ac:dyDescent="0.25">
      <c r="A33" s="218" t="s">
        <v>259</v>
      </c>
      <c r="B33" s="211"/>
      <c r="C33" s="212"/>
      <c r="D33" s="245"/>
      <c r="E33" s="421">
        <f t="shared" si="5"/>
        <v>0</v>
      </c>
      <c r="F33" s="98"/>
    </row>
    <row r="34" spans="1:9" s="60" customFormat="1" ht="40.5" customHeight="1" thickBot="1" x14ac:dyDescent="0.3">
      <c r="A34" s="222" t="s">
        <v>117</v>
      </c>
      <c r="B34" s="170">
        <f>B7+B17+B20+B31+B30+B28+B29</f>
        <v>3283569963</v>
      </c>
      <c r="C34" s="170">
        <f t="shared" ref="C34:D34" si="7">C7+C17+C20+C31+C30+C28+C29</f>
        <v>5247304</v>
      </c>
      <c r="D34" s="170">
        <f t="shared" si="7"/>
        <v>457456</v>
      </c>
      <c r="E34" s="205">
        <f>D34+C34+B34</f>
        <v>3289274723</v>
      </c>
      <c r="F34" s="376"/>
      <c r="I34" s="564"/>
    </row>
    <row r="35" spans="1:9" s="60" customFormat="1" ht="21.75" customHeight="1" thickBot="1" x14ac:dyDescent="0.3">
      <c r="A35" s="637" t="s">
        <v>115</v>
      </c>
      <c r="B35" s="638"/>
      <c r="C35" s="638"/>
      <c r="D35" s="638"/>
      <c r="E35" s="639"/>
      <c r="F35" s="376"/>
    </row>
    <row r="36" spans="1:9" ht="46.5" customHeight="1" thickBot="1" x14ac:dyDescent="0.3">
      <c r="A36" s="223" t="s">
        <v>114</v>
      </c>
      <c r="B36" s="502">
        <f>B37</f>
        <v>271891034</v>
      </c>
      <c r="C36" s="221">
        <f t="shared" ref="C36:D36" si="8">C37+C45</f>
        <v>122392917</v>
      </c>
      <c r="D36" s="221">
        <f t="shared" si="8"/>
        <v>13420970</v>
      </c>
      <c r="E36" s="101">
        <f>E37</f>
        <v>407704921</v>
      </c>
      <c r="F36" s="186"/>
      <c r="I36" s="87"/>
    </row>
    <row r="37" spans="1:9" s="72" customFormat="1" ht="33" customHeight="1" thickBot="1" x14ac:dyDescent="0.25">
      <c r="A37" s="447" t="s">
        <v>108</v>
      </c>
      <c r="B37" s="440">
        <f>B38+B41+B46+B45+B44</f>
        <v>271891034</v>
      </c>
      <c r="C37" s="224">
        <f t="shared" ref="C37:D37" si="9">C38+C41+C46+C44</f>
        <v>122392917</v>
      </c>
      <c r="D37" s="441">
        <f t="shared" si="9"/>
        <v>13420970</v>
      </c>
      <c r="E37" s="437">
        <f t="shared" ref="E37:E46" si="10">C37+B37+D37</f>
        <v>407704921</v>
      </c>
      <c r="F37" s="168"/>
    </row>
    <row r="38" spans="1:9" ht="33" customHeight="1" thickBot="1" x14ac:dyDescent="0.25">
      <c r="A38" s="228" t="s">
        <v>109</v>
      </c>
      <c r="B38" s="446">
        <f t="shared" ref="B38:D38" si="11">SUM(B39:B40)</f>
        <v>120995941</v>
      </c>
      <c r="C38" s="225">
        <f t="shared" si="11"/>
        <v>0</v>
      </c>
      <c r="D38" s="442">
        <f t="shared" si="11"/>
        <v>0</v>
      </c>
      <c r="E38" s="163">
        <f t="shared" si="10"/>
        <v>120995941</v>
      </c>
      <c r="F38" s="494"/>
    </row>
    <row r="39" spans="1:9" ht="33" customHeight="1" thickBot="1" x14ac:dyDescent="0.25">
      <c r="A39" s="448" t="s">
        <v>206</v>
      </c>
      <c r="B39" s="225">
        <v>120995941</v>
      </c>
      <c r="C39" s="225"/>
      <c r="D39" s="443"/>
      <c r="E39" s="163">
        <f t="shared" si="10"/>
        <v>120995941</v>
      </c>
      <c r="F39" s="186"/>
    </row>
    <row r="40" spans="1:9" ht="33" customHeight="1" thickBot="1" x14ac:dyDescent="0.25">
      <c r="A40" s="438" t="s">
        <v>207</v>
      </c>
      <c r="B40" s="225"/>
      <c r="C40" s="225"/>
      <c r="D40" s="443"/>
      <c r="E40" s="163">
        <f t="shared" si="10"/>
        <v>0</v>
      </c>
      <c r="F40" s="186"/>
    </row>
    <row r="41" spans="1:9" s="72" customFormat="1" ht="33" customHeight="1" thickBot="1" x14ac:dyDescent="0.25">
      <c r="A41" s="439" t="s">
        <v>110</v>
      </c>
      <c r="B41" s="427">
        <f>SUM(B42:B43)</f>
        <v>139845112</v>
      </c>
      <c r="C41" s="427">
        <f>SUM(C42:C43)+C45</f>
        <v>2068000</v>
      </c>
      <c r="D41" s="427">
        <f>SUM(D42:D43)+D45</f>
        <v>200000</v>
      </c>
      <c r="E41" s="163">
        <f t="shared" si="10"/>
        <v>142113112</v>
      </c>
      <c r="F41" s="168"/>
    </row>
    <row r="42" spans="1:9" s="169" customFormat="1" ht="33" customHeight="1" thickBot="1" x14ac:dyDescent="0.25">
      <c r="A42" s="438" t="s">
        <v>112</v>
      </c>
      <c r="B42" s="225">
        <v>95215596</v>
      </c>
      <c r="C42" s="227">
        <v>2068000</v>
      </c>
      <c r="D42" s="444">
        <v>200000</v>
      </c>
      <c r="E42" s="163">
        <f t="shared" si="10"/>
        <v>97483596</v>
      </c>
      <c r="F42" s="377"/>
    </row>
    <row r="43" spans="1:9" ht="36.75" customHeight="1" thickBot="1" x14ac:dyDescent="0.3">
      <c r="A43" s="438" t="s">
        <v>111</v>
      </c>
      <c r="B43" s="226">
        <v>44629516</v>
      </c>
      <c r="C43" s="226"/>
      <c r="D43" s="445"/>
      <c r="E43" s="101">
        <f t="shared" si="10"/>
        <v>44629516</v>
      </c>
      <c r="F43" s="494"/>
    </row>
    <row r="44" spans="1:9" s="72" customFormat="1" ht="36.75" customHeight="1" thickBot="1" x14ac:dyDescent="0.3">
      <c r="A44" s="272" t="s">
        <v>208</v>
      </c>
      <c r="B44" s="271"/>
      <c r="C44" s="271"/>
      <c r="D44" s="270"/>
      <c r="E44" s="101">
        <f t="shared" si="10"/>
        <v>0</v>
      </c>
      <c r="F44" s="168"/>
    </row>
    <row r="45" spans="1:9" s="72" customFormat="1" ht="36.75" customHeight="1" thickBot="1" x14ac:dyDescent="0.3">
      <c r="A45" s="308" t="s">
        <v>247</v>
      </c>
      <c r="B45" s="271">
        <v>11049981</v>
      </c>
      <c r="C45" s="271"/>
      <c r="D45" s="270"/>
      <c r="E45" s="101">
        <f t="shared" si="10"/>
        <v>11049981</v>
      </c>
      <c r="F45" s="168"/>
      <c r="I45" s="558"/>
    </row>
    <row r="46" spans="1:9" ht="33" customHeight="1" thickBot="1" x14ac:dyDescent="0.3">
      <c r="A46" s="228" t="s">
        <v>113</v>
      </c>
      <c r="B46" s="229"/>
      <c r="C46" s="229">
        <v>120324917</v>
      </c>
      <c r="D46" s="230">
        <v>13220970</v>
      </c>
      <c r="E46" s="101">
        <f t="shared" si="10"/>
        <v>133545887</v>
      </c>
      <c r="F46" s="186"/>
      <c r="I46" s="2"/>
    </row>
    <row r="48" spans="1:9" x14ac:dyDescent="0.2">
      <c r="E48" s="104"/>
    </row>
    <row r="51" spans="2:2" x14ac:dyDescent="0.2">
      <c r="B51" s="102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33" type="noConversion"/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&amp;R2.sz. melléklet
..../2018.(.....)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view="pageBreakPreview" zoomScaleNormal="100" zoomScaleSheetLayoutView="100" workbookViewId="0">
      <selection activeCell="E50" sqref="E50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58" t="s">
        <v>352</v>
      </c>
      <c r="B2" s="659"/>
      <c r="C2" s="659"/>
      <c r="D2" s="659"/>
      <c r="E2" s="659"/>
      <c r="F2" s="659"/>
      <c r="G2" s="659"/>
      <c r="H2" s="659"/>
      <c r="I2" s="660"/>
      <c r="J2" s="660"/>
      <c r="K2" s="660"/>
      <c r="L2" s="660"/>
    </row>
    <row r="3" spans="1:12" ht="13.5" thickBot="1" x14ac:dyDescent="0.25">
      <c r="L3" s="157"/>
    </row>
    <row r="4" spans="1:12" ht="102" customHeight="1" thickBot="1" x14ac:dyDescent="0.25">
      <c r="A4" s="645" t="s">
        <v>120</v>
      </c>
      <c r="B4" s="110" t="s">
        <v>140</v>
      </c>
      <c r="C4" s="110" t="s">
        <v>151</v>
      </c>
      <c r="D4" s="110" t="s">
        <v>142</v>
      </c>
      <c r="E4" s="110" t="s">
        <v>152</v>
      </c>
      <c r="F4" s="110" t="s">
        <v>148</v>
      </c>
      <c r="G4" s="110" t="s">
        <v>301</v>
      </c>
      <c r="H4" s="110" t="s">
        <v>144</v>
      </c>
      <c r="I4" s="110" t="s">
        <v>145</v>
      </c>
      <c r="J4" s="110" t="s">
        <v>146</v>
      </c>
      <c r="K4" s="110" t="s">
        <v>154</v>
      </c>
      <c r="L4" s="111" t="s">
        <v>24</v>
      </c>
    </row>
    <row r="5" spans="1:12" ht="21" customHeight="1" thickBot="1" x14ac:dyDescent="0.25">
      <c r="A5" s="646"/>
      <c r="B5" s="21" t="s">
        <v>326</v>
      </c>
      <c r="C5" s="21" t="s">
        <v>326</v>
      </c>
      <c r="D5" s="21" t="s">
        <v>326</v>
      </c>
      <c r="E5" s="21" t="s">
        <v>326</v>
      </c>
      <c r="F5" s="21" t="s">
        <v>326</v>
      </c>
      <c r="G5" s="21" t="s">
        <v>326</v>
      </c>
      <c r="H5" s="21" t="s">
        <v>326</v>
      </c>
      <c r="I5" s="21" t="s">
        <v>326</v>
      </c>
      <c r="J5" s="21" t="s">
        <v>326</v>
      </c>
      <c r="K5" s="21" t="s">
        <v>326</v>
      </c>
      <c r="L5" s="21" t="s">
        <v>326</v>
      </c>
    </row>
    <row r="6" spans="1:12" ht="21" customHeight="1" thickBot="1" x14ac:dyDescent="0.25">
      <c r="A6" s="180" t="s">
        <v>164</v>
      </c>
      <c r="B6" s="57">
        <v>35080090</v>
      </c>
      <c r="C6" s="57">
        <v>6772735</v>
      </c>
      <c r="D6" s="86">
        <v>7536705</v>
      </c>
      <c r="E6" s="86"/>
      <c r="F6" s="57">
        <v>5210610</v>
      </c>
      <c r="G6" s="57">
        <v>1726694</v>
      </c>
      <c r="H6" s="86">
        <v>2474540</v>
      </c>
      <c r="I6" s="86"/>
      <c r="J6" s="86"/>
      <c r="K6" s="57"/>
      <c r="L6" s="145">
        <f>SUM(B6:K6)</f>
        <v>58801374</v>
      </c>
    </row>
    <row r="7" spans="1:12" ht="21" customHeight="1" thickBot="1" x14ac:dyDescent="0.25">
      <c r="A7" s="180" t="s">
        <v>131</v>
      </c>
      <c r="B7" s="57"/>
      <c r="C7" s="57"/>
      <c r="D7" s="86">
        <v>75000</v>
      </c>
      <c r="E7" s="86"/>
      <c r="F7" s="57"/>
      <c r="G7" s="57"/>
      <c r="H7" s="86"/>
      <c r="I7" s="86"/>
      <c r="J7" s="86"/>
      <c r="K7" s="57"/>
      <c r="L7" s="145">
        <f t="shared" ref="L7:L39" si="0">SUM(B7:K7)</f>
        <v>75000</v>
      </c>
    </row>
    <row r="8" spans="1:12" ht="31.5" customHeight="1" thickBot="1" x14ac:dyDescent="0.25">
      <c r="A8" s="179" t="s">
        <v>122</v>
      </c>
      <c r="B8" s="57"/>
      <c r="C8" s="57"/>
      <c r="D8" s="86">
        <v>21734468</v>
      </c>
      <c r="E8" s="86"/>
      <c r="F8" s="57">
        <v>6624673</v>
      </c>
      <c r="G8" s="57"/>
      <c r="H8" s="86">
        <v>59937706</v>
      </c>
      <c r="I8" s="86">
        <v>1396290</v>
      </c>
      <c r="J8" s="86"/>
      <c r="K8" s="86"/>
      <c r="L8" s="145">
        <f t="shared" si="0"/>
        <v>89693137</v>
      </c>
    </row>
    <row r="9" spans="1:12" ht="31.5" customHeight="1" thickBot="1" x14ac:dyDescent="0.25">
      <c r="A9" s="373" t="s">
        <v>269</v>
      </c>
      <c r="B9" s="57"/>
      <c r="C9" s="57"/>
      <c r="D9" s="86"/>
      <c r="E9" s="86"/>
      <c r="F9" s="57">
        <v>84360</v>
      </c>
      <c r="G9" s="57"/>
      <c r="H9" s="86"/>
      <c r="I9" s="86"/>
      <c r="J9" s="86"/>
      <c r="K9" s="57">
        <v>11185523</v>
      </c>
      <c r="L9" s="145">
        <f t="shared" si="0"/>
        <v>11269883</v>
      </c>
    </row>
    <row r="10" spans="1:12" ht="31.5" customHeight="1" thickBot="1" x14ac:dyDescent="0.25">
      <c r="A10" s="373" t="s">
        <v>299</v>
      </c>
      <c r="B10" s="57"/>
      <c r="C10" s="57"/>
      <c r="D10" s="86"/>
      <c r="E10" s="86"/>
      <c r="F10" s="57">
        <v>12907000</v>
      </c>
      <c r="G10" s="57"/>
      <c r="H10" s="86"/>
      <c r="I10" s="86"/>
      <c r="J10" s="86"/>
      <c r="K10" s="86">
        <v>133410345</v>
      </c>
      <c r="L10" s="145">
        <f t="shared" si="0"/>
        <v>146317345</v>
      </c>
    </row>
    <row r="11" spans="1:12" ht="21" customHeight="1" thickBot="1" x14ac:dyDescent="0.25">
      <c r="A11" s="177" t="s">
        <v>158</v>
      </c>
      <c r="B11" s="57"/>
      <c r="C11" s="57"/>
      <c r="D11" s="86"/>
      <c r="E11" s="86"/>
      <c r="F11" s="57">
        <v>10515654</v>
      </c>
      <c r="G11" s="57"/>
      <c r="H11" s="86"/>
      <c r="I11" s="86"/>
      <c r="J11" s="57"/>
      <c r="K11" s="57"/>
      <c r="L11" s="145">
        <f t="shared" si="0"/>
        <v>10515654</v>
      </c>
    </row>
    <row r="12" spans="1:12" ht="21" customHeight="1" thickBot="1" x14ac:dyDescent="0.25">
      <c r="A12" s="180" t="s">
        <v>128</v>
      </c>
      <c r="B12" s="57">
        <v>26078483</v>
      </c>
      <c r="C12" s="57">
        <v>2542615</v>
      </c>
      <c r="D12" s="86"/>
      <c r="E12" s="86"/>
      <c r="F12" s="57"/>
      <c r="G12" s="57"/>
      <c r="H12" s="86"/>
      <c r="I12" s="86"/>
      <c r="J12" s="86"/>
      <c r="K12" s="57"/>
      <c r="L12" s="145">
        <f t="shared" si="0"/>
        <v>28621098</v>
      </c>
    </row>
    <row r="13" spans="1:12" ht="21" customHeight="1" thickBot="1" x14ac:dyDescent="0.25">
      <c r="A13" s="180" t="s">
        <v>129</v>
      </c>
      <c r="B13" s="57">
        <v>426507474</v>
      </c>
      <c r="C13" s="57">
        <v>43302933</v>
      </c>
      <c r="D13" s="86">
        <v>58061884</v>
      </c>
      <c r="E13" s="86"/>
      <c r="F13" s="57">
        <v>11522448</v>
      </c>
      <c r="G13" s="57"/>
      <c r="H13" s="86">
        <v>21305502</v>
      </c>
      <c r="I13" s="86">
        <v>9809459</v>
      </c>
      <c r="J13" s="86"/>
      <c r="K13" s="57"/>
      <c r="L13" s="145">
        <f t="shared" si="0"/>
        <v>570509700</v>
      </c>
    </row>
    <row r="14" spans="1:12" ht="21" customHeight="1" thickBot="1" x14ac:dyDescent="0.25">
      <c r="A14" s="180" t="s">
        <v>273</v>
      </c>
      <c r="B14" s="57">
        <v>1172500</v>
      </c>
      <c r="C14" s="57">
        <v>231000</v>
      </c>
      <c r="D14" s="86">
        <v>3759900</v>
      </c>
      <c r="E14" s="86"/>
      <c r="F14" s="57"/>
      <c r="G14" s="57"/>
      <c r="H14" s="86">
        <v>623706</v>
      </c>
      <c r="I14" s="86"/>
      <c r="J14" s="86"/>
      <c r="K14" s="57"/>
      <c r="L14" s="145">
        <f t="shared" si="0"/>
        <v>5787106</v>
      </c>
    </row>
    <row r="15" spans="1:12" s="92" customFormat="1" ht="21" customHeight="1" thickBot="1" x14ac:dyDescent="0.25">
      <c r="A15" s="177" t="s">
        <v>209</v>
      </c>
      <c r="B15" s="21"/>
      <c r="C15" s="57"/>
      <c r="D15" s="86">
        <v>819609</v>
      </c>
      <c r="E15" s="86"/>
      <c r="F15" s="57"/>
      <c r="G15" s="57">
        <v>6898167</v>
      </c>
      <c r="H15" s="86">
        <v>1010556691</v>
      </c>
      <c r="I15" s="86">
        <v>49663202</v>
      </c>
      <c r="J15" s="86"/>
      <c r="K15" s="57"/>
      <c r="L15" s="145">
        <f t="shared" si="0"/>
        <v>1067937669</v>
      </c>
    </row>
    <row r="16" spans="1:12" s="92" customFormat="1" ht="21" customHeight="1" thickBot="1" x14ac:dyDescent="0.25">
      <c r="A16" s="177" t="s">
        <v>212</v>
      </c>
      <c r="B16" s="57"/>
      <c r="C16" s="57"/>
      <c r="D16" s="86">
        <v>15206000</v>
      </c>
      <c r="E16" s="86"/>
      <c r="F16" s="57">
        <v>3736712</v>
      </c>
      <c r="G16" s="57"/>
      <c r="H16" s="86"/>
      <c r="I16" s="86"/>
      <c r="J16" s="86"/>
      <c r="K16" s="57"/>
      <c r="L16" s="145">
        <f t="shared" si="0"/>
        <v>18942712</v>
      </c>
    </row>
    <row r="17" spans="1:12" s="92" customFormat="1" ht="21" customHeight="1" thickBot="1" x14ac:dyDescent="0.25">
      <c r="A17" s="176" t="s">
        <v>155</v>
      </c>
      <c r="B17" s="57"/>
      <c r="C17" s="57"/>
      <c r="D17" s="86"/>
      <c r="E17" s="86"/>
      <c r="F17" s="57">
        <v>1955913</v>
      </c>
      <c r="G17" s="57"/>
      <c r="H17" s="86"/>
      <c r="I17" s="86"/>
      <c r="J17" s="86"/>
      <c r="K17" s="57"/>
      <c r="L17" s="145">
        <f t="shared" si="0"/>
        <v>1955913</v>
      </c>
    </row>
    <row r="18" spans="1:12" s="92" customFormat="1" ht="21" customHeight="1" thickBot="1" x14ac:dyDescent="0.25">
      <c r="A18" s="374" t="s">
        <v>277</v>
      </c>
      <c r="B18" s="57"/>
      <c r="C18" s="57"/>
      <c r="D18" s="86"/>
      <c r="E18" s="86"/>
      <c r="F18" s="57">
        <v>50000</v>
      </c>
      <c r="G18" s="57"/>
      <c r="H18" s="86">
        <v>1390854858</v>
      </c>
      <c r="I18" s="86"/>
      <c r="J18" s="86"/>
      <c r="K18" s="57"/>
      <c r="L18" s="145">
        <f t="shared" si="0"/>
        <v>1390904858</v>
      </c>
    </row>
    <row r="19" spans="1:12" s="92" customFormat="1" ht="21" customHeight="1" thickBot="1" x14ac:dyDescent="0.25">
      <c r="A19" s="621" t="s">
        <v>406</v>
      </c>
      <c r="B19" s="57"/>
      <c r="C19" s="57"/>
      <c r="D19" s="86">
        <v>168580</v>
      </c>
      <c r="E19" s="86"/>
      <c r="F19" s="57"/>
      <c r="G19" s="57"/>
      <c r="H19" s="86">
        <v>15020</v>
      </c>
      <c r="I19" s="86"/>
      <c r="J19" s="86"/>
      <c r="K19" s="57"/>
      <c r="L19" s="145">
        <f t="shared" si="0"/>
        <v>183600</v>
      </c>
    </row>
    <row r="20" spans="1:12" s="92" customFormat="1" ht="21" customHeight="1" thickBot="1" x14ac:dyDescent="0.25">
      <c r="A20" s="179" t="s">
        <v>157</v>
      </c>
      <c r="B20" s="57"/>
      <c r="C20" s="57"/>
      <c r="D20" s="86">
        <v>15148510</v>
      </c>
      <c r="E20" s="86"/>
      <c r="F20" s="57">
        <v>488675</v>
      </c>
      <c r="G20" s="57"/>
      <c r="H20" s="86"/>
      <c r="I20" s="86"/>
      <c r="J20" s="86"/>
      <c r="K20" s="57"/>
      <c r="L20" s="145">
        <f t="shared" si="0"/>
        <v>15637185</v>
      </c>
    </row>
    <row r="21" spans="1:12" ht="21" customHeight="1" thickBot="1" x14ac:dyDescent="0.25">
      <c r="A21" s="177" t="s">
        <v>123</v>
      </c>
      <c r="B21" s="57">
        <v>2346100</v>
      </c>
      <c r="C21" s="57">
        <v>462000</v>
      </c>
      <c r="D21" s="86">
        <v>10845000</v>
      </c>
      <c r="E21" s="86"/>
      <c r="F21" s="57">
        <v>3688390</v>
      </c>
      <c r="G21" s="57"/>
      <c r="H21" s="86">
        <v>27761000</v>
      </c>
      <c r="I21" s="86"/>
      <c r="J21" s="86"/>
      <c r="K21" s="57"/>
      <c r="L21" s="145">
        <f t="shared" si="0"/>
        <v>45102490</v>
      </c>
    </row>
    <row r="22" spans="1:12" ht="21" customHeight="1" thickBot="1" x14ac:dyDescent="0.25">
      <c r="A22" s="177" t="s">
        <v>159</v>
      </c>
      <c r="B22" s="57">
        <v>480000</v>
      </c>
      <c r="C22" s="57">
        <v>85200</v>
      </c>
      <c r="D22" s="86">
        <v>647504</v>
      </c>
      <c r="E22" s="86"/>
      <c r="F22" s="57"/>
      <c r="G22" s="57"/>
      <c r="H22" s="57"/>
      <c r="I22" s="86"/>
      <c r="J22" s="57"/>
      <c r="K22" s="57"/>
      <c r="L22" s="145">
        <f t="shared" si="0"/>
        <v>1212704</v>
      </c>
    </row>
    <row r="23" spans="1:12" ht="21" customHeight="1" thickBot="1" x14ac:dyDescent="0.25">
      <c r="A23" s="177" t="s">
        <v>160</v>
      </c>
      <c r="B23" s="57"/>
      <c r="C23" s="57"/>
      <c r="D23" s="86"/>
      <c r="E23" s="86"/>
      <c r="F23" s="57">
        <v>9676437</v>
      </c>
      <c r="G23" s="57"/>
      <c r="H23" s="57"/>
      <c r="I23" s="86"/>
      <c r="J23" s="57"/>
      <c r="K23" s="57"/>
      <c r="L23" s="145">
        <f t="shared" si="0"/>
        <v>9676437</v>
      </c>
    </row>
    <row r="24" spans="1:12" ht="21" customHeight="1" thickBot="1" x14ac:dyDescent="0.25">
      <c r="A24" s="177" t="s">
        <v>161</v>
      </c>
      <c r="B24" s="57"/>
      <c r="C24" s="57"/>
      <c r="D24" s="86">
        <v>9243619</v>
      </c>
      <c r="E24" s="86"/>
      <c r="F24" s="57">
        <v>1043487</v>
      </c>
      <c r="G24" s="57"/>
      <c r="H24" s="57"/>
      <c r="I24" s="86"/>
      <c r="J24" s="57"/>
      <c r="K24" s="57"/>
      <c r="L24" s="145">
        <f t="shared" si="0"/>
        <v>10287106</v>
      </c>
    </row>
    <row r="25" spans="1:12" ht="21" customHeight="1" thickBot="1" x14ac:dyDescent="0.25">
      <c r="A25" s="177" t="s">
        <v>162</v>
      </c>
      <c r="B25" s="57"/>
      <c r="C25" s="57"/>
      <c r="D25" s="86">
        <v>279400</v>
      </c>
      <c r="E25" s="86"/>
      <c r="F25" s="57"/>
      <c r="G25" s="57"/>
      <c r="H25" s="57"/>
      <c r="I25" s="86"/>
      <c r="J25" s="57"/>
      <c r="K25" s="57"/>
      <c r="L25" s="145">
        <f t="shared" si="0"/>
        <v>279400</v>
      </c>
    </row>
    <row r="26" spans="1:12" ht="21" customHeight="1" thickBot="1" x14ac:dyDescent="0.25">
      <c r="A26" s="177" t="s">
        <v>270</v>
      </c>
      <c r="B26" s="57"/>
      <c r="C26" s="57"/>
      <c r="D26" s="86">
        <v>64000</v>
      </c>
      <c r="E26" s="86"/>
      <c r="F26" s="57"/>
      <c r="G26" s="57"/>
      <c r="H26" s="57"/>
      <c r="I26" s="86"/>
      <c r="J26" s="57"/>
      <c r="K26" s="57"/>
      <c r="L26" s="145">
        <f t="shared" si="0"/>
        <v>64000</v>
      </c>
    </row>
    <row r="27" spans="1:12" ht="21" customHeight="1" thickBot="1" x14ac:dyDescent="0.25">
      <c r="A27" s="177" t="s">
        <v>271</v>
      </c>
      <c r="B27" s="57"/>
      <c r="C27" s="57"/>
      <c r="D27" s="86"/>
      <c r="E27" s="86"/>
      <c r="F27" s="57"/>
      <c r="G27" s="57"/>
      <c r="H27" s="57"/>
      <c r="I27" s="86">
        <v>762452</v>
      </c>
      <c r="J27" s="57"/>
      <c r="K27" s="57"/>
      <c r="L27" s="145">
        <f t="shared" si="0"/>
        <v>762452</v>
      </c>
    </row>
    <row r="28" spans="1:12" ht="21" customHeight="1" thickBot="1" x14ac:dyDescent="0.25">
      <c r="A28" s="177" t="s">
        <v>156</v>
      </c>
      <c r="B28" s="57"/>
      <c r="C28" s="57"/>
      <c r="D28" s="86"/>
      <c r="E28" s="86"/>
      <c r="F28" s="57">
        <v>672388</v>
      </c>
      <c r="G28" s="57"/>
      <c r="H28" s="57"/>
      <c r="I28" s="86"/>
      <c r="J28" s="86"/>
      <c r="K28" s="57"/>
      <c r="L28" s="145">
        <f t="shared" si="0"/>
        <v>672388</v>
      </c>
    </row>
    <row r="29" spans="1:12" ht="21" customHeight="1" thickBot="1" x14ac:dyDescent="0.25">
      <c r="A29" s="180" t="s">
        <v>272</v>
      </c>
      <c r="B29" s="57"/>
      <c r="C29" s="57"/>
      <c r="D29" s="86"/>
      <c r="E29" s="86"/>
      <c r="F29" s="57">
        <v>6537000</v>
      </c>
      <c r="G29" s="57"/>
      <c r="H29" s="57"/>
      <c r="I29" s="86"/>
      <c r="J29" s="86"/>
      <c r="K29" s="57"/>
      <c r="L29" s="145">
        <f t="shared" si="0"/>
        <v>6537000</v>
      </c>
    </row>
    <row r="30" spans="1:12" ht="21" customHeight="1" thickBot="1" x14ac:dyDescent="0.25">
      <c r="A30" s="180" t="s">
        <v>402</v>
      </c>
      <c r="B30" s="57"/>
      <c r="C30" s="57"/>
      <c r="D30" s="86">
        <v>450000</v>
      </c>
      <c r="E30" s="86"/>
      <c r="F30" s="57"/>
      <c r="G30" s="57"/>
      <c r="H30" s="57"/>
      <c r="I30" s="86"/>
      <c r="J30" s="86"/>
      <c r="K30" s="57"/>
      <c r="L30" s="145">
        <f t="shared" si="0"/>
        <v>450000</v>
      </c>
    </row>
    <row r="31" spans="1:12" ht="21" customHeight="1" thickBot="1" x14ac:dyDescent="0.25">
      <c r="A31" s="180" t="s">
        <v>288</v>
      </c>
      <c r="B31" s="57"/>
      <c r="C31" s="57"/>
      <c r="D31" s="86">
        <v>2000000</v>
      </c>
      <c r="E31" s="86"/>
      <c r="F31" s="57"/>
      <c r="G31" s="57"/>
      <c r="H31" s="57"/>
      <c r="I31" s="86"/>
      <c r="J31" s="86"/>
      <c r="K31" s="57"/>
      <c r="L31" s="145">
        <f t="shared" si="0"/>
        <v>2000000</v>
      </c>
    </row>
    <row r="32" spans="1:12" ht="21" customHeight="1" thickBot="1" x14ac:dyDescent="0.25">
      <c r="A32" s="180" t="s">
        <v>130</v>
      </c>
      <c r="B32" s="57">
        <v>15000</v>
      </c>
      <c r="C32" s="57"/>
      <c r="D32" s="86">
        <v>4805390</v>
      </c>
      <c r="E32" s="86"/>
      <c r="F32" s="57">
        <v>2743487</v>
      </c>
      <c r="G32" s="57"/>
      <c r="H32" s="57"/>
      <c r="I32" s="86"/>
      <c r="J32" s="86"/>
      <c r="K32" s="57"/>
      <c r="L32" s="145">
        <f t="shared" si="0"/>
        <v>7563877</v>
      </c>
    </row>
    <row r="33" spans="1:12" ht="21" customHeight="1" thickBot="1" x14ac:dyDescent="0.25">
      <c r="A33" s="180" t="s">
        <v>300</v>
      </c>
      <c r="B33" s="57"/>
      <c r="C33" s="57"/>
      <c r="D33" s="86">
        <v>10361770</v>
      </c>
      <c r="E33" s="86"/>
      <c r="F33" s="57"/>
      <c r="G33" s="57"/>
      <c r="H33" s="57"/>
      <c r="I33" s="86"/>
      <c r="J33" s="86"/>
      <c r="K33" s="57"/>
      <c r="L33" s="145">
        <f t="shared" si="0"/>
        <v>10361770</v>
      </c>
    </row>
    <row r="34" spans="1:12" ht="28.5" customHeight="1" thickBot="1" x14ac:dyDescent="0.25">
      <c r="A34" s="180" t="s">
        <v>407</v>
      </c>
      <c r="B34" s="57"/>
      <c r="C34" s="57"/>
      <c r="D34" s="86"/>
      <c r="E34" s="86">
        <v>4115000</v>
      </c>
      <c r="F34" s="57"/>
      <c r="G34" s="57"/>
      <c r="H34" s="57"/>
      <c r="I34" s="86"/>
      <c r="J34" s="86"/>
      <c r="K34" s="57"/>
      <c r="L34" s="145">
        <f t="shared" si="0"/>
        <v>4115000</v>
      </c>
    </row>
    <row r="35" spans="1:12" ht="21" customHeight="1" thickBot="1" x14ac:dyDescent="0.25">
      <c r="A35" s="180" t="s">
        <v>213</v>
      </c>
      <c r="B35" s="57"/>
      <c r="C35" s="57"/>
      <c r="D35" s="86"/>
      <c r="E35" s="86">
        <v>1950000</v>
      </c>
      <c r="F35" s="57"/>
      <c r="G35" s="57"/>
      <c r="H35" s="57"/>
      <c r="I35" s="86"/>
      <c r="J35" s="86"/>
      <c r="K35" s="57"/>
      <c r="L35" s="145">
        <f t="shared" si="0"/>
        <v>1950000</v>
      </c>
    </row>
    <row r="36" spans="1:12" ht="21" customHeight="1" thickBot="1" x14ac:dyDescent="0.25">
      <c r="A36" s="178" t="s">
        <v>121</v>
      </c>
      <c r="B36" s="57"/>
      <c r="C36" s="57"/>
      <c r="D36" s="86"/>
      <c r="E36" s="86"/>
      <c r="F36" s="57">
        <v>5592209</v>
      </c>
      <c r="G36" s="57"/>
      <c r="H36" s="57"/>
      <c r="I36" s="86"/>
      <c r="J36" s="86"/>
      <c r="K36" s="57"/>
      <c r="L36" s="145">
        <f t="shared" si="0"/>
        <v>5592209</v>
      </c>
    </row>
    <row r="37" spans="1:12" ht="21" customHeight="1" thickBot="1" x14ac:dyDescent="0.25">
      <c r="A37" s="180" t="s">
        <v>127</v>
      </c>
      <c r="B37" s="57">
        <v>3273400</v>
      </c>
      <c r="C37" s="57">
        <v>604658</v>
      </c>
      <c r="D37" s="86">
        <v>1073000</v>
      </c>
      <c r="E37" s="86"/>
      <c r="F37" s="57"/>
      <c r="G37" s="57"/>
      <c r="H37" s="57"/>
      <c r="I37" s="71"/>
      <c r="J37" s="71"/>
      <c r="K37" s="57"/>
      <c r="L37" s="145">
        <f t="shared" si="0"/>
        <v>4951058</v>
      </c>
    </row>
    <row r="38" spans="1:12" ht="21" customHeight="1" thickBot="1" x14ac:dyDescent="0.25">
      <c r="A38" s="180" t="s">
        <v>163</v>
      </c>
      <c r="B38" s="57"/>
      <c r="C38" s="57"/>
      <c r="D38" s="86">
        <v>150000</v>
      </c>
      <c r="E38" s="86">
        <v>6678618</v>
      </c>
      <c r="F38" s="57">
        <v>5674662</v>
      </c>
      <c r="G38" s="57"/>
      <c r="H38" s="57"/>
      <c r="I38" s="86"/>
      <c r="J38" s="86"/>
      <c r="K38" s="57"/>
      <c r="L38" s="145">
        <f t="shared" si="0"/>
        <v>12503280</v>
      </c>
    </row>
    <row r="39" spans="1:12" s="494" customFormat="1" ht="13.5" thickBot="1" x14ac:dyDescent="0.25">
      <c r="A39" s="177" t="s">
        <v>126</v>
      </c>
      <c r="B39" s="57"/>
      <c r="C39" s="57"/>
      <c r="D39" s="86">
        <v>6673227</v>
      </c>
      <c r="E39" s="86"/>
      <c r="F39" s="57"/>
      <c r="G39" s="57"/>
      <c r="H39" s="57"/>
      <c r="I39" s="86"/>
      <c r="J39" s="57"/>
      <c r="K39" s="57">
        <v>7554365</v>
      </c>
      <c r="L39" s="145">
        <f t="shared" si="0"/>
        <v>14227592</v>
      </c>
    </row>
    <row r="40" spans="1:12" ht="13.5" thickBot="1" x14ac:dyDescent="0.25">
      <c r="A40" s="90" t="s">
        <v>14</v>
      </c>
      <c r="B40" s="93">
        <f t="shared" ref="B40:K40" si="1">SUM(B6:B39)</f>
        <v>494953047</v>
      </c>
      <c r="C40" s="93">
        <f t="shared" si="1"/>
        <v>54001141</v>
      </c>
      <c r="D40" s="93">
        <f t="shared" si="1"/>
        <v>169103566</v>
      </c>
      <c r="E40" s="93">
        <f t="shared" si="1"/>
        <v>12743618</v>
      </c>
      <c r="F40" s="93">
        <f t="shared" si="1"/>
        <v>88724105</v>
      </c>
      <c r="G40" s="93">
        <f t="shared" si="1"/>
        <v>8624861</v>
      </c>
      <c r="H40" s="93">
        <f t="shared" si="1"/>
        <v>2513529023</v>
      </c>
      <c r="I40" s="93">
        <f t="shared" si="1"/>
        <v>61631403</v>
      </c>
      <c r="J40" s="93">
        <f t="shared" si="1"/>
        <v>0</v>
      </c>
      <c r="K40" s="93">
        <f t="shared" si="1"/>
        <v>152150233</v>
      </c>
      <c r="L40" s="145">
        <f>SUM(B40:K40)</f>
        <v>3555460997</v>
      </c>
    </row>
    <row r="41" spans="1:12" x14ac:dyDescent="0.2">
      <c r="A41" s="94"/>
      <c r="B41" s="22"/>
      <c r="C41" s="22"/>
      <c r="D41" s="22"/>
      <c r="E41" s="22"/>
      <c r="F41" s="22"/>
      <c r="G41" s="22"/>
      <c r="H41" s="22"/>
      <c r="L41" s="87"/>
    </row>
    <row r="42" spans="1:12" x14ac:dyDescent="0.2">
      <c r="A42" s="95"/>
      <c r="B42" s="24"/>
      <c r="C42" s="24"/>
      <c r="D42" s="24"/>
      <c r="E42" s="24"/>
      <c r="F42" s="24"/>
      <c r="G42" s="24"/>
      <c r="H42" s="24"/>
    </row>
    <row r="43" spans="1:12" x14ac:dyDescent="0.2">
      <c r="A43" s="25"/>
      <c r="B43" s="81"/>
      <c r="C43" s="81"/>
      <c r="D43" s="81"/>
      <c r="E43" s="81"/>
      <c r="F43" s="81"/>
      <c r="G43" s="81"/>
      <c r="H43" s="81"/>
    </row>
    <row r="44" spans="1:12" x14ac:dyDescent="0.2">
      <c r="A44" s="25"/>
      <c r="B44" s="81"/>
      <c r="C44" s="81"/>
      <c r="D44" s="82"/>
      <c r="E44" s="81"/>
      <c r="F44" s="81"/>
      <c r="G44" s="81"/>
      <c r="H44" s="81"/>
      <c r="L44" s="87"/>
    </row>
    <row r="45" spans="1:12" x14ac:dyDescent="0.2">
      <c r="A45" s="25"/>
      <c r="B45" s="81"/>
      <c r="C45" s="81"/>
      <c r="D45" s="81"/>
      <c r="E45" s="81"/>
      <c r="F45" s="81"/>
      <c r="G45" s="81"/>
      <c r="H45" s="81"/>
    </row>
    <row r="46" spans="1:12" x14ac:dyDescent="0.2">
      <c r="A46" s="25"/>
      <c r="B46" s="81"/>
      <c r="C46" s="81"/>
      <c r="D46" s="81"/>
      <c r="E46" s="81"/>
      <c r="F46" s="81"/>
      <c r="G46" s="81"/>
      <c r="H46" s="81"/>
    </row>
    <row r="47" spans="1:12" x14ac:dyDescent="0.2">
      <c r="A47" s="25"/>
      <c r="B47" s="81"/>
      <c r="C47" s="81"/>
      <c r="D47" s="81"/>
      <c r="E47" s="81"/>
      <c r="F47" s="81"/>
      <c r="G47" s="81"/>
      <c r="H47" s="81"/>
    </row>
    <row r="48" spans="1:12" x14ac:dyDescent="0.2">
      <c r="A48" s="25"/>
      <c r="B48" s="81"/>
      <c r="C48" s="81"/>
      <c r="D48" s="81"/>
      <c r="E48" s="81"/>
      <c r="F48" s="81"/>
      <c r="G48" s="81"/>
      <c r="H48" s="81"/>
    </row>
    <row r="49" spans="1:9" x14ac:dyDescent="0.2">
      <c r="A49" s="25"/>
      <c r="B49" s="81"/>
      <c r="C49" s="81"/>
      <c r="D49" s="81"/>
      <c r="E49" s="81"/>
      <c r="F49" s="81"/>
      <c r="G49" s="81"/>
      <c r="H49" s="81"/>
    </row>
    <row r="50" spans="1:9" x14ac:dyDescent="0.2">
      <c r="A50" s="25"/>
      <c r="B50" s="81"/>
      <c r="C50" s="81"/>
      <c r="D50" s="81"/>
      <c r="E50" s="81"/>
      <c r="F50" s="81"/>
      <c r="G50" s="81"/>
      <c r="H50" s="81"/>
    </row>
    <row r="51" spans="1:9" x14ac:dyDescent="0.2">
      <c r="A51" s="25"/>
      <c r="B51" s="81"/>
      <c r="C51" s="81"/>
      <c r="D51" s="81"/>
      <c r="E51" s="81"/>
      <c r="F51" s="81"/>
      <c r="G51" s="81"/>
      <c r="H51" s="81"/>
    </row>
    <row r="52" spans="1:9" x14ac:dyDescent="0.2">
      <c r="A52" s="25"/>
      <c r="B52" s="81"/>
      <c r="C52" s="81"/>
      <c r="D52" s="81"/>
      <c r="E52" s="81"/>
      <c r="F52" s="81"/>
      <c r="G52" s="81"/>
      <c r="H52" s="81"/>
    </row>
    <row r="53" spans="1:9" x14ac:dyDescent="0.2">
      <c r="A53" s="25"/>
      <c r="B53" s="81"/>
      <c r="C53" s="81"/>
      <c r="D53" s="81"/>
      <c r="E53" s="81"/>
      <c r="F53" s="81"/>
      <c r="G53" s="81"/>
      <c r="H53" s="81"/>
    </row>
    <row r="54" spans="1:9" x14ac:dyDescent="0.2">
      <c r="A54" s="25"/>
      <c r="B54" s="81"/>
      <c r="C54" s="81"/>
      <c r="D54" s="81"/>
      <c r="E54" s="81"/>
      <c r="F54" s="81"/>
      <c r="G54" s="81"/>
      <c r="H54" s="81"/>
      <c r="I54" s="1"/>
    </row>
    <row r="55" spans="1:9" x14ac:dyDescent="0.2">
      <c r="A55" s="25"/>
      <c r="B55" s="81"/>
      <c r="C55" s="81"/>
      <c r="D55" s="81"/>
      <c r="E55" s="81"/>
      <c r="F55" s="81"/>
      <c r="G55" s="81"/>
      <c r="H55" s="81"/>
    </row>
    <row r="56" spans="1:9" x14ac:dyDescent="0.2">
      <c r="A56" s="25"/>
      <c r="B56" s="81"/>
      <c r="C56" s="81"/>
      <c r="D56" s="81"/>
      <c r="E56" s="81"/>
      <c r="F56" s="81"/>
      <c r="G56" s="81"/>
      <c r="H56" s="81"/>
    </row>
    <row r="57" spans="1:9" x14ac:dyDescent="0.2">
      <c r="A57" s="95"/>
      <c r="B57" s="83"/>
      <c r="C57" s="83"/>
      <c r="D57" s="83"/>
      <c r="E57" s="83"/>
      <c r="F57" s="83"/>
      <c r="G57" s="83"/>
      <c r="H57" s="83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view="pageBreakPreview" topLeftCell="C1" zoomScale="60" zoomScaleNormal="100" workbookViewId="0">
      <selection activeCell="D21" sqref="D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58"/>
      <c r="B3" s="659"/>
      <c r="C3" s="659"/>
      <c r="D3" s="659"/>
      <c r="E3" s="659"/>
      <c r="F3" s="659"/>
      <c r="G3" s="659"/>
      <c r="H3" s="659"/>
      <c r="I3" s="660"/>
    </row>
    <row r="5" spans="1:12" ht="12.75" customHeight="1" x14ac:dyDescent="0.2">
      <c r="A5" s="661" t="s">
        <v>350</v>
      </c>
      <c r="B5" s="661"/>
      <c r="C5" s="661"/>
      <c r="D5" s="661"/>
      <c r="E5" s="661"/>
      <c r="F5" s="661"/>
      <c r="G5" s="661"/>
      <c r="H5" s="661"/>
      <c r="I5" s="661"/>
      <c r="J5" s="661"/>
      <c r="K5" s="661"/>
      <c r="L5" s="661"/>
    </row>
    <row r="6" spans="1:12" ht="12.75" customHeight="1" x14ac:dyDescent="0.2">
      <c r="A6" s="661"/>
      <c r="B6" s="661"/>
      <c r="C6" s="661"/>
      <c r="D6" s="661"/>
      <c r="E6" s="661"/>
      <c r="F6" s="661"/>
      <c r="G6" s="661"/>
      <c r="H6" s="661"/>
      <c r="I6" s="661"/>
      <c r="J6" s="661"/>
      <c r="K6" s="661"/>
      <c r="L6" s="661"/>
    </row>
    <row r="7" spans="1:12" ht="13.5" thickBot="1" x14ac:dyDescent="0.25">
      <c r="I7" s="183"/>
    </row>
    <row r="8" spans="1:12" ht="102" customHeight="1" thickBot="1" x14ac:dyDescent="0.25">
      <c r="A8" s="662" t="s">
        <v>120</v>
      </c>
      <c r="B8" s="476" t="s">
        <v>140</v>
      </c>
      <c r="C8" s="181" t="s">
        <v>151</v>
      </c>
      <c r="D8" s="181" t="s">
        <v>142</v>
      </c>
      <c r="E8" s="181" t="s">
        <v>152</v>
      </c>
      <c r="F8" s="181" t="s">
        <v>148</v>
      </c>
      <c r="G8" s="181" t="s">
        <v>153</v>
      </c>
      <c r="H8" s="181" t="s">
        <v>144</v>
      </c>
      <c r="I8" s="181" t="s">
        <v>145</v>
      </c>
      <c r="J8" s="181" t="s">
        <v>146</v>
      </c>
      <c r="K8" s="181" t="s">
        <v>154</v>
      </c>
      <c r="L8" s="182" t="s">
        <v>24</v>
      </c>
    </row>
    <row r="9" spans="1:12" ht="21" customHeight="1" thickBot="1" x14ac:dyDescent="0.25">
      <c r="A9" s="663"/>
      <c r="B9" s="477" t="s">
        <v>326</v>
      </c>
      <c r="C9" s="477" t="s">
        <v>326</v>
      </c>
      <c r="D9" s="477" t="s">
        <v>326</v>
      </c>
      <c r="E9" s="477" t="s">
        <v>326</v>
      </c>
      <c r="F9" s="477" t="s">
        <v>326</v>
      </c>
      <c r="G9" s="477" t="s">
        <v>326</v>
      </c>
      <c r="H9" s="477" t="s">
        <v>326</v>
      </c>
      <c r="I9" s="477" t="s">
        <v>326</v>
      </c>
      <c r="J9" s="477" t="s">
        <v>326</v>
      </c>
      <c r="K9" s="477" t="s">
        <v>326</v>
      </c>
      <c r="L9" s="477" t="s">
        <v>326</v>
      </c>
    </row>
    <row r="10" spans="1:12" ht="40.5" customHeight="1" x14ac:dyDescent="0.2">
      <c r="A10" s="585" t="s">
        <v>132</v>
      </c>
      <c r="B10" s="452">
        <v>72258531</v>
      </c>
      <c r="C10" s="452">
        <v>14611415</v>
      </c>
      <c r="D10" s="472">
        <v>16645000</v>
      </c>
      <c r="E10" s="452"/>
      <c r="F10" s="622">
        <v>6687182</v>
      </c>
      <c r="G10" s="622"/>
      <c r="H10" s="622">
        <v>3649400</v>
      </c>
      <c r="I10" s="623"/>
      <c r="J10" s="473"/>
      <c r="K10" s="474"/>
      <c r="L10" s="475">
        <f>SUM(B10:K10)</f>
        <v>113851528</v>
      </c>
    </row>
    <row r="11" spans="1:12" ht="21" customHeight="1" x14ac:dyDescent="0.2">
      <c r="A11" s="449" t="s">
        <v>133</v>
      </c>
      <c r="B11" s="450">
        <v>7433868</v>
      </c>
      <c r="C11" s="450">
        <v>1552372</v>
      </c>
      <c r="D11" s="478">
        <v>1161000</v>
      </c>
      <c r="E11" s="450"/>
      <c r="F11" s="450">
        <v>1890317</v>
      </c>
      <c r="G11" s="450"/>
      <c r="H11" s="450"/>
      <c r="I11" s="479"/>
      <c r="J11" s="480"/>
      <c r="K11" s="481"/>
      <c r="L11" s="475">
        <f>SUM(B11:K11)</f>
        <v>12037557</v>
      </c>
    </row>
    <row r="12" spans="1:12" ht="33" customHeight="1" thickBot="1" x14ac:dyDescent="0.25">
      <c r="A12" s="449" t="s">
        <v>400</v>
      </c>
      <c r="B12" s="173">
        <v>1321871</v>
      </c>
      <c r="C12" s="173">
        <v>277700</v>
      </c>
      <c r="D12" s="581">
        <v>151565</v>
      </c>
      <c r="E12" s="173"/>
      <c r="F12" s="173"/>
      <c r="G12" s="173"/>
      <c r="H12" s="173"/>
      <c r="I12" s="582"/>
      <c r="J12" s="583"/>
      <c r="K12" s="584"/>
      <c r="L12" s="475">
        <f>SUM(B12:K12)</f>
        <v>1751136</v>
      </c>
    </row>
    <row r="13" spans="1:12" s="61" customFormat="1" ht="21" customHeight="1" thickBot="1" x14ac:dyDescent="0.25">
      <c r="A13" s="482" t="s">
        <v>14</v>
      </c>
      <c r="B13" s="580">
        <f>SUM(B10:B12)</f>
        <v>81014270</v>
      </c>
      <c r="C13" s="580">
        <f t="shared" ref="C13:K13" si="0">SUM(C10:C12)</f>
        <v>16441487</v>
      </c>
      <c r="D13" s="580">
        <f t="shared" si="0"/>
        <v>17957565</v>
      </c>
      <c r="E13" s="580">
        <f t="shared" si="0"/>
        <v>0</v>
      </c>
      <c r="F13" s="580">
        <f t="shared" si="0"/>
        <v>8577499</v>
      </c>
      <c r="G13" s="580">
        <f t="shared" si="0"/>
        <v>0</v>
      </c>
      <c r="H13" s="580">
        <f t="shared" si="0"/>
        <v>3649400</v>
      </c>
      <c r="I13" s="580">
        <f t="shared" si="0"/>
        <v>0</v>
      </c>
      <c r="J13" s="580">
        <f t="shared" si="0"/>
        <v>0</v>
      </c>
      <c r="K13" s="580">
        <f t="shared" si="0"/>
        <v>0</v>
      </c>
      <c r="L13" s="469">
        <f>SUM(B13:K13)</f>
        <v>127640221</v>
      </c>
    </row>
    <row r="15" spans="1:12" x14ac:dyDescent="0.2">
      <c r="I15" s="2"/>
    </row>
    <row r="17" spans="1:8" x14ac:dyDescent="0.2">
      <c r="A17" s="94"/>
      <c r="B17" s="22"/>
      <c r="C17" s="22"/>
      <c r="D17" s="22" t="s">
        <v>88</v>
      </c>
      <c r="E17" s="22"/>
      <c r="F17" s="23"/>
      <c r="G17" s="23"/>
      <c r="H17" s="23"/>
    </row>
    <row r="18" spans="1:8" x14ac:dyDescent="0.2">
      <c r="A18" s="95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81"/>
      <c r="C19" s="81"/>
      <c r="D19" s="81"/>
      <c r="E19" s="81"/>
      <c r="F19" s="8"/>
      <c r="G19" s="8"/>
      <c r="H19" s="8"/>
    </row>
    <row r="20" spans="1:8" x14ac:dyDescent="0.2">
      <c r="A20" s="25"/>
      <c r="B20" s="81"/>
      <c r="C20" s="81"/>
      <c r="D20" s="82"/>
      <c r="E20" s="81"/>
      <c r="F20" s="8"/>
      <c r="G20" s="8"/>
      <c r="H20" s="8"/>
    </row>
    <row r="21" spans="1:8" x14ac:dyDescent="0.2">
      <c r="A21" s="25"/>
      <c r="B21" s="81"/>
      <c r="C21" s="81"/>
      <c r="D21" s="81"/>
      <c r="E21" s="81"/>
      <c r="F21" s="8"/>
      <c r="G21" s="8"/>
      <c r="H21" s="8"/>
    </row>
    <row r="22" spans="1:8" x14ac:dyDescent="0.2">
      <c r="A22" s="25"/>
      <c r="B22" s="81"/>
      <c r="C22" s="81"/>
      <c r="D22" s="81"/>
      <c r="E22" s="81"/>
      <c r="F22" s="8"/>
      <c r="G22" s="8"/>
      <c r="H22" s="8"/>
    </row>
    <row r="23" spans="1:8" x14ac:dyDescent="0.2">
      <c r="A23" s="25"/>
      <c r="B23" s="81"/>
      <c r="C23" s="81"/>
      <c r="D23" s="81"/>
      <c r="E23" s="81"/>
      <c r="F23" s="8"/>
      <c r="G23" s="8"/>
      <c r="H23" s="8"/>
    </row>
    <row r="24" spans="1:8" x14ac:dyDescent="0.2">
      <c r="A24" s="25"/>
      <c r="B24" s="81"/>
      <c r="C24" s="81"/>
      <c r="D24" s="81"/>
      <c r="E24" s="81"/>
      <c r="F24" s="8"/>
      <c r="G24" s="8"/>
      <c r="H24" s="8"/>
    </row>
    <row r="25" spans="1:8" x14ac:dyDescent="0.2">
      <c r="A25" s="25"/>
      <c r="B25" s="81"/>
      <c r="C25" s="81"/>
      <c r="D25" s="81"/>
      <c r="E25" s="81"/>
      <c r="F25" s="8"/>
      <c r="G25" s="8"/>
      <c r="H25" s="8"/>
    </row>
    <row r="26" spans="1:8" x14ac:dyDescent="0.2">
      <c r="A26" s="25"/>
      <c r="B26" s="81"/>
      <c r="C26" s="81"/>
      <c r="D26" s="81"/>
      <c r="E26" s="81"/>
      <c r="F26" s="8"/>
      <c r="G26" s="8"/>
      <c r="H26" s="8"/>
    </row>
    <row r="27" spans="1:8" x14ac:dyDescent="0.2">
      <c r="A27" s="25"/>
      <c r="B27" s="81"/>
      <c r="C27" s="81"/>
      <c r="D27" s="81"/>
      <c r="E27" s="81"/>
      <c r="F27" s="8"/>
      <c r="G27" s="8"/>
      <c r="H27" s="8"/>
    </row>
    <row r="28" spans="1:8" x14ac:dyDescent="0.2">
      <c r="A28" s="25"/>
      <c r="B28" s="81"/>
      <c r="C28" s="81"/>
      <c r="D28" s="81"/>
      <c r="E28" s="81"/>
      <c r="F28" s="8"/>
      <c r="G28" s="8"/>
      <c r="H28" s="8"/>
    </row>
    <row r="29" spans="1:8" x14ac:dyDescent="0.2">
      <c r="A29" s="25"/>
      <c r="B29" s="81"/>
      <c r="C29" s="81"/>
      <c r="D29" s="81"/>
      <c r="E29" s="81"/>
      <c r="F29" s="8"/>
      <c r="G29" s="8"/>
      <c r="H29" s="8"/>
    </row>
    <row r="30" spans="1:8" x14ac:dyDescent="0.2">
      <c r="A30" s="25"/>
      <c r="B30" s="81"/>
      <c r="C30" s="81"/>
      <c r="D30" s="81"/>
      <c r="E30" s="81"/>
      <c r="F30" s="8"/>
      <c r="G30" s="8"/>
      <c r="H30" s="8"/>
    </row>
    <row r="31" spans="1:8" x14ac:dyDescent="0.2">
      <c r="A31" s="25"/>
      <c r="B31" s="81"/>
      <c r="C31" s="81"/>
      <c r="D31" s="81"/>
      <c r="E31" s="81"/>
      <c r="F31" s="8"/>
      <c r="G31" s="8"/>
      <c r="H31" s="8"/>
    </row>
    <row r="32" spans="1:8" x14ac:dyDescent="0.2">
      <c r="A32" s="25"/>
      <c r="B32" s="81"/>
      <c r="C32" s="81"/>
      <c r="D32" s="81"/>
      <c r="E32" s="81"/>
      <c r="F32" s="8"/>
      <c r="G32" s="8"/>
      <c r="H32" s="8"/>
    </row>
    <row r="33" spans="1:8" x14ac:dyDescent="0.2">
      <c r="A33" s="95"/>
      <c r="B33" s="83"/>
      <c r="C33" s="83"/>
      <c r="D33" s="83"/>
      <c r="E33" s="83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view="pageBreakPreview" zoomScale="60" zoomScaleNormal="100" workbookViewId="0">
      <selection activeCell="C19" sqref="C19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58"/>
      <c r="B3" s="659"/>
      <c r="C3" s="659"/>
      <c r="D3" s="659"/>
      <c r="E3" s="659"/>
      <c r="F3" s="659"/>
      <c r="G3" s="659"/>
      <c r="H3" s="659"/>
      <c r="I3" s="660"/>
    </row>
    <row r="5" spans="1:12" ht="12.75" customHeight="1" x14ac:dyDescent="0.2">
      <c r="A5" s="661" t="s">
        <v>351</v>
      </c>
      <c r="B5" s="661"/>
      <c r="C5" s="661"/>
      <c r="D5" s="661"/>
      <c r="E5" s="661"/>
      <c r="F5" s="661"/>
      <c r="G5" s="661"/>
      <c r="H5" s="661"/>
      <c r="I5" s="661"/>
      <c r="J5" s="661"/>
      <c r="K5" s="661"/>
      <c r="L5" s="661"/>
    </row>
    <row r="6" spans="1:12" ht="12.75" customHeight="1" x14ac:dyDescent="0.2">
      <c r="A6" s="661"/>
      <c r="B6" s="661"/>
      <c r="C6" s="661"/>
      <c r="D6" s="661"/>
      <c r="E6" s="661"/>
      <c r="F6" s="661"/>
      <c r="G6" s="661"/>
      <c r="H6" s="661"/>
      <c r="I6" s="661"/>
      <c r="J6" s="661"/>
      <c r="K6" s="661"/>
      <c r="L6" s="661"/>
    </row>
    <row r="7" spans="1:12" ht="13.5" thickBot="1" x14ac:dyDescent="0.25">
      <c r="I7" s="183"/>
    </row>
    <row r="8" spans="1:12" ht="102" customHeight="1" thickBot="1" x14ac:dyDescent="0.25">
      <c r="A8" s="662" t="s">
        <v>120</v>
      </c>
      <c r="B8" s="476" t="s">
        <v>140</v>
      </c>
      <c r="C8" s="181" t="s">
        <v>151</v>
      </c>
      <c r="D8" s="181" t="s">
        <v>142</v>
      </c>
      <c r="E8" s="181" t="s">
        <v>152</v>
      </c>
      <c r="F8" s="181" t="s">
        <v>148</v>
      </c>
      <c r="G8" s="181" t="s">
        <v>153</v>
      </c>
      <c r="H8" s="181" t="s">
        <v>144</v>
      </c>
      <c r="I8" s="181" t="s">
        <v>145</v>
      </c>
      <c r="J8" s="181" t="s">
        <v>146</v>
      </c>
      <c r="K8" s="181" t="s">
        <v>154</v>
      </c>
      <c r="L8" s="182" t="s">
        <v>24</v>
      </c>
    </row>
    <row r="9" spans="1:12" ht="21" customHeight="1" thickBot="1" x14ac:dyDescent="0.25">
      <c r="A9" s="663"/>
      <c r="B9" s="477" t="s">
        <v>326</v>
      </c>
      <c r="C9" s="477" t="s">
        <v>326</v>
      </c>
      <c r="D9" s="477" t="s">
        <v>326</v>
      </c>
      <c r="E9" s="477" t="s">
        <v>326</v>
      </c>
      <c r="F9" s="477" t="s">
        <v>326</v>
      </c>
      <c r="G9" s="477" t="s">
        <v>326</v>
      </c>
      <c r="H9" s="477" t="s">
        <v>326</v>
      </c>
      <c r="I9" s="477" t="s">
        <v>326</v>
      </c>
      <c r="J9" s="477" t="s">
        <v>326</v>
      </c>
      <c r="K9" s="477" t="s">
        <v>326</v>
      </c>
      <c r="L9" s="477" t="s">
        <v>326</v>
      </c>
    </row>
    <row r="10" spans="1:12" ht="40.5" customHeight="1" x14ac:dyDescent="0.2">
      <c r="A10" s="585" t="s">
        <v>132</v>
      </c>
      <c r="B10" s="452">
        <v>72258531</v>
      </c>
      <c r="C10" s="452">
        <v>14611415</v>
      </c>
      <c r="D10" s="472">
        <v>16645000</v>
      </c>
      <c r="E10" s="452"/>
      <c r="F10" s="622">
        <v>6687182</v>
      </c>
      <c r="G10" s="622"/>
      <c r="H10" s="622">
        <v>3649400</v>
      </c>
      <c r="I10" s="623"/>
      <c r="J10" s="473"/>
      <c r="K10" s="474"/>
      <c r="L10" s="475">
        <f>SUM(B10:K10)</f>
        <v>113851528</v>
      </c>
    </row>
    <row r="11" spans="1:12" ht="21" customHeight="1" x14ac:dyDescent="0.2">
      <c r="A11" s="449" t="s">
        <v>133</v>
      </c>
      <c r="B11" s="450">
        <v>7433868</v>
      </c>
      <c r="C11" s="450">
        <v>1552372</v>
      </c>
      <c r="D11" s="478">
        <v>1161000</v>
      </c>
      <c r="E11" s="450"/>
      <c r="F11" s="450">
        <v>1890317</v>
      </c>
      <c r="G11" s="450"/>
      <c r="H11" s="450"/>
      <c r="I11" s="479"/>
      <c r="J11" s="480"/>
      <c r="K11" s="481"/>
      <c r="L11" s="475">
        <f>SUM(B11:K11)</f>
        <v>12037557</v>
      </c>
    </row>
    <row r="12" spans="1:12" ht="33" customHeight="1" thickBot="1" x14ac:dyDescent="0.25">
      <c r="A12" s="449" t="s">
        <v>400</v>
      </c>
      <c r="B12" s="173">
        <v>1321871</v>
      </c>
      <c r="C12" s="173">
        <v>277700</v>
      </c>
      <c r="D12" s="581">
        <v>151565</v>
      </c>
      <c r="E12" s="173"/>
      <c r="F12" s="173"/>
      <c r="G12" s="173"/>
      <c r="H12" s="173"/>
      <c r="I12" s="582"/>
      <c r="J12" s="583"/>
      <c r="K12" s="584"/>
      <c r="L12" s="475">
        <f>SUM(B12:K12)</f>
        <v>1751136</v>
      </c>
    </row>
    <row r="13" spans="1:12" s="61" customFormat="1" ht="21" customHeight="1" thickBot="1" x14ac:dyDescent="0.25">
      <c r="A13" s="482" t="s">
        <v>14</v>
      </c>
      <c r="B13" s="483">
        <f>SUM(B10:B12)</f>
        <v>81014270</v>
      </c>
      <c r="C13" s="483">
        <f t="shared" ref="C13:K13" si="0">SUM(C10:C12)</f>
        <v>16441487</v>
      </c>
      <c r="D13" s="483">
        <f t="shared" si="0"/>
        <v>17957565</v>
      </c>
      <c r="E13" s="483">
        <f t="shared" si="0"/>
        <v>0</v>
      </c>
      <c r="F13" s="483">
        <f t="shared" si="0"/>
        <v>8577499</v>
      </c>
      <c r="G13" s="483">
        <f t="shared" si="0"/>
        <v>0</v>
      </c>
      <c r="H13" s="483">
        <f t="shared" si="0"/>
        <v>3649400</v>
      </c>
      <c r="I13" s="483">
        <f t="shared" si="0"/>
        <v>0</v>
      </c>
      <c r="J13" s="483">
        <f t="shared" si="0"/>
        <v>0</v>
      </c>
      <c r="K13" s="483">
        <f t="shared" si="0"/>
        <v>0</v>
      </c>
      <c r="L13" s="469">
        <f>SUM(B13:K13)</f>
        <v>127640221</v>
      </c>
    </row>
    <row r="15" spans="1:12" x14ac:dyDescent="0.2">
      <c r="I15" s="2"/>
    </row>
    <row r="16" spans="1:12" x14ac:dyDescent="0.2">
      <c r="B16" s="87"/>
    </row>
    <row r="17" spans="1:8" x14ac:dyDescent="0.2">
      <c r="A17" s="94"/>
      <c r="B17" s="22"/>
      <c r="C17" s="22"/>
      <c r="D17" s="22" t="s">
        <v>88</v>
      </c>
      <c r="E17" s="22"/>
      <c r="F17" s="23"/>
      <c r="G17" s="23"/>
      <c r="H17" s="23"/>
    </row>
    <row r="18" spans="1:8" x14ac:dyDescent="0.2">
      <c r="A18" s="95"/>
      <c r="B18" s="24"/>
      <c r="C18" s="24"/>
      <c r="D18" s="24"/>
      <c r="E18" s="24"/>
      <c r="F18" s="24"/>
      <c r="G18" s="24"/>
      <c r="H18" s="24"/>
    </row>
    <row r="19" spans="1:8" x14ac:dyDescent="0.2">
      <c r="A19" s="25"/>
      <c r="B19" s="81"/>
      <c r="C19" s="81"/>
      <c r="D19" s="81"/>
      <c r="E19" s="81"/>
      <c r="F19" s="8"/>
      <c r="G19" s="8"/>
      <c r="H19" s="8"/>
    </row>
    <row r="20" spans="1:8" x14ac:dyDescent="0.2">
      <c r="A20" s="25"/>
      <c r="B20" s="81"/>
      <c r="C20" s="81"/>
      <c r="D20" s="82"/>
      <c r="E20" s="81"/>
      <c r="F20" s="8"/>
      <c r="G20" s="8"/>
      <c r="H20" s="8"/>
    </row>
    <row r="21" spans="1:8" x14ac:dyDescent="0.2">
      <c r="A21" s="25"/>
      <c r="B21" s="81"/>
      <c r="C21" s="81"/>
      <c r="D21" s="81"/>
      <c r="E21" s="81"/>
      <c r="F21" s="8"/>
      <c r="G21" s="8"/>
      <c r="H21" s="8"/>
    </row>
    <row r="22" spans="1:8" x14ac:dyDescent="0.2">
      <c r="A22" s="25"/>
      <c r="B22" s="81"/>
      <c r="C22" s="81"/>
      <c r="D22" s="81"/>
      <c r="E22" s="81"/>
      <c r="F22" s="8"/>
      <c r="G22" s="8"/>
      <c r="H22" s="8"/>
    </row>
    <row r="23" spans="1:8" x14ac:dyDescent="0.2">
      <c r="A23" s="25"/>
      <c r="B23" s="81"/>
      <c r="C23" s="81"/>
      <c r="D23" s="81"/>
      <c r="E23" s="81"/>
      <c r="F23" s="8"/>
      <c r="G23" s="8"/>
      <c r="H23" s="8"/>
    </row>
    <row r="24" spans="1:8" x14ac:dyDescent="0.2">
      <c r="A24" s="25"/>
      <c r="B24" s="81"/>
      <c r="C24" s="81"/>
      <c r="D24" s="81"/>
      <c r="E24" s="81"/>
      <c r="F24" s="8"/>
      <c r="G24" s="8"/>
      <c r="H24" s="8"/>
    </row>
    <row r="25" spans="1:8" x14ac:dyDescent="0.2">
      <c r="A25" s="25"/>
      <c r="B25" s="81"/>
      <c r="C25" s="81"/>
      <c r="D25" s="81"/>
      <c r="E25" s="81"/>
      <c r="F25" s="8"/>
      <c r="G25" s="8"/>
      <c r="H25" s="8"/>
    </row>
    <row r="26" spans="1:8" x14ac:dyDescent="0.2">
      <c r="A26" s="25"/>
      <c r="B26" s="81"/>
      <c r="C26" s="81"/>
      <c r="D26" s="81"/>
      <c r="E26" s="81"/>
      <c r="F26" s="8"/>
      <c r="G26" s="8"/>
      <c r="H26" s="8"/>
    </row>
    <row r="27" spans="1:8" x14ac:dyDescent="0.2">
      <c r="A27" s="25"/>
      <c r="B27" s="81"/>
      <c r="C27" s="81"/>
      <c r="D27" s="81"/>
      <c r="E27" s="81"/>
      <c r="F27" s="8"/>
      <c r="G27" s="8"/>
      <c r="H27" s="8"/>
    </row>
    <row r="28" spans="1:8" x14ac:dyDescent="0.2">
      <c r="A28" s="25"/>
      <c r="B28" s="81"/>
      <c r="C28" s="81"/>
      <c r="D28" s="81"/>
      <c r="E28" s="81"/>
      <c r="F28" s="8"/>
      <c r="G28" s="8"/>
      <c r="H28" s="8"/>
    </row>
    <row r="29" spans="1:8" x14ac:dyDescent="0.2">
      <c r="A29" s="25"/>
      <c r="B29" s="81"/>
      <c r="C29" s="81"/>
      <c r="D29" s="81"/>
      <c r="E29" s="81"/>
      <c r="F29" s="8"/>
      <c r="G29" s="8"/>
      <c r="H29" s="8"/>
    </row>
    <row r="30" spans="1:8" x14ac:dyDescent="0.2">
      <c r="A30" s="25"/>
      <c r="B30" s="81"/>
      <c r="C30" s="81"/>
      <c r="D30" s="81"/>
      <c r="E30" s="81"/>
      <c r="F30" s="8"/>
      <c r="G30" s="8"/>
      <c r="H30" s="8"/>
    </row>
    <row r="31" spans="1:8" x14ac:dyDescent="0.2">
      <c r="A31" s="25"/>
      <c r="B31" s="81"/>
      <c r="C31" s="81"/>
      <c r="D31" s="81"/>
      <c r="E31" s="81"/>
      <c r="F31" s="8"/>
      <c r="G31" s="8"/>
      <c r="H31" s="8"/>
    </row>
    <row r="32" spans="1:8" x14ac:dyDescent="0.2">
      <c r="A32" s="25"/>
      <c r="B32" s="81"/>
      <c r="C32" s="81"/>
      <c r="D32" s="81"/>
      <c r="E32" s="81"/>
      <c r="F32" s="8"/>
      <c r="G32" s="8"/>
      <c r="H32" s="8"/>
    </row>
    <row r="33" spans="1:8" x14ac:dyDescent="0.2">
      <c r="A33" s="95"/>
      <c r="B33" s="83"/>
      <c r="C33" s="83"/>
      <c r="D33" s="83"/>
      <c r="E33" s="83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zoomScale="60" zoomScaleNormal="100" workbookViewId="0">
      <selection activeCell="C19" sqref="C19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64" t="s">
        <v>328</v>
      </c>
      <c r="B1" s="664"/>
      <c r="C1" s="664"/>
      <c r="D1" s="664"/>
      <c r="E1" s="664"/>
      <c r="F1" s="664"/>
    </row>
    <row r="2" spans="1:12" x14ac:dyDescent="0.2">
      <c r="A2" s="664"/>
      <c r="B2" s="664"/>
      <c r="C2" s="664"/>
      <c r="D2" s="664"/>
      <c r="E2" s="664"/>
      <c r="F2" s="664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39" customFormat="1" ht="102" customHeight="1" x14ac:dyDescent="0.2">
      <c r="A6" s="665" t="s">
        <v>120</v>
      </c>
      <c r="B6" s="360" t="s">
        <v>140</v>
      </c>
      <c r="C6" s="360" t="s">
        <v>151</v>
      </c>
      <c r="D6" s="360" t="s">
        <v>142</v>
      </c>
      <c r="E6" s="360" t="s">
        <v>152</v>
      </c>
      <c r="F6" s="360" t="s">
        <v>148</v>
      </c>
      <c r="G6" s="360" t="s">
        <v>153</v>
      </c>
      <c r="H6" s="360" t="s">
        <v>144</v>
      </c>
      <c r="I6" s="360" t="s">
        <v>145</v>
      </c>
      <c r="J6" s="360" t="s">
        <v>146</v>
      </c>
      <c r="K6" s="360" t="s">
        <v>154</v>
      </c>
      <c r="L6" s="361" t="s">
        <v>24</v>
      </c>
    </row>
    <row r="7" spans="1:12" s="339" customFormat="1" ht="21" customHeight="1" x14ac:dyDescent="0.2">
      <c r="A7" s="666"/>
      <c r="B7" s="368" t="s">
        <v>326</v>
      </c>
      <c r="C7" s="368" t="s">
        <v>326</v>
      </c>
      <c r="D7" s="368" t="s">
        <v>326</v>
      </c>
      <c r="E7" s="368" t="s">
        <v>326</v>
      </c>
      <c r="F7" s="368" t="s">
        <v>326</v>
      </c>
      <c r="G7" s="368" t="s">
        <v>326</v>
      </c>
      <c r="H7" s="368" t="s">
        <v>326</v>
      </c>
      <c r="I7" s="368" t="s">
        <v>326</v>
      </c>
      <c r="J7" s="368" t="s">
        <v>326</v>
      </c>
      <c r="K7" s="368" t="s">
        <v>326</v>
      </c>
      <c r="L7" s="368" t="s">
        <v>326</v>
      </c>
    </row>
    <row r="8" spans="1:12" s="339" customFormat="1" x14ac:dyDescent="0.2">
      <c r="A8" s="362" t="s">
        <v>134</v>
      </c>
      <c r="B8" s="173"/>
      <c r="C8" s="173"/>
      <c r="D8" s="173">
        <v>671000</v>
      </c>
      <c r="E8" s="369"/>
      <c r="F8" s="370"/>
      <c r="G8" s="371"/>
      <c r="H8" s="237"/>
      <c r="I8" s="282"/>
      <c r="J8" s="282"/>
      <c r="K8" s="282"/>
      <c r="L8" s="363">
        <f>SUM(B8:K8)</f>
        <v>671000</v>
      </c>
    </row>
    <row r="9" spans="1:12" s="339" customFormat="1" x14ac:dyDescent="0.2">
      <c r="A9" s="362" t="s">
        <v>135</v>
      </c>
      <c r="B9" s="173">
        <v>5692200</v>
      </c>
      <c r="C9" s="173">
        <v>1120250</v>
      </c>
      <c r="D9" s="173">
        <v>3338456</v>
      </c>
      <c r="E9" s="369"/>
      <c r="F9" s="371">
        <v>438750</v>
      </c>
      <c r="G9" s="371"/>
      <c r="H9" s="237">
        <v>26000</v>
      </c>
      <c r="I9" s="282"/>
      <c r="J9" s="282"/>
      <c r="K9" s="282"/>
      <c r="L9" s="363">
        <f>SUM(B9:K9)</f>
        <v>10615656</v>
      </c>
    </row>
    <row r="10" spans="1:12" s="339" customFormat="1" x14ac:dyDescent="0.2">
      <c r="A10" s="362" t="s">
        <v>136</v>
      </c>
      <c r="B10" s="173"/>
      <c r="C10" s="173"/>
      <c r="D10" s="173">
        <v>314000</v>
      </c>
      <c r="E10" s="369"/>
      <c r="F10" s="371">
        <v>236250</v>
      </c>
      <c r="G10" s="372"/>
      <c r="H10" s="237"/>
      <c r="I10" s="282"/>
      <c r="J10" s="282"/>
      <c r="K10" s="282"/>
      <c r="L10" s="363">
        <f>SUM(B10:K10)</f>
        <v>550250</v>
      </c>
    </row>
    <row r="11" spans="1:12" s="339" customFormat="1" ht="25.5" x14ac:dyDescent="0.2">
      <c r="A11" s="364" t="s">
        <v>137</v>
      </c>
      <c r="B11" s="173">
        <v>1379800</v>
      </c>
      <c r="C11" s="173">
        <v>400720</v>
      </c>
      <c r="D11" s="173">
        <v>261000</v>
      </c>
      <c r="E11" s="173"/>
      <c r="F11" s="173"/>
      <c r="G11" s="173"/>
      <c r="H11" s="237"/>
      <c r="I11" s="282"/>
      <c r="J11" s="282"/>
      <c r="K11" s="282"/>
      <c r="L11" s="363">
        <f>SUM(B11:K11)</f>
        <v>2041520</v>
      </c>
    </row>
    <row r="12" spans="1:12" s="367" customFormat="1" ht="24" customHeight="1" thickBot="1" x14ac:dyDescent="0.25">
      <c r="A12" s="365" t="s">
        <v>71</v>
      </c>
      <c r="B12" s="366">
        <f>SUM(B8:B11)</f>
        <v>7072000</v>
      </c>
      <c r="C12" s="366">
        <f t="shared" ref="C12:L12" si="0">SUM(C8:C11)</f>
        <v>1520970</v>
      </c>
      <c r="D12" s="366">
        <f t="shared" si="0"/>
        <v>4584456</v>
      </c>
      <c r="E12" s="366">
        <f t="shared" si="0"/>
        <v>0</v>
      </c>
      <c r="F12" s="366">
        <f t="shared" si="0"/>
        <v>675000</v>
      </c>
      <c r="G12" s="366">
        <f t="shared" si="0"/>
        <v>0</v>
      </c>
      <c r="H12" s="366">
        <f t="shared" si="0"/>
        <v>26000</v>
      </c>
      <c r="I12" s="366">
        <f t="shared" si="0"/>
        <v>0</v>
      </c>
      <c r="J12" s="366">
        <f t="shared" si="0"/>
        <v>0</v>
      </c>
      <c r="K12" s="366">
        <f t="shared" si="0"/>
        <v>0</v>
      </c>
      <c r="L12" s="366">
        <f t="shared" si="0"/>
        <v>13878426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view="pageBreakPreview" topLeftCell="B1" zoomScale="60" zoomScaleNormal="100" workbookViewId="0">
      <selection activeCell="O27" sqref="O26:O27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64" t="s">
        <v>349</v>
      </c>
      <c r="B1" s="664"/>
      <c r="C1" s="664"/>
      <c r="D1" s="664"/>
      <c r="E1" s="664"/>
      <c r="F1" s="664"/>
    </row>
    <row r="2" spans="1:12" x14ac:dyDescent="0.2">
      <c r="A2" s="664"/>
      <c r="B2" s="664"/>
      <c r="C2" s="664"/>
      <c r="D2" s="664"/>
      <c r="E2" s="664"/>
      <c r="F2" s="664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39" customFormat="1" ht="102" customHeight="1" x14ac:dyDescent="0.2">
      <c r="A6" s="665" t="s">
        <v>120</v>
      </c>
      <c r="B6" s="360" t="s">
        <v>140</v>
      </c>
      <c r="C6" s="360" t="s">
        <v>151</v>
      </c>
      <c r="D6" s="360" t="s">
        <v>142</v>
      </c>
      <c r="E6" s="360" t="s">
        <v>152</v>
      </c>
      <c r="F6" s="360" t="s">
        <v>148</v>
      </c>
      <c r="G6" s="360" t="s">
        <v>153</v>
      </c>
      <c r="H6" s="360" t="s">
        <v>144</v>
      </c>
      <c r="I6" s="360" t="s">
        <v>145</v>
      </c>
      <c r="J6" s="360" t="s">
        <v>146</v>
      </c>
      <c r="K6" s="360" t="s">
        <v>154</v>
      </c>
      <c r="L6" s="361" t="s">
        <v>24</v>
      </c>
    </row>
    <row r="7" spans="1:12" s="339" customFormat="1" ht="21" customHeight="1" x14ac:dyDescent="0.2">
      <c r="A7" s="666"/>
      <c r="B7" s="368" t="s">
        <v>326</v>
      </c>
      <c r="C7" s="368" t="s">
        <v>326</v>
      </c>
      <c r="D7" s="368" t="s">
        <v>326</v>
      </c>
      <c r="E7" s="368" t="s">
        <v>326</v>
      </c>
      <c r="F7" s="368" t="s">
        <v>326</v>
      </c>
      <c r="G7" s="368" t="s">
        <v>326</v>
      </c>
      <c r="H7" s="368" t="s">
        <v>326</v>
      </c>
      <c r="I7" s="368" t="s">
        <v>326</v>
      </c>
      <c r="J7" s="368" t="s">
        <v>326</v>
      </c>
      <c r="K7" s="368" t="s">
        <v>326</v>
      </c>
      <c r="L7" s="368" t="s">
        <v>326</v>
      </c>
    </row>
    <row r="8" spans="1:12" s="339" customFormat="1" x14ac:dyDescent="0.2">
      <c r="A8" s="362" t="s">
        <v>134</v>
      </c>
      <c r="B8" s="173"/>
      <c r="C8" s="173"/>
      <c r="D8" s="173">
        <v>671000</v>
      </c>
      <c r="E8" s="369"/>
      <c r="F8" s="370"/>
      <c r="G8" s="371"/>
      <c r="H8" s="237"/>
      <c r="I8" s="282"/>
      <c r="J8" s="282"/>
      <c r="K8" s="282"/>
      <c r="L8" s="363">
        <f>SUM(B8:K8)</f>
        <v>671000</v>
      </c>
    </row>
    <row r="9" spans="1:12" s="339" customFormat="1" x14ac:dyDescent="0.2">
      <c r="A9" s="362" t="s">
        <v>135</v>
      </c>
      <c r="B9" s="173">
        <v>5692200</v>
      </c>
      <c r="C9" s="173">
        <v>1120250</v>
      </c>
      <c r="D9" s="173">
        <v>3338456</v>
      </c>
      <c r="E9" s="369"/>
      <c r="F9" s="371">
        <v>438750</v>
      </c>
      <c r="G9" s="371"/>
      <c r="H9" s="237">
        <v>26000</v>
      </c>
      <c r="I9" s="282"/>
      <c r="J9" s="282"/>
      <c r="K9" s="282"/>
      <c r="L9" s="363">
        <f>SUM(B9:K9)</f>
        <v>10615656</v>
      </c>
    </row>
    <row r="10" spans="1:12" s="339" customFormat="1" x14ac:dyDescent="0.2">
      <c r="A10" s="362" t="s">
        <v>136</v>
      </c>
      <c r="B10" s="173"/>
      <c r="C10" s="173"/>
      <c r="D10" s="173">
        <v>314000</v>
      </c>
      <c r="E10" s="369"/>
      <c r="F10" s="371">
        <v>236250</v>
      </c>
      <c r="G10" s="372"/>
      <c r="H10" s="237"/>
      <c r="I10" s="282"/>
      <c r="J10" s="282"/>
      <c r="K10" s="282"/>
      <c r="L10" s="363">
        <f>SUM(B10:K10)</f>
        <v>550250</v>
      </c>
    </row>
    <row r="11" spans="1:12" s="339" customFormat="1" ht="25.5" x14ac:dyDescent="0.2">
      <c r="A11" s="364" t="s">
        <v>137</v>
      </c>
      <c r="B11" s="173">
        <v>1379800</v>
      </c>
      <c r="C11" s="173">
        <v>400720</v>
      </c>
      <c r="D11" s="173">
        <v>261000</v>
      </c>
      <c r="E11" s="173"/>
      <c r="F11" s="173"/>
      <c r="G11" s="173"/>
      <c r="H11" s="237"/>
      <c r="I11" s="282"/>
      <c r="J11" s="282"/>
      <c r="K11" s="282"/>
      <c r="L11" s="363">
        <f>SUM(B11:K11)</f>
        <v>2041520</v>
      </c>
    </row>
    <row r="12" spans="1:12" s="367" customFormat="1" ht="24" customHeight="1" thickBot="1" x14ac:dyDescent="0.25">
      <c r="A12" s="365" t="s">
        <v>71</v>
      </c>
      <c r="B12" s="366">
        <f>SUM(B8:B11)</f>
        <v>7072000</v>
      </c>
      <c r="C12" s="366">
        <f t="shared" ref="C12:L12" si="0">SUM(C8:C11)</f>
        <v>1520970</v>
      </c>
      <c r="D12" s="366">
        <f t="shared" si="0"/>
        <v>4584456</v>
      </c>
      <c r="E12" s="366">
        <f t="shared" si="0"/>
        <v>0</v>
      </c>
      <c r="F12" s="366">
        <f t="shared" si="0"/>
        <v>675000</v>
      </c>
      <c r="G12" s="366">
        <f t="shared" si="0"/>
        <v>0</v>
      </c>
      <c r="H12" s="366">
        <f t="shared" si="0"/>
        <v>26000</v>
      </c>
      <c r="I12" s="366">
        <f t="shared" si="0"/>
        <v>0</v>
      </c>
      <c r="J12" s="366">
        <f t="shared" si="0"/>
        <v>0</v>
      </c>
      <c r="K12" s="366">
        <f t="shared" si="0"/>
        <v>0</v>
      </c>
      <c r="L12" s="366">
        <f t="shared" si="0"/>
        <v>13878426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8"/>
  <sheetViews>
    <sheetView view="pageBreakPreview" topLeftCell="A2" zoomScale="60" zoomScaleNormal="100" workbookViewId="0">
      <selection activeCell="C20" sqref="C20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3.7109375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650" t="s">
        <v>329</v>
      </c>
      <c r="C2" s="650"/>
      <c r="D2" s="650"/>
      <c r="E2" s="650"/>
      <c r="F2" s="650"/>
    </row>
    <row r="3" spans="2:10" ht="4.5" customHeight="1" thickBot="1" x14ac:dyDescent="0.25">
      <c r="B3" s="650"/>
      <c r="C3" s="650"/>
      <c r="D3" s="650"/>
      <c r="E3" s="650"/>
      <c r="F3" s="650"/>
    </row>
    <row r="4" spans="2:10" ht="3.75" hidden="1" customHeight="1" thickBot="1" x14ac:dyDescent="0.3">
      <c r="B4" s="11"/>
      <c r="C4" s="11"/>
      <c r="D4" s="11"/>
      <c r="E4" s="11"/>
      <c r="F4" s="16" t="s">
        <v>26</v>
      </c>
    </row>
    <row r="5" spans="2:10" ht="15.75" customHeight="1" x14ac:dyDescent="0.2">
      <c r="B5" s="667" t="s">
        <v>27</v>
      </c>
      <c r="C5" s="667" t="s">
        <v>357</v>
      </c>
      <c r="D5" s="669" t="s">
        <v>355</v>
      </c>
      <c r="E5" s="669" t="s">
        <v>356</v>
      </c>
      <c r="F5" s="672" t="s">
        <v>28</v>
      </c>
    </row>
    <row r="6" spans="2:10" ht="35.25" customHeight="1" thickBot="1" x14ac:dyDescent="0.25">
      <c r="B6" s="668"/>
      <c r="C6" s="668"/>
      <c r="D6" s="670"/>
      <c r="E6" s="671"/>
      <c r="F6" s="673"/>
    </row>
    <row r="7" spans="2:10" ht="15" customHeight="1" thickBot="1" x14ac:dyDescent="0.25">
      <c r="B7" s="17" t="s">
        <v>174</v>
      </c>
      <c r="C7" s="148">
        <f>C8+C10</f>
        <v>494953047</v>
      </c>
      <c r="D7" s="148">
        <f>D8+D10</f>
        <v>81014270</v>
      </c>
      <c r="E7" s="148">
        <f>E8+E10</f>
        <v>7072000</v>
      </c>
      <c r="F7" s="150">
        <f t="shared" ref="F7:F34" si="0">SUM(C7:E7)</f>
        <v>583039317</v>
      </c>
    </row>
    <row r="8" spans="2:10" ht="15" customHeight="1" thickBot="1" x14ac:dyDescent="0.25">
      <c r="B8" s="18" t="s">
        <v>175</v>
      </c>
      <c r="C8" s="122">
        <v>452583199</v>
      </c>
      <c r="D8" s="136">
        <v>78564722</v>
      </c>
      <c r="E8" s="136">
        <v>6557000</v>
      </c>
      <c r="F8" s="150">
        <f t="shared" si="0"/>
        <v>537704921</v>
      </c>
    </row>
    <row r="9" spans="2:10" ht="15" customHeight="1" thickBot="1" x14ac:dyDescent="0.25">
      <c r="B9" s="18" t="s">
        <v>178</v>
      </c>
      <c r="C9" s="122">
        <v>453375088</v>
      </c>
      <c r="D9" s="136"/>
      <c r="E9" s="136"/>
      <c r="F9" s="150">
        <f t="shared" si="0"/>
        <v>453375088</v>
      </c>
    </row>
    <row r="10" spans="2:10" ht="15" customHeight="1" thickBot="1" x14ac:dyDescent="0.25">
      <c r="B10" s="19" t="s">
        <v>176</v>
      </c>
      <c r="C10" s="123">
        <v>42369848</v>
      </c>
      <c r="D10" s="80">
        <v>2449548</v>
      </c>
      <c r="E10" s="80">
        <v>515000</v>
      </c>
      <c r="F10" s="150">
        <f t="shared" si="0"/>
        <v>45334396</v>
      </c>
    </row>
    <row r="11" spans="2:10" ht="15" customHeight="1" thickBot="1" x14ac:dyDescent="0.25">
      <c r="B11" s="20" t="s">
        <v>214</v>
      </c>
      <c r="C11" s="124">
        <v>27770418</v>
      </c>
      <c r="D11" s="149"/>
      <c r="E11" s="149"/>
      <c r="F11" s="150">
        <f t="shared" si="0"/>
        <v>27770418</v>
      </c>
    </row>
    <row r="12" spans="2:10" ht="29.25" customHeight="1" thickBot="1" x14ac:dyDescent="0.25">
      <c r="B12" s="120" t="s">
        <v>165</v>
      </c>
      <c r="C12" s="150">
        <v>54001141</v>
      </c>
      <c r="D12" s="150">
        <v>16441487</v>
      </c>
      <c r="E12" s="148">
        <v>1520970</v>
      </c>
      <c r="F12" s="150">
        <f t="shared" si="0"/>
        <v>71963598</v>
      </c>
      <c r="H12" s="134"/>
    </row>
    <row r="13" spans="2:10" ht="15" customHeight="1" thickBot="1" x14ac:dyDescent="0.25">
      <c r="B13" s="79" t="s">
        <v>142</v>
      </c>
      <c r="C13" s="148">
        <v>169103566</v>
      </c>
      <c r="D13" s="148">
        <v>17957565</v>
      </c>
      <c r="E13" s="148">
        <v>4584456</v>
      </c>
      <c r="F13" s="150">
        <f t="shared" si="0"/>
        <v>191645587</v>
      </c>
    </row>
    <row r="14" spans="2:10" ht="15" customHeight="1" thickBot="1" x14ac:dyDescent="0.25">
      <c r="B14" s="56" t="s">
        <v>143</v>
      </c>
      <c r="C14" s="235">
        <v>12743618</v>
      </c>
      <c r="D14" s="151"/>
      <c r="E14" s="151"/>
      <c r="F14" s="150">
        <f>SUM(C14:E14)</f>
        <v>12743618</v>
      </c>
    </row>
    <row r="15" spans="2:10" s="61" customFormat="1" ht="29.25" customHeight="1" thickBot="1" x14ac:dyDescent="0.25">
      <c r="B15" s="120" t="s">
        <v>168</v>
      </c>
      <c r="C15" s="514">
        <f>SUM(C16:C32)</f>
        <v>88724105</v>
      </c>
      <c r="D15" s="515">
        <f>SUM(D16:D32)</f>
        <v>8577499</v>
      </c>
      <c r="E15" s="514">
        <f>SUM(E16:E32)</f>
        <v>675000</v>
      </c>
      <c r="F15" s="515">
        <f>SUM(F16:F32)</f>
        <v>97976604</v>
      </c>
      <c r="J15" s="566"/>
    </row>
    <row r="16" spans="2:10" ht="15" customHeight="1" thickBot="1" x14ac:dyDescent="0.25">
      <c r="B16" s="358" t="s">
        <v>81</v>
      </c>
      <c r="C16" s="354">
        <v>9676437</v>
      </c>
      <c r="D16" s="243"/>
      <c r="E16" s="244"/>
      <c r="F16" s="150">
        <f t="shared" si="0"/>
        <v>9676437</v>
      </c>
    </row>
    <row r="17" spans="1:11" ht="15" customHeight="1" thickBot="1" x14ac:dyDescent="0.25">
      <c r="B17" s="51" t="s">
        <v>267</v>
      </c>
      <c r="C17" s="355">
        <v>12907000</v>
      </c>
      <c r="D17" s="237">
        <v>995000</v>
      </c>
      <c r="E17" s="238"/>
      <c r="F17" s="150">
        <f t="shared" si="0"/>
        <v>13902000</v>
      </c>
    </row>
    <row r="18" spans="1:11" ht="17.25" customHeight="1" thickBot="1" x14ac:dyDescent="0.25">
      <c r="B18" s="51" t="s">
        <v>72</v>
      </c>
      <c r="C18" s="356">
        <f>45000000-D18-E18</f>
        <v>36742501</v>
      </c>
      <c r="D18" s="237">
        <v>7582499</v>
      </c>
      <c r="E18" s="238">
        <v>675000</v>
      </c>
      <c r="F18" s="150">
        <f t="shared" si="0"/>
        <v>45000000</v>
      </c>
    </row>
    <row r="19" spans="1:11" ht="15" customHeight="1" thickBot="1" x14ac:dyDescent="0.25">
      <c r="B19" s="51" t="s">
        <v>87</v>
      </c>
      <c r="C19" s="356">
        <v>1476491</v>
      </c>
      <c r="D19" s="237"/>
      <c r="E19" s="238"/>
      <c r="F19" s="150">
        <f t="shared" si="0"/>
        <v>1476491</v>
      </c>
      <c r="K19" s="87"/>
    </row>
    <row r="20" spans="1:11" ht="15" customHeight="1" thickBot="1" x14ac:dyDescent="0.25">
      <c r="B20" s="51" t="s">
        <v>82</v>
      </c>
      <c r="C20" s="356">
        <v>10515654</v>
      </c>
      <c r="D20" s="237"/>
      <c r="E20" s="238"/>
      <c r="F20" s="150">
        <f t="shared" si="0"/>
        <v>10515654</v>
      </c>
    </row>
    <row r="21" spans="1:11" ht="29.25" customHeight="1" thickBot="1" x14ac:dyDescent="0.25">
      <c r="B21" s="119" t="s">
        <v>359</v>
      </c>
      <c r="C21" s="357">
        <v>60000</v>
      </c>
      <c r="D21" s="239"/>
      <c r="E21" s="240"/>
      <c r="F21" s="150">
        <f t="shared" si="0"/>
        <v>60000</v>
      </c>
      <c r="K21" s="87"/>
    </row>
    <row r="22" spans="1:11" ht="15" customHeight="1" thickBot="1" x14ac:dyDescent="0.25">
      <c r="B22" s="51" t="s">
        <v>268</v>
      </c>
      <c r="C22" s="357">
        <v>84360</v>
      </c>
      <c r="D22" s="239"/>
      <c r="E22" s="240"/>
      <c r="F22" s="150">
        <f t="shared" si="0"/>
        <v>84360</v>
      </c>
    </row>
    <row r="23" spans="1:11" ht="15" customHeight="1" thickBot="1" x14ac:dyDescent="0.25">
      <c r="B23" s="51" t="s">
        <v>408</v>
      </c>
      <c r="C23" s="357">
        <v>8674662</v>
      </c>
      <c r="D23" s="239"/>
      <c r="E23" s="240"/>
      <c r="F23" s="150">
        <f t="shared" si="0"/>
        <v>8674662</v>
      </c>
    </row>
    <row r="24" spans="1:11" ht="15" customHeight="1" thickBot="1" x14ac:dyDescent="0.25">
      <c r="B24" s="52" t="s">
        <v>412</v>
      </c>
      <c r="C24" s="357">
        <v>300000</v>
      </c>
      <c r="D24" s="239"/>
      <c r="E24" s="240"/>
      <c r="F24" s="150">
        <f t="shared" si="0"/>
        <v>300000</v>
      </c>
    </row>
    <row r="25" spans="1:11" ht="15" customHeight="1" thickBot="1" x14ac:dyDescent="0.25">
      <c r="B25" s="359" t="s">
        <v>215</v>
      </c>
      <c r="C25" s="357">
        <v>500000</v>
      </c>
      <c r="D25" s="239"/>
      <c r="E25" s="240"/>
      <c r="F25" s="150">
        <f t="shared" si="0"/>
        <v>500000</v>
      </c>
    </row>
    <row r="26" spans="1:11" ht="15" customHeight="1" thickBot="1" x14ac:dyDescent="0.25">
      <c r="B26" s="359" t="s">
        <v>410</v>
      </c>
      <c r="C26" s="357">
        <v>1200000</v>
      </c>
      <c r="D26" s="239"/>
      <c r="E26" s="240"/>
      <c r="F26" s="150">
        <f t="shared" si="0"/>
        <v>1200000</v>
      </c>
    </row>
    <row r="27" spans="1:11" ht="15" customHeight="1" thickBot="1" x14ac:dyDescent="0.25">
      <c r="B27" s="359" t="s">
        <v>411</v>
      </c>
      <c r="C27" s="357">
        <v>500000</v>
      </c>
      <c r="D27" s="239"/>
      <c r="E27" s="240"/>
      <c r="F27" s="150">
        <f t="shared" si="0"/>
        <v>500000</v>
      </c>
    </row>
    <row r="28" spans="1:11" ht="15" customHeight="1" thickBot="1" x14ac:dyDescent="0.25">
      <c r="B28" s="359" t="s">
        <v>409</v>
      </c>
      <c r="C28" s="357">
        <v>450000</v>
      </c>
      <c r="D28" s="239"/>
      <c r="E28" s="240"/>
      <c r="F28" s="150">
        <f t="shared" si="0"/>
        <v>450000</v>
      </c>
    </row>
    <row r="29" spans="1:11" ht="15" customHeight="1" thickBot="1" x14ac:dyDescent="0.25">
      <c r="B29" s="359" t="s">
        <v>414</v>
      </c>
      <c r="C29" s="357">
        <v>50000</v>
      </c>
      <c r="D29" s="239"/>
      <c r="E29" s="240"/>
      <c r="F29" s="150">
        <f t="shared" si="0"/>
        <v>50000</v>
      </c>
    </row>
    <row r="30" spans="1:11" ht="15" customHeight="1" thickBot="1" x14ac:dyDescent="0.25">
      <c r="B30" s="52" t="s">
        <v>179</v>
      </c>
      <c r="C30" s="357">
        <v>4387000</v>
      </c>
      <c r="D30" s="239"/>
      <c r="E30" s="240"/>
      <c r="F30" s="150">
        <f t="shared" si="0"/>
        <v>4387000</v>
      </c>
    </row>
    <row r="31" spans="1:11" ht="15" customHeight="1" thickBot="1" x14ac:dyDescent="0.25">
      <c r="B31" s="338" t="s">
        <v>180</v>
      </c>
      <c r="C31" s="624">
        <v>1200000</v>
      </c>
      <c r="D31" s="241"/>
      <c r="E31" s="242"/>
      <c r="F31" s="150">
        <f t="shared" si="0"/>
        <v>1200000</v>
      </c>
    </row>
    <row r="32" spans="1:11" s="61" customFormat="1" ht="15" customHeight="1" thickBot="1" x14ac:dyDescent="0.25">
      <c r="A32" s="184"/>
      <c r="B32" s="379" t="s">
        <v>282</v>
      </c>
      <c r="C32" s="380">
        <v>0</v>
      </c>
      <c r="D32" s="378"/>
      <c r="E32" s="380"/>
      <c r="F32" s="498">
        <f t="shared" si="0"/>
        <v>0</v>
      </c>
    </row>
    <row r="33" spans="2:6" s="61" customFormat="1" ht="15" customHeight="1" thickBot="1" x14ac:dyDescent="0.25">
      <c r="B33" s="17" t="s">
        <v>177</v>
      </c>
      <c r="C33" s="236">
        <f>C34</f>
        <v>11049981</v>
      </c>
      <c r="D33" s="236">
        <f>SUM(D34:D34)</f>
        <v>0</v>
      </c>
      <c r="E33" s="148">
        <f>SUM(E34:E34)</f>
        <v>0</v>
      </c>
      <c r="F33" s="150">
        <f t="shared" si="0"/>
        <v>11049981</v>
      </c>
    </row>
    <row r="34" spans="2:6" ht="15" customHeight="1" thickBot="1" x14ac:dyDescent="0.25">
      <c r="B34" s="231" t="s">
        <v>278</v>
      </c>
      <c r="C34" s="232">
        <v>11049981</v>
      </c>
      <c r="D34" s="233">
        <v>0</v>
      </c>
      <c r="E34" s="234"/>
      <c r="F34" s="150">
        <f t="shared" si="0"/>
        <v>11049981</v>
      </c>
    </row>
    <row r="35" spans="2:6" ht="13.5" thickBot="1" x14ac:dyDescent="0.25">
      <c r="B35" s="17" t="s">
        <v>29</v>
      </c>
      <c r="C35" s="148">
        <f>C7+C12+C13+C14+C15+C33</f>
        <v>830575458</v>
      </c>
      <c r="D35" s="148">
        <f>D7+D12+D13+D14+D15+D33</f>
        <v>123990821</v>
      </c>
      <c r="E35" s="148">
        <f>E7+E12+E13+E14+E15+E33</f>
        <v>13852426</v>
      </c>
      <c r="F35" s="148">
        <f>F7+F12+F13+F14+F15+F33</f>
        <v>968418705</v>
      </c>
    </row>
    <row r="36" spans="2:6" x14ac:dyDescent="0.2">
      <c r="C36" s="159"/>
      <c r="D36" s="2"/>
    </row>
    <row r="37" spans="2:6" x14ac:dyDescent="0.2">
      <c r="C37" s="87"/>
      <c r="D37" s="87"/>
    </row>
    <row r="38" spans="2:6" x14ac:dyDescent="0.2">
      <c r="C38" s="87"/>
      <c r="F38" s="87"/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3229166666666665" bottom="0.78740157480314965" header="0.51181102362204722" footer="0.51181102362204722"/>
  <pageSetup paperSize="9" scale="85" orientation="landscape" r:id="rId1"/>
  <headerFooter alignWithMargins="0">
    <oddHeader>&amp;R4.sz melléklet
..../2018.(.....)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tabSelected="1" view="pageLayout" zoomScaleNormal="100" zoomScaleSheetLayoutView="100" workbookViewId="0">
      <selection activeCell="G61" sqref="G61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58" t="s">
        <v>319</v>
      </c>
      <c r="C1" s="674"/>
      <c r="D1" s="674"/>
      <c r="E1" s="674"/>
    </row>
    <row r="2" spans="2:5" ht="16.5" thickBot="1" x14ac:dyDescent="0.25">
      <c r="B2" s="34" t="s">
        <v>51</v>
      </c>
      <c r="C2" s="34"/>
    </row>
    <row r="3" spans="2:5" ht="26.25" thickBot="1" x14ac:dyDescent="0.25">
      <c r="B3" s="37" t="s">
        <v>52</v>
      </c>
      <c r="C3" s="38" t="s">
        <v>53</v>
      </c>
      <c r="D3" s="39" t="s">
        <v>320</v>
      </c>
      <c r="E3" s="76"/>
    </row>
    <row r="4" spans="2:5" ht="13.5" thickBot="1" x14ac:dyDescent="0.25">
      <c r="B4" s="37">
        <v>1</v>
      </c>
      <c r="C4" s="38">
        <v>2</v>
      </c>
      <c r="D4" s="39">
        <v>5</v>
      </c>
    </row>
    <row r="5" spans="2:5" ht="26.25" thickBot="1" x14ac:dyDescent="0.25">
      <c r="B5" s="40" t="s">
        <v>2</v>
      </c>
      <c r="C5" s="152" t="s">
        <v>99</v>
      </c>
      <c r="D5" s="68">
        <f>D6+D12+D13</f>
        <v>811899770</v>
      </c>
    </row>
    <row r="6" spans="2:5" s="72" customFormat="1" ht="13.5" thickBot="1" x14ac:dyDescent="0.25">
      <c r="B6" s="40" t="s">
        <v>6</v>
      </c>
      <c r="C6" s="251" t="s">
        <v>104</v>
      </c>
      <c r="D6" s="292">
        <f>SUM(D7:D11)</f>
        <v>342001392</v>
      </c>
    </row>
    <row r="7" spans="2:5" ht="13.5" thickBot="1" x14ac:dyDescent="0.25">
      <c r="B7" s="40" t="s">
        <v>10</v>
      </c>
      <c r="C7" s="42" t="s">
        <v>185</v>
      </c>
      <c r="D7" s="293">
        <v>177172373</v>
      </c>
    </row>
    <row r="8" spans="2:5" ht="26.25" thickBot="1" x14ac:dyDescent="0.25">
      <c r="B8" s="40" t="s">
        <v>4</v>
      </c>
      <c r="C8" s="41" t="s">
        <v>186</v>
      </c>
      <c r="D8" s="294">
        <v>92607578</v>
      </c>
    </row>
    <row r="9" spans="2:5" ht="13.5" thickBot="1" x14ac:dyDescent="0.25">
      <c r="B9" s="40" t="s">
        <v>7</v>
      </c>
      <c r="C9" s="41" t="s">
        <v>187</v>
      </c>
      <c r="D9" s="294">
        <v>6973230</v>
      </c>
    </row>
    <row r="10" spans="2:5" ht="13.5" thickBot="1" x14ac:dyDescent="0.25">
      <c r="B10" s="40" t="s">
        <v>11</v>
      </c>
      <c r="C10" s="41" t="s">
        <v>188</v>
      </c>
      <c r="D10" s="294">
        <v>65248211</v>
      </c>
    </row>
    <row r="11" spans="2:5" ht="13.5" thickBot="1" x14ac:dyDescent="0.25">
      <c r="B11" s="40" t="s">
        <v>5</v>
      </c>
      <c r="C11" s="41" t="s">
        <v>204</v>
      </c>
      <c r="D11" s="294"/>
    </row>
    <row r="12" spans="2:5" ht="26.25" thickBot="1" x14ac:dyDescent="0.25">
      <c r="B12" s="40" t="s">
        <v>13</v>
      </c>
      <c r="C12" s="352" t="s">
        <v>274</v>
      </c>
      <c r="D12" s="353"/>
    </row>
    <row r="13" spans="2:5" s="72" customFormat="1" ht="26.25" thickBot="1" x14ac:dyDescent="0.25">
      <c r="B13" s="40" t="s">
        <v>3</v>
      </c>
      <c r="C13" s="252" t="s">
        <v>189</v>
      </c>
      <c r="D13" s="295">
        <v>469898378</v>
      </c>
    </row>
    <row r="14" spans="2:5" s="72" customFormat="1" ht="13.5" thickBot="1" x14ac:dyDescent="0.25">
      <c r="B14" s="40" t="s">
        <v>9</v>
      </c>
      <c r="C14" s="252" t="s">
        <v>244</v>
      </c>
      <c r="D14" s="295"/>
    </row>
    <row r="15" spans="2:5" s="72" customFormat="1" ht="13.5" thickBot="1" x14ac:dyDescent="0.25">
      <c r="B15" s="40" t="s">
        <v>25</v>
      </c>
      <c r="C15" s="252" t="s">
        <v>275</v>
      </c>
      <c r="D15" s="295"/>
    </row>
    <row r="16" spans="2:5" ht="26.25" thickBot="1" x14ac:dyDescent="0.25">
      <c r="B16" s="40" t="s">
        <v>16</v>
      </c>
      <c r="C16" s="307" t="s">
        <v>105</v>
      </c>
      <c r="D16" s="306">
        <f>SUM(D17:D19)</f>
        <v>2325883187</v>
      </c>
    </row>
    <row r="17" spans="2:4" ht="13.5" thickBot="1" x14ac:dyDescent="0.25">
      <c r="B17" s="40" t="s">
        <v>57</v>
      </c>
      <c r="C17" s="305" t="s">
        <v>190</v>
      </c>
      <c r="D17" s="293">
        <v>137450308</v>
      </c>
    </row>
    <row r="18" spans="2:4" s="72" customFormat="1" ht="26.25" thickBot="1" x14ac:dyDescent="0.25">
      <c r="B18" s="40" t="s">
        <v>60</v>
      </c>
      <c r="C18" s="303" t="s">
        <v>276</v>
      </c>
      <c r="D18" s="304"/>
    </row>
    <row r="19" spans="2:4" ht="26.25" thickBot="1" x14ac:dyDescent="0.25">
      <c r="B19" s="40" t="s">
        <v>58</v>
      </c>
      <c r="C19" s="43" t="s">
        <v>191</v>
      </c>
      <c r="D19" s="296">
        <v>2188432879</v>
      </c>
    </row>
    <row r="20" spans="2:4" ht="13.5" thickBot="1" x14ac:dyDescent="0.25">
      <c r="B20" s="40" t="s">
        <v>59</v>
      </c>
      <c r="C20" s="74" t="s">
        <v>118</v>
      </c>
      <c r="D20" s="75">
        <f>D22+D23+D27+D28</f>
        <v>82386000</v>
      </c>
    </row>
    <row r="21" spans="2:4" ht="13.5" thickBot="1" x14ac:dyDescent="0.25">
      <c r="B21" s="40" t="s">
        <v>61</v>
      </c>
      <c r="C21" s="499" t="s">
        <v>322</v>
      </c>
      <c r="D21" s="75"/>
    </row>
    <row r="22" spans="2:4" ht="13.5" thickBot="1" x14ac:dyDescent="0.25">
      <c r="B22" s="40" t="s">
        <v>62</v>
      </c>
      <c r="C22" s="107" t="s">
        <v>91</v>
      </c>
      <c r="D22" s="297">
        <v>14000000</v>
      </c>
    </row>
    <row r="23" spans="2:4" s="72" customFormat="1" ht="13.5" thickBot="1" x14ac:dyDescent="0.25">
      <c r="B23" s="40" t="s">
        <v>63</v>
      </c>
      <c r="C23" s="309" t="s">
        <v>192</v>
      </c>
      <c r="D23" s="310">
        <f>D24+D25+D26</f>
        <v>62499000</v>
      </c>
    </row>
    <row r="24" spans="2:4" ht="13.5" thickBot="1" x14ac:dyDescent="0.25">
      <c r="B24" s="40" t="s">
        <v>15</v>
      </c>
      <c r="C24" s="89" t="s">
        <v>193</v>
      </c>
      <c r="D24" s="294">
        <v>53855000</v>
      </c>
    </row>
    <row r="25" spans="2:4" ht="13.5" thickBot="1" x14ac:dyDescent="0.25">
      <c r="B25" s="40" t="s">
        <v>64</v>
      </c>
      <c r="C25" s="89" t="s">
        <v>194</v>
      </c>
      <c r="D25" s="294">
        <v>8644000</v>
      </c>
    </row>
    <row r="26" spans="2:4" ht="26.25" thickBot="1" x14ac:dyDescent="0.25">
      <c r="B26" s="40" t="s">
        <v>65</v>
      </c>
      <c r="C26" s="89" t="s">
        <v>95</v>
      </c>
      <c r="D26" s="294"/>
    </row>
    <row r="27" spans="2:4" ht="13.5" thickBot="1" x14ac:dyDescent="0.25">
      <c r="B27" s="40" t="s">
        <v>66</v>
      </c>
      <c r="C27" s="89" t="s">
        <v>195</v>
      </c>
      <c r="D27" s="69">
        <v>5887000</v>
      </c>
    </row>
    <row r="28" spans="2:4" ht="13.5" thickBot="1" x14ac:dyDescent="0.25">
      <c r="B28" s="40" t="s">
        <v>73</v>
      </c>
      <c r="C28" s="43" t="s">
        <v>304</v>
      </c>
      <c r="D28" s="300"/>
    </row>
    <row r="29" spans="2:4" ht="13.5" thickBot="1" x14ac:dyDescent="0.25">
      <c r="B29" s="40" t="s">
        <v>74</v>
      </c>
      <c r="C29" s="301" t="s">
        <v>245</v>
      </c>
      <c r="D29" s="302">
        <v>5887000</v>
      </c>
    </row>
    <row r="30" spans="2:4" ht="13.5" thickBot="1" x14ac:dyDescent="0.25">
      <c r="B30" s="40" t="s">
        <v>75</v>
      </c>
      <c r="C30" s="74" t="s">
        <v>196</v>
      </c>
      <c r="D30" s="67">
        <v>50851387</v>
      </c>
    </row>
    <row r="31" spans="2:4" s="61" customFormat="1" ht="13.5" thickBot="1" x14ac:dyDescent="0.25">
      <c r="B31" s="40" t="s">
        <v>220</v>
      </c>
      <c r="C31" s="253" t="s">
        <v>119</v>
      </c>
      <c r="D31" s="298">
        <v>7211095</v>
      </c>
    </row>
    <row r="32" spans="2:4" s="61" customFormat="1" ht="13.5" thickBot="1" x14ac:dyDescent="0.25">
      <c r="B32" s="40" t="s">
        <v>221</v>
      </c>
      <c r="C32" s="254" t="s">
        <v>116</v>
      </c>
      <c r="D32" s="299">
        <v>11043284</v>
      </c>
    </row>
    <row r="33" spans="2:6" s="61" customFormat="1" ht="13.5" thickBot="1" x14ac:dyDescent="0.25">
      <c r="B33" s="40" t="s">
        <v>222</v>
      </c>
      <c r="C33" s="255" t="s">
        <v>107</v>
      </c>
      <c r="D33" s="312">
        <f>D34+D35</f>
        <v>0</v>
      </c>
    </row>
    <row r="34" spans="2:6" s="184" customFormat="1" ht="26.25" thickBot="1" x14ac:dyDescent="0.25">
      <c r="B34" s="40" t="s">
        <v>223</v>
      </c>
      <c r="C34" s="248" t="s">
        <v>264</v>
      </c>
      <c r="D34" s="300">
        <v>0</v>
      </c>
    </row>
    <row r="35" spans="2:6" s="184" customFormat="1" ht="13.5" thickBot="1" x14ac:dyDescent="0.25">
      <c r="B35" s="40" t="s">
        <v>224</v>
      </c>
      <c r="C35" s="249" t="s">
        <v>265</v>
      </c>
      <c r="D35" s="250">
        <v>0</v>
      </c>
    </row>
    <row r="36" spans="2:6" ht="13.5" thickBot="1" x14ac:dyDescent="0.25">
      <c r="B36" s="678" t="s">
        <v>89</v>
      </c>
      <c r="C36" s="679"/>
      <c r="D36" s="256">
        <f>D5+D16+D20+D30+D31+D32+D33</f>
        <v>3289274723</v>
      </c>
    </row>
    <row r="37" spans="2:6" ht="13.5" thickBot="1" x14ac:dyDescent="0.25">
      <c r="B37" s="45" t="s">
        <v>225</v>
      </c>
      <c r="C37" s="45" t="s">
        <v>114</v>
      </c>
      <c r="D37" s="143">
        <f>D38+D39+D40</f>
        <v>274159034</v>
      </c>
    </row>
    <row r="38" spans="2:6" ht="13.5" thickBot="1" x14ac:dyDescent="0.25">
      <c r="B38" s="45" t="s">
        <v>226</v>
      </c>
      <c r="C38" s="144" t="s">
        <v>197</v>
      </c>
      <c r="D38" s="250">
        <v>120995941</v>
      </c>
      <c r="F38" s="87"/>
    </row>
    <row r="39" spans="2:6" ht="24.75" customHeight="1" thickBot="1" x14ac:dyDescent="0.25">
      <c r="B39" s="45" t="s">
        <v>227</v>
      </c>
      <c r="C39" s="144" t="s">
        <v>110</v>
      </c>
      <c r="D39" s="300">
        <v>142113112</v>
      </c>
      <c r="F39" s="494"/>
    </row>
    <row r="40" spans="2:6" ht="13.5" thickBot="1" x14ac:dyDescent="0.25">
      <c r="B40" s="45" t="s">
        <v>303</v>
      </c>
      <c r="C40" s="144" t="s">
        <v>247</v>
      </c>
      <c r="D40" s="300">
        <v>11049981</v>
      </c>
      <c r="F40" s="186"/>
    </row>
    <row r="41" spans="2:6" ht="13.5" thickBot="1" x14ac:dyDescent="0.25">
      <c r="B41" s="45" t="s">
        <v>393</v>
      </c>
      <c r="C41" s="144" t="s">
        <v>228</v>
      </c>
      <c r="D41" s="300"/>
    </row>
    <row r="42" spans="2:6" x14ac:dyDescent="0.2">
      <c r="B42" s="78"/>
      <c r="C42" s="77"/>
    </row>
    <row r="43" spans="2:6" x14ac:dyDescent="0.2">
      <c r="B43" s="677" t="s">
        <v>54</v>
      </c>
      <c r="C43" s="677"/>
    </row>
    <row r="44" spans="2:6" ht="13.5" thickBot="1" x14ac:dyDescent="0.25">
      <c r="B44" s="46"/>
      <c r="C44" s="46"/>
    </row>
    <row r="45" spans="2:6" ht="26.25" thickBot="1" x14ac:dyDescent="0.25">
      <c r="B45" s="37" t="s">
        <v>55</v>
      </c>
      <c r="C45" s="38" t="s">
        <v>56</v>
      </c>
      <c r="D45" s="39" t="s">
        <v>229</v>
      </c>
    </row>
    <row r="46" spans="2:6" ht="13.5" thickBot="1" x14ac:dyDescent="0.25">
      <c r="B46" s="37">
        <v>1</v>
      </c>
      <c r="C46" s="38">
        <v>2</v>
      </c>
      <c r="D46" s="39">
        <v>5</v>
      </c>
    </row>
    <row r="47" spans="2:6" ht="13.5" thickBot="1" x14ac:dyDescent="0.25">
      <c r="B47" s="40" t="s">
        <v>2</v>
      </c>
      <c r="C47" s="47" t="s">
        <v>198</v>
      </c>
      <c r="D47" s="68">
        <f>D48+D49</f>
        <v>583039317</v>
      </c>
      <c r="E47" s="60"/>
      <c r="F47" s="60"/>
    </row>
    <row r="48" spans="2:6" ht="13.5" thickBot="1" x14ac:dyDescent="0.25">
      <c r="B48" s="40" t="s">
        <v>6</v>
      </c>
      <c r="C48" s="44" t="s">
        <v>175</v>
      </c>
      <c r="D48" s="263">
        <f>'Működési kiadások 3.'!F8</f>
        <v>537704921</v>
      </c>
      <c r="E48" s="60"/>
      <c r="F48" s="60"/>
    </row>
    <row r="49" spans="1:6" ht="13.5" thickBot="1" x14ac:dyDescent="0.25">
      <c r="B49" s="40" t="s">
        <v>10</v>
      </c>
      <c r="C49" s="48" t="s">
        <v>176</v>
      </c>
      <c r="D49" s="264">
        <f>'Működési kiadások 3.'!F10</f>
        <v>45334396</v>
      </c>
      <c r="E49" s="60"/>
      <c r="F49" s="60"/>
    </row>
    <row r="50" spans="1:6" s="61" customFormat="1" ht="26.25" thickBot="1" x14ac:dyDescent="0.25">
      <c r="B50" s="40" t="s">
        <v>4</v>
      </c>
      <c r="C50" s="257" t="s">
        <v>165</v>
      </c>
      <c r="D50" s="265">
        <f>'Működési kiadások 3.'!F12</f>
        <v>71963598</v>
      </c>
      <c r="E50" s="520"/>
      <c r="F50" s="565"/>
    </row>
    <row r="51" spans="1:6" s="61" customFormat="1" ht="13.5" thickBot="1" x14ac:dyDescent="0.25">
      <c r="B51" s="40" t="s">
        <v>7</v>
      </c>
      <c r="C51" s="258" t="s">
        <v>142</v>
      </c>
      <c r="D51" s="265">
        <f>'Működési kiadások 3.'!F13</f>
        <v>191645587</v>
      </c>
      <c r="E51" s="520"/>
      <c r="F51" s="520"/>
    </row>
    <row r="52" spans="1:6" s="61" customFormat="1" ht="13.5" thickBot="1" x14ac:dyDescent="0.25">
      <c r="B52" s="40" t="s">
        <v>11</v>
      </c>
      <c r="C52" s="258" t="s">
        <v>199</v>
      </c>
      <c r="D52" s="516">
        <f>'Működési kiadások 3.'!F14</f>
        <v>12743618</v>
      </c>
      <c r="E52" s="520"/>
      <c r="F52" s="521"/>
    </row>
    <row r="53" spans="1:6" s="61" customFormat="1" ht="13.5" thickBot="1" x14ac:dyDescent="0.25">
      <c r="B53" s="40" t="s">
        <v>5</v>
      </c>
      <c r="C53" s="259" t="s">
        <v>203</v>
      </c>
      <c r="D53" s="517">
        <f>'Működési kiadások 3.'!F15-'Működési kiadások 3.'!F32</f>
        <v>97976604</v>
      </c>
      <c r="E53" s="520"/>
      <c r="F53" s="521"/>
    </row>
    <row r="54" spans="1:6" s="184" customFormat="1" ht="13.5" thickBot="1" x14ac:dyDescent="0.25">
      <c r="A54" s="73"/>
      <c r="B54" s="40" t="s">
        <v>13</v>
      </c>
      <c r="C54" s="518" t="s">
        <v>323</v>
      </c>
      <c r="D54" s="519">
        <f>SUM(D55:D56)</f>
        <v>8624861</v>
      </c>
      <c r="E54" s="522"/>
      <c r="F54" s="521"/>
    </row>
    <row r="55" spans="1:6" ht="13.5" thickBot="1" x14ac:dyDescent="0.25">
      <c r="B55" s="40" t="s">
        <v>8</v>
      </c>
      <c r="C55" s="261" t="s">
        <v>324</v>
      </c>
      <c r="D55" s="266">
        <f>'Kiadások 2.'!E14</f>
        <v>0</v>
      </c>
      <c r="E55" s="60"/>
      <c r="F55" s="521"/>
    </row>
    <row r="56" spans="1:6" ht="13.5" thickBot="1" x14ac:dyDescent="0.25">
      <c r="B56" s="40" t="s">
        <v>3</v>
      </c>
      <c r="C56" s="262" t="s">
        <v>281</v>
      </c>
      <c r="D56" s="267">
        <f>'Kiadások 2.'!E26</f>
        <v>8624861</v>
      </c>
      <c r="E56" s="60"/>
      <c r="F56" s="521"/>
    </row>
    <row r="57" spans="1:6" s="61" customFormat="1" ht="13.5" thickBot="1" x14ac:dyDescent="0.25">
      <c r="B57" s="40" t="s">
        <v>9</v>
      </c>
      <c r="C57" s="260" t="s">
        <v>200</v>
      </c>
      <c r="D57" s="268">
        <v>2517204423</v>
      </c>
      <c r="E57" s="520"/>
      <c r="F57" s="521"/>
    </row>
    <row r="58" spans="1:6" s="61" customFormat="1" ht="13.5" thickBot="1" x14ac:dyDescent="0.25">
      <c r="B58" s="40" t="s">
        <v>25</v>
      </c>
      <c r="C58" s="258" t="s">
        <v>201</v>
      </c>
      <c r="D58" s="265">
        <v>61631403</v>
      </c>
      <c r="E58" s="520"/>
      <c r="F58" s="521"/>
    </row>
    <row r="59" spans="1:6" s="61" customFormat="1" ht="13.5" thickBot="1" x14ac:dyDescent="0.25">
      <c r="B59" s="40" t="s">
        <v>16</v>
      </c>
      <c r="C59" s="258" t="s">
        <v>146</v>
      </c>
      <c r="D59" s="265"/>
      <c r="E59" s="520"/>
      <c r="F59" s="521"/>
    </row>
    <row r="60" spans="1:6" ht="13.5" thickBot="1" x14ac:dyDescent="0.25">
      <c r="B60" s="40" t="s">
        <v>57</v>
      </c>
      <c r="C60" s="49" t="s">
        <v>154</v>
      </c>
      <c r="D60" s="67">
        <f>D61+D63</f>
        <v>18604346</v>
      </c>
      <c r="E60" s="60"/>
      <c r="F60" s="521"/>
    </row>
    <row r="61" spans="1:6" ht="13.5" thickBot="1" x14ac:dyDescent="0.25">
      <c r="B61" s="40" t="s">
        <v>58</v>
      </c>
      <c r="C61" s="42" t="s">
        <v>149</v>
      </c>
      <c r="D61" s="160">
        <v>11049981</v>
      </c>
      <c r="E61" s="60"/>
      <c r="F61" s="521"/>
    </row>
    <row r="62" spans="1:6" ht="13.5" thickBot="1" x14ac:dyDescent="0.25">
      <c r="B62" s="40"/>
      <c r="C62" s="496" t="s">
        <v>331</v>
      </c>
      <c r="D62" s="160">
        <v>11049981</v>
      </c>
      <c r="E62" s="60"/>
      <c r="F62" s="521"/>
    </row>
    <row r="63" spans="1:6" ht="13.5" thickBot="1" x14ac:dyDescent="0.25">
      <c r="B63" s="40" t="s">
        <v>59</v>
      </c>
      <c r="C63" s="42" t="s">
        <v>150</v>
      </c>
      <c r="D63" s="266">
        <v>7554365</v>
      </c>
      <c r="E63" s="60"/>
      <c r="F63" s="523"/>
    </row>
    <row r="64" spans="1:6" ht="13.5" thickBot="1" x14ac:dyDescent="0.25">
      <c r="B64" s="40" t="s">
        <v>61</v>
      </c>
      <c r="C64" s="49" t="s">
        <v>202</v>
      </c>
      <c r="D64" s="269">
        <f>D47+D50+D51+D52+D53+D57+D58+D59+D60+D54</f>
        <v>3563433757</v>
      </c>
      <c r="E64" s="60"/>
      <c r="F64" s="523"/>
    </row>
    <row r="65" spans="2:6" ht="14.25" customHeight="1" thickBot="1" x14ac:dyDescent="0.25">
      <c r="B65" s="675" t="s">
        <v>394</v>
      </c>
      <c r="C65" s="676"/>
      <c r="D65" s="265">
        <f>D64</f>
        <v>3563433757</v>
      </c>
      <c r="E65" s="60"/>
      <c r="F65" s="523"/>
    </row>
    <row r="66" spans="2:6" ht="15" customHeight="1" thickBot="1" x14ac:dyDescent="0.25">
      <c r="B66" s="675" t="s">
        <v>395</v>
      </c>
      <c r="C66" s="676"/>
      <c r="D66" s="265">
        <f>D36+D37</f>
        <v>3563433757</v>
      </c>
      <c r="F66" s="494"/>
    </row>
    <row r="67" spans="2:6" x14ac:dyDescent="0.2">
      <c r="F67" s="494"/>
    </row>
    <row r="68" spans="2:6" x14ac:dyDescent="0.2">
      <c r="F68" s="494"/>
    </row>
  </sheetData>
  <mergeCells count="5">
    <mergeCell ref="B1:E1"/>
    <mergeCell ref="B65:C65"/>
    <mergeCell ref="B66:C66"/>
    <mergeCell ref="B43:C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..../2018. (...)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view="pageBreakPreview" topLeftCell="A25" zoomScale="60" zoomScaleNormal="140" workbookViewId="0">
      <selection activeCell="G46" sqref="G46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6" max="6" width="21.5703125" style="494" customWidth="1"/>
    <col min="8" max="8" width="20.140625" bestFit="1" customWidth="1"/>
    <col min="9" max="9" width="16.140625" style="494" bestFit="1" customWidth="1"/>
  </cols>
  <sheetData>
    <row r="1" spans="1:4" x14ac:dyDescent="0.2">
      <c r="D1" s="91"/>
    </row>
    <row r="2" spans="1:4" x14ac:dyDescent="0.2">
      <c r="D2" s="91"/>
    </row>
    <row r="3" spans="1:4" x14ac:dyDescent="0.2">
      <c r="A3" s="339"/>
      <c r="B3" s="339"/>
      <c r="C3" s="339"/>
      <c r="D3" s="340"/>
    </row>
    <row r="4" spans="1:4" ht="15.75" x14ac:dyDescent="0.25">
      <c r="A4" s="680" t="s">
        <v>367</v>
      </c>
      <c r="B4" s="681"/>
      <c r="C4" s="681"/>
      <c r="D4" s="681"/>
    </row>
    <row r="5" spans="1:4" ht="13.5" thickBot="1" x14ac:dyDescent="0.25">
      <c r="A5" s="339"/>
      <c r="B5" s="339"/>
      <c r="C5" s="339"/>
      <c r="D5" s="341" t="s">
        <v>32</v>
      </c>
    </row>
    <row r="6" spans="1:4" ht="26.25" thickBot="1" x14ac:dyDescent="0.25">
      <c r="A6" s="629" t="s">
        <v>83</v>
      </c>
      <c r="B6" s="626" t="s">
        <v>181</v>
      </c>
      <c r="C6" s="344" t="s">
        <v>31</v>
      </c>
      <c r="D6" s="277" t="s">
        <v>330</v>
      </c>
    </row>
    <row r="7" spans="1:4" ht="13.5" thickBot="1" x14ac:dyDescent="0.25">
      <c r="A7" s="630" t="s">
        <v>2</v>
      </c>
      <c r="B7" s="627" t="s">
        <v>219</v>
      </c>
      <c r="C7" s="337" t="s">
        <v>309</v>
      </c>
      <c r="D7" s="614">
        <v>1396290</v>
      </c>
    </row>
    <row r="8" spans="1:4" ht="13.5" thickBot="1" x14ac:dyDescent="0.25">
      <c r="A8" s="630" t="s">
        <v>6</v>
      </c>
      <c r="B8" s="627" t="s">
        <v>218</v>
      </c>
      <c r="C8" s="336" t="s">
        <v>364</v>
      </c>
      <c r="D8" s="550">
        <v>9809459</v>
      </c>
    </row>
    <row r="9" spans="1:4" x14ac:dyDescent="0.2">
      <c r="A9" s="630" t="s">
        <v>10</v>
      </c>
      <c r="B9" s="627" t="s">
        <v>182</v>
      </c>
      <c r="C9" s="336" t="s">
        <v>260</v>
      </c>
      <c r="D9" s="550">
        <v>6973413</v>
      </c>
    </row>
    <row r="10" spans="1:4" x14ac:dyDescent="0.2">
      <c r="A10" s="630" t="s">
        <v>4</v>
      </c>
      <c r="B10" s="628" t="s">
        <v>182</v>
      </c>
      <c r="C10" s="347" t="s">
        <v>392</v>
      </c>
      <c r="D10" s="625">
        <v>17646999</v>
      </c>
    </row>
    <row r="11" spans="1:4" x14ac:dyDescent="0.2">
      <c r="A11" s="630" t="s">
        <v>7</v>
      </c>
      <c r="B11" s="627" t="s">
        <v>182</v>
      </c>
      <c r="C11" s="397" t="s">
        <v>415</v>
      </c>
      <c r="D11" s="625">
        <v>7800000</v>
      </c>
    </row>
    <row r="12" spans="1:4" x14ac:dyDescent="0.2">
      <c r="A12" s="630" t="s">
        <v>11</v>
      </c>
      <c r="B12" s="627" t="s">
        <v>182</v>
      </c>
      <c r="C12" s="397" t="s">
        <v>416</v>
      </c>
      <c r="D12" s="625">
        <v>17242790</v>
      </c>
    </row>
    <row r="13" spans="1:4" ht="13.5" thickBot="1" x14ac:dyDescent="0.25">
      <c r="A13" s="630" t="s">
        <v>5</v>
      </c>
      <c r="B13" s="627" t="s">
        <v>365</v>
      </c>
      <c r="C13" s="351" t="s">
        <v>366</v>
      </c>
      <c r="D13" s="549">
        <v>762452</v>
      </c>
    </row>
    <row r="14" spans="1:4" ht="13.5" thickBot="1" x14ac:dyDescent="0.25">
      <c r="A14" s="682" t="s">
        <v>14</v>
      </c>
      <c r="B14" s="682"/>
      <c r="C14" s="683"/>
      <c r="D14" s="615">
        <f>SUM(D7:D13)</f>
        <v>61631403</v>
      </c>
    </row>
    <row r="15" spans="1:4" x14ac:dyDescent="0.2">
      <c r="A15" s="339"/>
      <c r="B15" s="339"/>
      <c r="C15" s="339"/>
      <c r="D15" s="340"/>
    </row>
    <row r="16" spans="1:4" x14ac:dyDescent="0.2">
      <c r="A16" s="339"/>
      <c r="B16" s="339"/>
      <c r="C16" s="339"/>
      <c r="D16" s="340"/>
    </row>
    <row r="17" spans="1:4" ht="15.75" x14ac:dyDescent="0.25">
      <c r="A17" s="680" t="s">
        <v>67</v>
      </c>
      <c r="B17" s="681"/>
      <c r="C17" s="681"/>
      <c r="D17" s="681"/>
    </row>
    <row r="18" spans="1:4" ht="13.5" thickBot="1" x14ac:dyDescent="0.25">
      <c r="A18" s="348"/>
      <c r="B18" s="348"/>
      <c r="C18" s="348"/>
      <c r="D18" s="341" t="s">
        <v>32</v>
      </c>
    </row>
    <row r="19" spans="1:4" ht="13.5" thickBot="1" x14ac:dyDescent="0.25">
      <c r="A19" s="342" t="s">
        <v>83</v>
      </c>
      <c r="B19" s="343"/>
      <c r="C19" s="349" t="s">
        <v>33</v>
      </c>
      <c r="D19" s="345" t="s">
        <v>229</v>
      </c>
    </row>
    <row r="20" spans="1:4" ht="13.5" thickBot="1" x14ac:dyDescent="0.25">
      <c r="A20" s="335" t="s">
        <v>2</v>
      </c>
      <c r="B20" s="616" t="s">
        <v>184</v>
      </c>
      <c r="C20" s="617" t="s">
        <v>261</v>
      </c>
      <c r="D20" s="618">
        <v>2249700</v>
      </c>
    </row>
    <row r="21" spans="1:4" ht="13.5" thickBot="1" x14ac:dyDescent="0.25">
      <c r="A21" s="335" t="s">
        <v>6</v>
      </c>
      <c r="B21" s="350" t="s">
        <v>184</v>
      </c>
      <c r="C21" s="619" t="s">
        <v>262</v>
      </c>
      <c r="D21" s="398">
        <v>349700</v>
      </c>
    </row>
    <row r="22" spans="1:4" ht="13.5" thickBot="1" x14ac:dyDescent="0.25">
      <c r="A22" s="335" t="s">
        <v>10</v>
      </c>
      <c r="B22" s="350" t="s">
        <v>184</v>
      </c>
      <c r="C22" s="619" t="s">
        <v>368</v>
      </c>
      <c r="D22" s="398">
        <v>1050000</v>
      </c>
    </row>
    <row r="23" spans="1:4" ht="13.5" thickBot="1" x14ac:dyDescent="0.25">
      <c r="A23" s="335" t="s">
        <v>4</v>
      </c>
      <c r="B23" s="346" t="s">
        <v>184</v>
      </c>
      <c r="C23" s="337" t="s">
        <v>370</v>
      </c>
      <c r="D23" s="398">
        <v>2154540</v>
      </c>
    </row>
    <row r="24" spans="1:4" ht="13.5" thickBot="1" x14ac:dyDescent="0.25">
      <c r="A24" s="335" t="s">
        <v>7</v>
      </c>
      <c r="B24" s="346" t="s">
        <v>184</v>
      </c>
      <c r="C24" s="337" t="s">
        <v>371</v>
      </c>
      <c r="D24" s="398">
        <v>220000</v>
      </c>
    </row>
    <row r="25" spans="1:4" ht="13.5" thickBot="1" x14ac:dyDescent="0.25">
      <c r="A25" s="335" t="s">
        <v>11</v>
      </c>
      <c r="B25" s="346" t="s">
        <v>184</v>
      </c>
      <c r="C25" s="337" t="s">
        <v>372</v>
      </c>
      <c r="D25" s="398">
        <v>100000</v>
      </c>
    </row>
    <row r="26" spans="1:4" ht="13.5" thickBot="1" x14ac:dyDescent="0.25">
      <c r="A26" s="335" t="s">
        <v>5</v>
      </c>
      <c r="B26" s="346" t="s">
        <v>219</v>
      </c>
      <c r="C26" s="337" t="s">
        <v>309</v>
      </c>
      <c r="D26" s="398">
        <v>59580706</v>
      </c>
    </row>
    <row r="27" spans="1:4" ht="13.5" thickBot="1" x14ac:dyDescent="0.25">
      <c r="A27" s="335" t="s">
        <v>13</v>
      </c>
      <c r="B27" s="346" t="s">
        <v>219</v>
      </c>
      <c r="C27" s="337" t="s">
        <v>380</v>
      </c>
      <c r="D27" s="398">
        <v>357000</v>
      </c>
    </row>
    <row r="28" spans="1:4" ht="13.5" thickBot="1" x14ac:dyDescent="0.25">
      <c r="A28" s="335" t="s">
        <v>8</v>
      </c>
      <c r="B28" s="346" t="s">
        <v>218</v>
      </c>
      <c r="C28" s="337" t="s">
        <v>310</v>
      </c>
      <c r="D28" s="398">
        <v>7606649</v>
      </c>
    </row>
    <row r="29" spans="1:4" ht="13.5" thickBot="1" x14ac:dyDescent="0.25">
      <c r="A29" s="335" t="s">
        <v>3</v>
      </c>
      <c r="B29" s="346" t="s">
        <v>218</v>
      </c>
      <c r="C29" s="337" t="s">
        <v>378</v>
      </c>
      <c r="D29" s="398">
        <v>13698853</v>
      </c>
    </row>
    <row r="30" spans="1:4" ht="13.5" thickBot="1" x14ac:dyDescent="0.25">
      <c r="A30" s="335" t="s">
        <v>9</v>
      </c>
      <c r="B30" s="346" t="s">
        <v>263</v>
      </c>
      <c r="C30" s="337" t="s">
        <v>369</v>
      </c>
      <c r="D30" s="398">
        <v>623706</v>
      </c>
    </row>
    <row r="31" spans="1:4" ht="13.5" thickBot="1" x14ac:dyDescent="0.25">
      <c r="A31" s="335" t="s">
        <v>25</v>
      </c>
      <c r="B31" s="346" t="s">
        <v>182</v>
      </c>
      <c r="C31" s="337" t="s">
        <v>376</v>
      </c>
      <c r="D31" s="398">
        <v>1449000</v>
      </c>
    </row>
    <row r="32" spans="1:4" ht="13.5" thickBot="1" x14ac:dyDescent="0.25">
      <c r="A32" s="335" t="s">
        <v>16</v>
      </c>
      <c r="B32" s="346" t="s">
        <v>182</v>
      </c>
      <c r="C32" s="337" t="s">
        <v>377</v>
      </c>
      <c r="D32" s="398">
        <v>1240000</v>
      </c>
    </row>
    <row r="33" spans="1:9" ht="13.5" thickBot="1" x14ac:dyDescent="0.25">
      <c r="A33" s="335" t="s">
        <v>57</v>
      </c>
      <c r="B33" s="346" t="s">
        <v>182</v>
      </c>
      <c r="C33" s="337" t="s">
        <v>375</v>
      </c>
      <c r="D33" s="398">
        <v>544500000</v>
      </c>
    </row>
    <row r="34" spans="1:9" ht="13.5" thickBot="1" x14ac:dyDescent="0.25">
      <c r="A34" s="335" t="s">
        <v>60</v>
      </c>
      <c r="B34" s="346" t="s">
        <v>182</v>
      </c>
      <c r="C34" s="337" t="s">
        <v>417</v>
      </c>
      <c r="D34" s="398">
        <v>250000</v>
      </c>
    </row>
    <row r="35" spans="1:9" ht="13.5" thickBot="1" x14ac:dyDescent="0.25">
      <c r="A35" s="335" t="s">
        <v>58</v>
      </c>
      <c r="B35" s="346" t="s">
        <v>182</v>
      </c>
      <c r="C35" s="337" t="s">
        <v>341</v>
      </c>
      <c r="D35" s="398">
        <v>160203000</v>
      </c>
    </row>
    <row r="36" spans="1:9" ht="26.25" thickBot="1" x14ac:dyDescent="0.25">
      <c r="A36" s="335" t="s">
        <v>59</v>
      </c>
      <c r="B36" s="346" t="s">
        <v>182</v>
      </c>
      <c r="C36" s="551" t="s">
        <v>340</v>
      </c>
      <c r="D36" s="398">
        <v>148500000</v>
      </c>
    </row>
    <row r="37" spans="1:9" ht="13.5" thickBot="1" x14ac:dyDescent="0.25">
      <c r="A37" s="335" t="s">
        <v>61</v>
      </c>
      <c r="B37" s="346" t="s">
        <v>182</v>
      </c>
      <c r="C37" s="551" t="s">
        <v>389</v>
      </c>
      <c r="D37" s="398">
        <v>8890000</v>
      </c>
    </row>
    <row r="38" spans="1:9" ht="13.5" thickBot="1" x14ac:dyDescent="0.25">
      <c r="A38" s="335" t="s">
        <v>62</v>
      </c>
      <c r="B38" s="346" t="s">
        <v>182</v>
      </c>
      <c r="C38" s="551" t="s">
        <v>385</v>
      </c>
      <c r="D38" s="398">
        <v>6046454</v>
      </c>
    </row>
    <row r="39" spans="1:9" ht="13.5" thickBot="1" x14ac:dyDescent="0.25">
      <c r="A39" s="335" t="s">
        <v>63</v>
      </c>
      <c r="B39" s="346" t="s">
        <v>182</v>
      </c>
      <c r="C39" s="551" t="s">
        <v>405</v>
      </c>
      <c r="D39" s="398">
        <v>136676212</v>
      </c>
    </row>
    <row r="40" spans="1:9" ht="13.5" thickBot="1" x14ac:dyDescent="0.25">
      <c r="A40" s="335" t="s">
        <v>15</v>
      </c>
      <c r="B40" s="346" t="s">
        <v>182</v>
      </c>
      <c r="C40" s="337" t="s">
        <v>311</v>
      </c>
      <c r="D40" s="398">
        <v>2382125</v>
      </c>
      <c r="F40" s="523"/>
      <c r="G40" s="60"/>
      <c r="H40" s="523"/>
      <c r="I40" s="523"/>
    </row>
    <row r="41" spans="1:9" ht="13.5" thickBot="1" x14ac:dyDescent="0.25">
      <c r="A41" s="335" t="s">
        <v>64</v>
      </c>
      <c r="B41" s="346" t="s">
        <v>182</v>
      </c>
      <c r="C41" s="337" t="s">
        <v>418</v>
      </c>
      <c r="D41" s="398">
        <v>220000</v>
      </c>
      <c r="F41" s="523"/>
      <c r="G41" s="60"/>
      <c r="H41" s="523"/>
      <c r="I41" s="523"/>
    </row>
    <row r="42" spans="1:9" ht="13.5" thickBot="1" x14ac:dyDescent="0.25">
      <c r="A42" s="335" t="s">
        <v>65</v>
      </c>
      <c r="B42" s="346" t="s">
        <v>182</v>
      </c>
      <c r="C42" s="337" t="s">
        <v>419</v>
      </c>
      <c r="D42" s="398">
        <v>199900</v>
      </c>
      <c r="F42" s="523"/>
      <c r="G42" s="60"/>
      <c r="H42" s="523"/>
      <c r="I42" s="523"/>
    </row>
    <row r="43" spans="1:9" ht="13.5" thickBot="1" x14ac:dyDescent="0.25">
      <c r="A43" s="335" t="s">
        <v>66</v>
      </c>
      <c r="B43" s="346" t="s">
        <v>374</v>
      </c>
      <c r="C43" s="337" t="s">
        <v>373</v>
      </c>
      <c r="D43" s="398">
        <v>1390854858</v>
      </c>
      <c r="F43" s="523"/>
      <c r="G43" s="60"/>
      <c r="H43" s="60"/>
      <c r="I43" s="523"/>
    </row>
    <row r="44" spans="1:9" ht="13.5" thickBot="1" x14ac:dyDescent="0.25">
      <c r="A44" s="335" t="s">
        <v>73</v>
      </c>
      <c r="B44" s="346" t="s">
        <v>420</v>
      </c>
      <c r="C44" s="337" t="s">
        <v>421</v>
      </c>
      <c r="D44" s="398">
        <v>15020</v>
      </c>
      <c r="F44" s="523"/>
      <c r="G44" s="60"/>
      <c r="H44" s="60"/>
      <c r="I44" s="523"/>
    </row>
    <row r="45" spans="1:9" ht="13.5" thickBot="1" x14ac:dyDescent="0.25">
      <c r="A45" s="335" t="s">
        <v>74</v>
      </c>
      <c r="B45" s="346" t="s">
        <v>183</v>
      </c>
      <c r="C45" s="337" t="s">
        <v>381</v>
      </c>
      <c r="D45" s="398">
        <v>500000</v>
      </c>
      <c r="F45" s="523"/>
      <c r="G45" s="60"/>
      <c r="H45" s="60"/>
      <c r="I45" s="523"/>
    </row>
    <row r="46" spans="1:9" ht="13.5" thickBot="1" x14ac:dyDescent="0.25">
      <c r="A46" s="335" t="s">
        <v>75</v>
      </c>
      <c r="B46" s="346" t="s">
        <v>183</v>
      </c>
      <c r="C46" s="337" t="s">
        <v>382</v>
      </c>
      <c r="D46" s="398">
        <v>3000000</v>
      </c>
      <c r="F46" s="523"/>
      <c r="G46" s="60"/>
      <c r="H46" s="60"/>
      <c r="I46" s="523"/>
    </row>
    <row r="47" spans="1:9" ht="13.5" thickBot="1" x14ac:dyDescent="0.25">
      <c r="A47" s="335" t="s">
        <v>220</v>
      </c>
      <c r="B47" s="346" t="s">
        <v>183</v>
      </c>
      <c r="C47" s="337" t="s">
        <v>383</v>
      </c>
      <c r="D47" s="398">
        <v>270000</v>
      </c>
      <c r="F47" s="523"/>
      <c r="G47" s="60"/>
      <c r="H47" s="60"/>
      <c r="I47" s="523"/>
    </row>
    <row r="48" spans="1:9" ht="13.5" thickBot="1" x14ac:dyDescent="0.25">
      <c r="A48" s="335" t="s">
        <v>221</v>
      </c>
      <c r="B48" s="346" t="s">
        <v>183</v>
      </c>
      <c r="C48" s="337" t="s">
        <v>384</v>
      </c>
      <c r="D48" s="398">
        <v>600000</v>
      </c>
      <c r="F48" s="523"/>
      <c r="G48" s="60"/>
      <c r="H48" s="60"/>
      <c r="I48" s="523"/>
    </row>
    <row r="49" spans="1:9" ht="13.5" thickBot="1" x14ac:dyDescent="0.25">
      <c r="A49" s="335" t="s">
        <v>222</v>
      </c>
      <c r="B49" s="346" t="s">
        <v>183</v>
      </c>
      <c r="C49" s="337" t="s">
        <v>386</v>
      </c>
      <c r="D49" s="398">
        <v>10000000</v>
      </c>
      <c r="F49" s="523"/>
      <c r="G49" s="60"/>
      <c r="H49" s="60"/>
      <c r="I49" s="523"/>
    </row>
    <row r="50" spans="1:9" ht="13.5" thickBot="1" x14ac:dyDescent="0.25">
      <c r="A50" s="335" t="s">
        <v>223</v>
      </c>
      <c r="B50" s="350" t="s">
        <v>183</v>
      </c>
      <c r="C50" s="337" t="s">
        <v>387</v>
      </c>
      <c r="D50" s="398">
        <v>10000000</v>
      </c>
      <c r="F50" s="523"/>
      <c r="G50" s="60"/>
      <c r="H50" s="60"/>
      <c r="I50" s="523"/>
    </row>
    <row r="51" spans="1:9" ht="13.5" thickBot="1" x14ac:dyDescent="0.25">
      <c r="A51" s="335" t="s">
        <v>224</v>
      </c>
      <c r="B51" s="346" t="s">
        <v>183</v>
      </c>
      <c r="C51" s="337" t="s">
        <v>388</v>
      </c>
      <c r="D51" s="398">
        <v>3000000</v>
      </c>
    </row>
    <row r="52" spans="1:9" ht="13.5" thickBot="1" x14ac:dyDescent="0.25">
      <c r="A52" s="335" t="s">
        <v>225</v>
      </c>
      <c r="B52" s="346" t="s">
        <v>183</v>
      </c>
      <c r="C52" s="337" t="s">
        <v>422</v>
      </c>
      <c r="D52" s="398">
        <v>391000</v>
      </c>
    </row>
    <row r="53" spans="1:9" x14ac:dyDescent="0.2">
      <c r="A53" s="335" t="s">
        <v>226</v>
      </c>
      <c r="B53" s="350" t="s">
        <v>312</v>
      </c>
      <c r="C53" s="619" t="s">
        <v>379</v>
      </c>
      <c r="D53" s="398">
        <v>26000</v>
      </c>
    </row>
    <row r="54" spans="1:9" ht="13.5" thickBot="1" x14ac:dyDescent="0.25">
      <c r="A54" s="683" t="s">
        <v>14</v>
      </c>
      <c r="B54" s="684"/>
      <c r="C54" s="685"/>
      <c r="D54" s="396">
        <f>SUM(D20:D53)</f>
        <v>2517204423</v>
      </c>
    </row>
    <row r="55" spans="1:9" x14ac:dyDescent="0.2">
      <c r="D55" s="91"/>
    </row>
    <row r="56" spans="1:9" x14ac:dyDescent="0.2">
      <c r="D56" s="552"/>
    </row>
    <row r="57" spans="1:9" x14ac:dyDescent="0.2">
      <c r="D57" s="87"/>
    </row>
    <row r="58" spans="1:9" x14ac:dyDescent="0.2">
      <c r="D58" s="87">
        <f>2517204423-D54</f>
        <v>0</v>
      </c>
    </row>
    <row r="62" spans="1:9" x14ac:dyDescent="0.2">
      <c r="D62" s="494">
        <v>2517204423</v>
      </c>
    </row>
  </sheetData>
  <mergeCells count="4">
    <mergeCell ref="A4:D4"/>
    <mergeCell ref="A14:C14"/>
    <mergeCell ref="A17:D17"/>
    <mergeCell ref="A54:C54"/>
  </mergeCells>
  <phoneticPr fontId="33" type="noConversion"/>
  <pageMargins left="0.7" right="0.7" top="0.75" bottom="0.75" header="0.3" footer="0.3"/>
  <pageSetup paperSize="9" scale="62" orientation="portrait" r:id="rId1"/>
  <headerFooter>
    <oddHeader xml:space="preserve">&amp;R5. sz. melléklet
.../2018. (...) Egyek Önk.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BreakPreview" topLeftCell="A16" zoomScale="60" zoomScaleNormal="120" workbookViewId="0">
      <selection activeCell="N26" sqref="N26"/>
    </sheetView>
  </sheetViews>
  <sheetFormatPr defaultRowHeight="12.75" x14ac:dyDescent="0.2"/>
  <cols>
    <col min="1" max="1" width="33.140625" customWidth="1"/>
    <col min="2" max="2" width="11" bestFit="1" customWidth="1"/>
    <col min="3" max="3" width="9.7109375" bestFit="1" customWidth="1"/>
    <col min="4" max="4" width="9.5703125" bestFit="1" customWidth="1"/>
    <col min="5" max="5" width="9.7109375" bestFit="1" customWidth="1"/>
    <col min="6" max="8" width="9.5703125" bestFit="1" customWidth="1"/>
    <col min="9" max="13" width="9.7109375" bestFit="1" customWidth="1"/>
    <col min="14" max="14" width="9.5703125" bestFit="1" customWidth="1"/>
    <col min="15" max="15" width="11.7109375" customWidth="1"/>
  </cols>
  <sheetData>
    <row r="3" spans="1:17" ht="18" x14ac:dyDescent="0.25">
      <c r="A3" s="686" t="s">
        <v>332</v>
      </c>
      <c r="B3" s="686"/>
      <c r="C3" s="686"/>
      <c r="D3" s="686"/>
      <c r="E3" s="686"/>
      <c r="F3" s="686"/>
      <c r="G3" s="686"/>
      <c r="H3" s="686"/>
      <c r="I3" s="686"/>
      <c r="J3" s="686"/>
      <c r="K3" s="686"/>
      <c r="L3" s="686"/>
      <c r="M3" s="686"/>
      <c r="N3" s="686"/>
      <c r="O3" s="686"/>
    </row>
    <row r="4" spans="1:17" ht="18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7" ht="18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7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7" x14ac:dyDescent="0.2">
      <c r="A7" s="28" t="s">
        <v>0</v>
      </c>
      <c r="B7" s="29" t="s">
        <v>34</v>
      </c>
      <c r="C7" s="29" t="s">
        <v>35</v>
      </c>
      <c r="D7" s="29" t="s">
        <v>36</v>
      </c>
      <c r="E7" s="29" t="s">
        <v>37</v>
      </c>
      <c r="F7" s="29" t="s">
        <v>38</v>
      </c>
      <c r="G7" s="29" t="s">
        <v>39</v>
      </c>
      <c r="H7" s="29" t="s">
        <v>40</v>
      </c>
      <c r="I7" s="29" t="s">
        <v>41</v>
      </c>
      <c r="J7" s="29" t="s">
        <v>42</v>
      </c>
      <c r="K7" s="29" t="s">
        <v>43</v>
      </c>
      <c r="L7" s="29" t="s">
        <v>44</v>
      </c>
      <c r="M7" s="29" t="s">
        <v>45</v>
      </c>
      <c r="N7" s="29" t="s">
        <v>46</v>
      </c>
      <c r="O7" s="29" t="s">
        <v>24</v>
      </c>
    </row>
    <row r="8" spans="1:17" x14ac:dyDescent="0.2">
      <c r="A8" s="30" t="s">
        <v>47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>
        <f t="shared" ref="O8:O16" si="0">SUM(C8:N8)</f>
        <v>0</v>
      </c>
    </row>
    <row r="9" spans="1:17" ht="35.25" customHeight="1" x14ac:dyDescent="0.2">
      <c r="A9" s="84" t="s">
        <v>99</v>
      </c>
      <c r="B9" s="31">
        <v>811899770</v>
      </c>
      <c r="C9" s="31">
        <v>67283727</v>
      </c>
      <c r="D9" s="31">
        <v>67283727</v>
      </c>
      <c r="E9" s="31">
        <v>67283727</v>
      </c>
      <c r="F9" s="31">
        <v>67283727</v>
      </c>
      <c r="G9" s="31">
        <v>67283727</v>
      </c>
      <c r="H9" s="31">
        <v>67283727</v>
      </c>
      <c r="I9" s="31">
        <v>67283727</v>
      </c>
      <c r="J9" s="31">
        <v>67283727</v>
      </c>
      <c r="K9" s="31">
        <v>68407489</v>
      </c>
      <c r="L9" s="31">
        <v>68407488</v>
      </c>
      <c r="M9" s="31">
        <v>68407488</v>
      </c>
      <c r="N9" s="31">
        <v>68407489</v>
      </c>
      <c r="O9" s="31">
        <f t="shared" si="0"/>
        <v>811899770</v>
      </c>
    </row>
    <row r="10" spans="1:17" ht="29.25" customHeight="1" x14ac:dyDescent="0.2">
      <c r="A10" s="84" t="s">
        <v>105</v>
      </c>
      <c r="B10" s="31">
        <v>2325883187</v>
      </c>
      <c r="C10" s="31">
        <v>192602235</v>
      </c>
      <c r="D10" s="31">
        <v>192602235</v>
      </c>
      <c r="E10" s="31">
        <v>192602235</v>
      </c>
      <c r="F10" s="31">
        <v>192602235</v>
      </c>
      <c r="G10" s="31">
        <v>192602235</v>
      </c>
      <c r="H10" s="31">
        <v>192602235</v>
      </c>
      <c r="I10" s="31">
        <v>192602235</v>
      </c>
      <c r="J10" s="31">
        <v>192602235</v>
      </c>
      <c r="K10" s="31">
        <v>196266327</v>
      </c>
      <c r="L10" s="31">
        <v>196266327</v>
      </c>
      <c r="M10" s="31">
        <v>196266326</v>
      </c>
      <c r="N10" s="31">
        <v>196266327</v>
      </c>
      <c r="O10" s="31">
        <f t="shared" si="0"/>
        <v>2325883187</v>
      </c>
    </row>
    <row r="11" spans="1:17" ht="48" customHeight="1" x14ac:dyDescent="0.2">
      <c r="A11" s="84" t="s">
        <v>118</v>
      </c>
      <c r="B11" s="31">
        <v>82386000</v>
      </c>
      <c r="C11" s="31"/>
      <c r="D11" s="31"/>
      <c r="E11" s="31">
        <f>82386000/2</f>
        <v>41193000</v>
      </c>
      <c r="F11" s="31"/>
      <c r="G11" s="31"/>
      <c r="H11" s="31"/>
      <c r="I11" s="31"/>
      <c r="J11" s="31"/>
      <c r="K11" s="31">
        <v>41193000</v>
      </c>
      <c r="L11" s="31"/>
      <c r="M11" s="31"/>
      <c r="N11" s="31"/>
      <c r="O11" s="31">
        <f t="shared" si="0"/>
        <v>82386000</v>
      </c>
    </row>
    <row r="12" spans="1:17" x14ac:dyDescent="0.2">
      <c r="A12" s="30" t="s">
        <v>97</v>
      </c>
      <c r="B12" s="31">
        <v>50851387</v>
      </c>
      <c r="C12" s="31">
        <f>44509360/12</f>
        <v>3709113.3333333335</v>
      </c>
      <c r="D12" s="31">
        <v>3709113</v>
      </c>
      <c r="E12" s="31">
        <v>3709113</v>
      </c>
      <c r="F12" s="31">
        <v>3709113</v>
      </c>
      <c r="G12" s="31">
        <v>3709113</v>
      </c>
      <c r="H12" s="31">
        <v>3709113</v>
      </c>
      <c r="I12" s="31">
        <v>3709113</v>
      </c>
      <c r="J12" s="31">
        <v>3709113</v>
      </c>
      <c r="K12" s="31">
        <v>5294620</v>
      </c>
      <c r="L12" s="31">
        <v>5294621</v>
      </c>
      <c r="M12" s="31">
        <v>5294621</v>
      </c>
      <c r="N12" s="31">
        <v>5294621</v>
      </c>
      <c r="O12" s="31">
        <f t="shared" si="0"/>
        <v>50851387.333333336</v>
      </c>
    </row>
    <row r="13" spans="1:17" x14ac:dyDescent="0.2">
      <c r="A13" s="30" t="s">
        <v>119</v>
      </c>
      <c r="B13" s="31">
        <v>7211095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>
        <v>7211095</v>
      </c>
      <c r="O13" s="31">
        <f t="shared" si="0"/>
        <v>7211095</v>
      </c>
    </row>
    <row r="14" spans="1:17" ht="40.5" customHeight="1" x14ac:dyDescent="0.2">
      <c r="A14" s="84" t="s">
        <v>116</v>
      </c>
      <c r="B14" s="31">
        <v>11043284</v>
      </c>
      <c r="C14" s="31"/>
      <c r="D14" s="31"/>
      <c r="E14" s="31"/>
      <c r="F14" s="31">
        <v>7384004</v>
      </c>
      <c r="G14" s="31"/>
      <c r="H14" s="31"/>
      <c r="I14" s="31"/>
      <c r="J14" s="31">
        <f>B14-F14</f>
        <v>3659280</v>
      </c>
      <c r="K14" s="31"/>
      <c r="L14" s="31"/>
      <c r="M14" s="31"/>
      <c r="N14" s="31"/>
      <c r="O14" s="31">
        <f t="shared" si="0"/>
        <v>11043284</v>
      </c>
      <c r="P14" s="91"/>
    </row>
    <row r="15" spans="1:17" ht="56.25" customHeight="1" x14ac:dyDescent="0.2">
      <c r="A15" s="84" t="s">
        <v>107</v>
      </c>
      <c r="B15" s="31">
        <v>0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>
        <f t="shared" si="0"/>
        <v>0</v>
      </c>
      <c r="Q15" s="2"/>
    </row>
    <row r="16" spans="1:17" ht="20.25" customHeight="1" x14ac:dyDescent="0.2">
      <c r="A16" s="84" t="s">
        <v>114</v>
      </c>
      <c r="B16" s="31">
        <v>274159034</v>
      </c>
      <c r="C16" s="31"/>
      <c r="D16" s="31"/>
      <c r="E16" s="31">
        <v>27415903</v>
      </c>
      <c r="F16" s="31">
        <v>23950820</v>
      </c>
      <c r="G16" s="31">
        <v>23950820</v>
      </c>
      <c r="H16" s="31">
        <v>23950820</v>
      </c>
      <c r="I16" s="31">
        <v>23950820</v>
      </c>
      <c r="J16" s="31">
        <v>30553630</v>
      </c>
      <c r="K16" s="31">
        <v>30096555</v>
      </c>
      <c r="L16" s="31">
        <v>30096555</v>
      </c>
      <c r="M16" s="31">
        <v>30096556</v>
      </c>
      <c r="N16" s="31">
        <v>30096555</v>
      </c>
      <c r="O16" s="31">
        <f t="shared" si="0"/>
        <v>274159034</v>
      </c>
      <c r="P16" s="91"/>
    </row>
    <row r="17" spans="1:15" x14ac:dyDescent="0.2">
      <c r="A17" s="35" t="s">
        <v>48</v>
      </c>
      <c r="B17" s="36">
        <f t="shared" ref="B17:N17" si="1">SUM(B9:B16)</f>
        <v>3563433757</v>
      </c>
      <c r="C17" s="36">
        <f t="shared" si="1"/>
        <v>263595075.33333334</v>
      </c>
      <c r="D17" s="36">
        <f t="shared" si="1"/>
        <v>263595075</v>
      </c>
      <c r="E17" s="36">
        <f t="shared" si="1"/>
        <v>332203978</v>
      </c>
      <c r="F17" s="36">
        <f t="shared" si="1"/>
        <v>294929899</v>
      </c>
      <c r="G17" s="36">
        <f t="shared" si="1"/>
        <v>287545895</v>
      </c>
      <c r="H17" s="36">
        <f t="shared" si="1"/>
        <v>287545895</v>
      </c>
      <c r="I17" s="36">
        <f t="shared" si="1"/>
        <v>287545895</v>
      </c>
      <c r="J17" s="36">
        <f t="shared" si="1"/>
        <v>297807985</v>
      </c>
      <c r="K17" s="36">
        <f t="shared" si="1"/>
        <v>341257991</v>
      </c>
      <c r="L17" s="36">
        <f t="shared" si="1"/>
        <v>300064991</v>
      </c>
      <c r="M17" s="36">
        <f t="shared" si="1"/>
        <v>300064991</v>
      </c>
      <c r="N17" s="36">
        <f t="shared" si="1"/>
        <v>307276087</v>
      </c>
      <c r="O17" s="36">
        <f>SUM(O9:O16)</f>
        <v>3563433757.3333335</v>
      </c>
    </row>
    <row r="18" spans="1:15" x14ac:dyDescent="0.2">
      <c r="A18" s="32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x14ac:dyDescent="0.2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">
      <c r="A20" s="28" t="s">
        <v>0</v>
      </c>
      <c r="B20" s="29" t="s">
        <v>34</v>
      </c>
      <c r="C20" s="29" t="s">
        <v>35</v>
      </c>
      <c r="D20" s="29" t="s">
        <v>36</v>
      </c>
      <c r="E20" s="29" t="s">
        <v>37</v>
      </c>
      <c r="F20" s="29" t="s">
        <v>38</v>
      </c>
      <c r="G20" s="29" t="s">
        <v>39</v>
      </c>
      <c r="H20" s="29" t="s">
        <v>40</v>
      </c>
      <c r="I20" s="29" t="s">
        <v>41</v>
      </c>
      <c r="J20" s="29" t="s">
        <v>42</v>
      </c>
      <c r="K20" s="29" t="s">
        <v>43</v>
      </c>
      <c r="L20" s="29" t="s">
        <v>44</v>
      </c>
      <c r="M20" s="29" t="s">
        <v>45</v>
      </c>
      <c r="N20" s="29" t="s">
        <v>46</v>
      </c>
      <c r="O20" s="29" t="s">
        <v>24</v>
      </c>
    </row>
    <row r="21" spans="1:15" x14ac:dyDescent="0.2">
      <c r="A21" s="30" t="s">
        <v>49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</row>
    <row r="22" spans="1:15" x14ac:dyDescent="0.2">
      <c r="A22" s="30" t="s">
        <v>140</v>
      </c>
      <c r="B22" s="31">
        <v>583039317</v>
      </c>
      <c r="C22" s="31">
        <v>16930124</v>
      </c>
      <c r="D22" s="31">
        <v>16930124</v>
      </c>
      <c r="E22" s="31">
        <v>55015740</v>
      </c>
      <c r="F22" s="31">
        <v>55015740</v>
      </c>
      <c r="G22" s="31">
        <v>55015740</v>
      </c>
      <c r="H22" s="31">
        <v>55015740</v>
      </c>
      <c r="I22" s="31">
        <v>55015740</v>
      </c>
      <c r="J22" s="31">
        <v>55015740</v>
      </c>
      <c r="K22" s="31">
        <v>54771157</v>
      </c>
      <c r="L22" s="31">
        <v>54771157</v>
      </c>
      <c r="M22" s="31">
        <v>54771158</v>
      </c>
      <c r="N22" s="31">
        <v>54771157</v>
      </c>
      <c r="O22" s="31">
        <f t="shared" ref="O22:O32" si="2">SUM(C22:N22)</f>
        <v>583039317</v>
      </c>
    </row>
    <row r="23" spans="1:15" ht="30.75" customHeight="1" x14ac:dyDescent="0.2">
      <c r="A23" s="84" t="s">
        <v>165</v>
      </c>
      <c r="B23" s="31">
        <v>71963598</v>
      </c>
      <c r="C23" s="31">
        <v>2795446</v>
      </c>
      <c r="D23" s="31">
        <v>2795446</v>
      </c>
      <c r="E23" s="31">
        <v>6606981</v>
      </c>
      <c r="F23" s="31">
        <v>6606981</v>
      </c>
      <c r="G23" s="31">
        <v>6606981</v>
      </c>
      <c r="H23" s="31">
        <v>6606981</v>
      </c>
      <c r="I23" s="31">
        <v>6606981</v>
      </c>
      <c r="J23" s="31">
        <v>6606981</v>
      </c>
      <c r="K23" s="31">
        <v>6682705</v>
      </c>
      <c r="L23" s="31">
        <v>6682705</v>
      </c>
      <c r="M23" s="31">
        <v>6682705</v>
      </c>
      <c r="N23" s="31">
        <v>6682705</v>
      </c>
      <c r="O23" s="31">
        <f t="shared" si="2"/>
        <v>71963598</v>
      </c>
    </row>
    <row r="24" spans="1:15" x14ac:dyDescent="0.2">
      <c r="A24" s="30" t="s">
        <v>142</v>
      </c>
      <c r="B24" s="59">
        <v>191645587</v>
      </c>
      <c r="C24" s="31">
        <v>16249622</v>
      </c>
      <c r="D24" s="31">
        <v>16249622</v>
      </c>
      <c r="E24" s="31">
        <v>16249622</v>
      </c>
      <c r="F24" s="31">
        <v>16249622</v>
      </c>
      <c r="G24" s="31">
        <v>16249622</v>
      </c>
      <c r="H24" s="31">
        <v>16249622</v>
      </c>
      <c r="I24" s="31">
        <v>16249622</v>
      </c>
      <c r="J24" s="31">
        <v>16249622</v>
      </c>
      <c r="K24" s="31">
        <v>15412152</v>
      </c>
      <c r="L24" s="31">
        <v>15412153</v>
      </c>
      <c r="M24" s="31">
        <v>15412153</v>
      </c>
      <c r="N24" s="31">
        <v>15412153</v>
      </c>
      <c r="O24" s="31">
        <f>SUM(C24:N24)</f>
        <v>191645587</v>
      </c>
    </row>
    <row r="25" spans="1:15" ht="18" customHeight="1" x14ac:dyDescent="0.2">
      <c r="A25" s="30" t="s">
        <v>143</v>
      </c>
      <c r="B25" s="31">
        <v>12743618</v>
      </c>
      <c r="C25" s="31">
        <v>941500</v>
      </c>
      <c r="D25" s="31">
        <v>941500</v>
      </c>
      <c r="E25" s="31">
        <v>941500</v>
      </c>
      <c r="F25" s="31">
        <v>941500</v>
      </c>
      <c r="G25" s="31">
        <v>941500</v>
      </c>
      <c r="H25" s="31">
        <v>941500</v>
      </c>
      <c r="I25" s="31">
        <v>554936</v>
      </c>
      <c r="J25" s="31">
        <v>554936</v>
      </c>
      <c r="K25" s="31">
        <v>1496186</v>
      </c>
      <c r="L25" s="31">
        <v>1496186</v>
      </c>
      <c r="M25" s="31">
        <v>1496186</v>
      </c>
      <c r="N25" s="31">
        <v>1496188</v>
      </c>
      <c r="O25" s="31">
        <f>SUM(C25:N25)</f>
        <v>12743618</v>
      </c>
    </row>
    <row r="26" spans="1:15" ht="22.5" x14ac:dyDescent="0.2">
      <c r="A26" s="84" t="s">
        <v>166</v>
      </c>
      <c r="B26" s="31">
        <v>97976604</v>
      </c>
      <c r="C26" s="31">
        <v>7184085</v>
      </c>
      <c r="D26" s="31">
        <v>7184085</v>
      </c>
      <c r="E26" s="31">
        <v>7366728</v>
      </c>
      <c r="F26" s="31">
        <v>7366728</v>
      </c>
      <c r="G26" s="31">
        <v>7366728</v>
      </c>
      <c r="H26" s="31">
        <v>7366728</v>
      </c>
      <c r="I26" s="31">
        <v>7366728</v>
      </c>
      <c r="J26" s="31">
        <v>8270439</v>
      </c>
      <c r="K26" s="31">
        <v>9626088</v>
      </c>
      <c r="L26" s="31">
        <v>9626089</v>
      </c>
      <c r="M26" s="31">
        <v>9626088</v>
      </c>
      <c r="N26" s="31">
        <v>9626090</v>
      </c>
      <c r="O26" s="31">
        <f t="shared" si="2"/>
        <v>97976604</v>
      </c>
    </row>
    <row r="27" spans="1:15" s="60" customFormat="1" x14ac:dyDescent="0.2">
      <c r="A27" s="58" t="s">
        <v>167</v>
      </c>
      <c r="B27" s="59">
        <v>8624861</v>
      </c>
      <c r="C27" s="31">
        <v>2000000</v>
      </c>
      <c r="D27" s="31">
        <v>2000000</v>
      </c>
      <c r="E27" s="31">
        <v>2000000</v>
      </c>
      <c r="F27" s="31"/>
      <c r="G27" s="31"/>
      <c r="H27" s="31">
        <v>2000000</v>
      </c>
      <c r="I27" s="31"/>
      <c r="J27" s="31">
        <v>624861</v>
      </c>
      <c r="K27" s="31"/>
      <c r="L27" s="31"/>
      <c r="M27" s="31"/>
      <c r="N27" s="31"/>
      <c r="O27" s="31">
        <f t="shared" si="2"/>
        <v>8624861</v>
      </c>
    </row>
    <row r="28" spans="1:15" x14ac:dyDescent="0.2">
      <c r="A28" s="30" t="s">
        <v>144</v>
      </c>
      <c r="B28" s="31">
        <v>2517204423</v>
      </c>
      <c r="C28" s="31"/>
      <c r="D28" s="31"/>
      <c r="E28" s="31">
        <v>233019756</v>
      </c>
      <c r="F28" s="31">
        <v>233019756</v>
      </c>
      <c r="G28" s="31">
        <v>233019756</v>
      </c>
      <c r="H28" s="31">
        <v>233019756</v>
      </c>
      <c r="I28" s="31">
        <f>233019756+8890000</f>
        <v>241909756</v>
      </c>
      <c r="J28" s="31">
        <v>288019756</v>
      </c>
      <c r="K28" s="31">
        <v>263798972</v>
      </c>
      <c r="L28" s="31">
        <v>263798972</v>
      </c>
      <c r="M28" s="31">
        <v>263798972</v>
      </c>
      <c r="N28" s="31">
        <v>263798971</v>
      </c>
      <c r="O28" s="31">
        <f>SUM(C28:N28)</f>
        <v>2517204423</v>
      </c>
    </row>
    <row r="29" spans="1:15" ht="36.75" customHeight="1" x14ac:dyDescent="0.2">
      <c r="A29" s="84" t="s">
        <v>145</v>
      </c>
      <c r="B29" s="31">
        <v>61631403</v>
      </c>
      <c r="C29" s="31"/>
      <c r="D29" s="31"/>
      <c r="E29" s="31"/>
      <c r="F29" s="31"/>
      <c r="G29" s="31">
        <v>3269820</v>
      </c>
      <c r="H29" s="31">
        <v>3269820</v>
      </c>
      <c r="I29" s="31">
        <v>3269819</v>
      </c>
      <c r="J29" s="31">
        <v>6973413</v>
      </c>
      <c r="K29" s="31">
        <v>11212132</v>
      </c>
      <c r="L29" s="31">
        <v>11212133</v>
      </c>
      <c r="M29" s="31">
        <v>11212132</v>
      </c>
      <c r="N29" s="31">
        <v>11212134</v>
      </c>
      <c r="O29" s="31">
        <f t="shared" si="2"/>
        <v>61631403</v>
      </c>
    </row>
    <row r="30" spans="1:15" x14ac:dyDescent="0.2">
      <c r="A30" s="30" t="s">
        <v>146</v>
      </c>
      <c r="B30" s="59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>
        <f t="shared" si="2"/>
        <v>0</v>
      </c>
    </row>
    <row r="31" spans="1:15" x14ac:dyDescent="0.2">
      <c r="A31" s="30" t="s">
        <v>216</v>
      </c>
      <c r="B31" s="59">
        <v>11049981</v>
      </c>
      <c r="C31" s="31">
        <v>11049981</v>
      </c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>
        <f t="shared" si="2"/>
        <v>11049981</v>
      </c>
    </row>
    <row r="32" spans="1:15" x14ac:dyDescent="0.2">
      <c r="A32" s="30" t="s">
        <v>217</v>
      </c>
      <c r="B32" s="59">
        <v>7554365</v>
      </c>
      <c r="C32" s="31"/>
      <c r="D32" s="31"/>
      <c r="E32" s="31">
        <v>3777183</v>
      </c>
      <c r="F32" s="31"/>
      <c r="G32" s="31"/>
      <c r="H32" s="31"/>
      <c r="I32" s="31"/>
      <c r="J32" s="31"/>
      <c r="K32" s="31">
        <v>3777182</v>
      </c>
      <c r="L32" s="31"/>
      <c r="M32" s="31"/>
      <c r="N32" s="31"/>
      <c r="O32" s="31">
        <f t="shared" si="2"/>
        <v>7554365</v>
      </c>
    </row>
    <row r="33" spans="1:15" x14ac:dyDescent="0.2">
      <c r="A33" s="35" t="s">
        <v>50</v>
      </c>
      <c r="B33" s="36">
        <f>SUM(B22:B32)</f>
        <v>3563433757</v>
      </c>
      <c r="C33" s="36">
        <f t="shared" ref="C33:N33" si="3">SUM(C22:C32)</f>
        <v>57150758</v>
      </c>
      <c r="D33" s="36">
        <f t="shared" si="3"/>
        <v>46100777</v>
      </c>
      <c r="E33" s="36">
        <f t="shared" si="3"/>
        <v>324977510</v>
      </c>
      <c r="F33" s="36">
        <f t="shared" si="3"/>
        <v>319200327</v>
      </c>
      <c r="G33" s="36">
        <f t="shared" si="3"/>
        <v>322470147</v>
      </c>
      <c r="H33" s="36">
        <f t="shared" si="3"/>
        <v>324470147</v>
      </c>
      <c r="I33" s="36">
        <f t="shared" si="3"/>
        <v>330973582</v>
      </c>
      <c r="J33" s="36">
        <f t="shared" si="3"/>
        <v>382315748</v>
      </c>
      <c r="K33" s="36">
        <f t="shared" si="3"/>
        <v>366776574</v>
      </c>
      <c r="L33" s="36">
        <f t="shared" si="3"/>
        <v>362999395</v>
      </c>
      <c r="M33" s="36">
        <f t="shared" si="3"/>
        <v>362999394</v>
      </c>
      <c r="N33" s="36">
        <f t="shared" si="3"/>
        <v>362999398</v>
      </c>
      <c r="O33" s="36">
        <f>SUM(O22:O32)</f>
        <v>3563433757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5"/>
  <sheetViews>
    <sheetView view="pageBreakPreview" topLeftCell="A5" zoomScale="60" zoomScaleNormal="110" workbookViewId="0">
      <selection activeCell="K20" sqref="K20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6" customWidth="1"/>
    <col min="8" max="8" width="19.7109375" style="592" customWidth="1"/>
    <col min="10" max="10" width="17.5703125" style="494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05"/>
    </row>
    <row r="2" spans="1:13" x14ac:dyDescent="0.2">
      <c r="A2" s="704" t="s">
        <v>362</v>
      </c>
      <c r="B2" s="704"/>
      <c r="C2" s="704"/>
      <c r="D2" s="704"/>
      <c r="E2" s="704"/>
      <c r="F2" s="704"/>
      <c r="G2" s="704"/>
      <c r="H2" s="704"/>
    </row>
    <row r="3" spans="1:13" ht="35.25" customHeight="1" x14ac:dyDescent="0.2">
      <c r="A3" s="704"/>
      <c r="B3" s="704"/>
      <c r="C3" s="704"/>
      <c r="D3" s="704"/>
      <c r="E3" s="704"/>
      <c r="F3" s="704"/>
      <c r="G3" s="704"/>
      <c r="H3" s="704"/>
    </row>
    <row r="4" spans="1:13" x14ac:dyDescent="0.2">
      <c r="A4" s="5"/>
      <c r="B4" s="5"/>
      <c r="D4" s="5"/>
    </row>
    <row r="5" spans="1:13" ht="13.5" thickBot="1" x14ac:dyDescent="0.25">
      <c r="G5" s="705" t="s">
        <v>12</v>
      </c>
      <c r="H5" s="705"/>
    </row>
    <row r="6" spans="1:13" x14ac:dyDescent="0.2">
      <c r="A6" s="706" t="s">
        <v>361</v>
      </c>
      <c r="B6" s="698" t="s">
        <v>360</v>
      </c>
      <c r="C6" s="698" t="s">
        <v>403</v>
      </c>
      <c r="D6" s="698" t="s">
        <v>413</v>
      </c>
      <c r="E6" s="706" t="s">
        <v>1</v>
      </c>
      <c r="F6" s="698" t="s">
        <v>360</v>
      </c>
      <c r="G6" s="698" t="s">
        <v>403</v>
      </c>
      <c r="H6" s="701" t="s">
        <v>413</v>
      </c>
    </row>
    <row r="7" spans="1:13" x14ac:dyDescent="0.2">
      <c r="A7" s="707"/>
      <c r="B7" s="699"/>
      <c r="C7" s="699"/>
      <c r="D7" s="699"/>
      <c r="E7" s="707"/>
      <c r="F7" s="699"/>
      <c r="G7" s="699"/>
      <c r="H7" s="702"/>
    </row>
    <row r="8" spans="1:13" ht="13.5" thickBot="1" x14ac:dyDescent="0.25">
      <c r="A8" s="708"/>
      <c r="B8" s="700"/>
      <c r="C8" s="700"/>
      <c r="D8" s="700"/>
      <c r="E8" s="708"/>
      <c r="F8" s="700"/>
      <c r="G8" s="700"/>
      <c r="H8" s="703"/>
    </row>
    <row r="9" spans="1:13" ht="25.5" x14ac:dyDescent="0.2">
      <c r="A9" s="286" t="s">
        <v>140</v>
      </c>
      <c r="B9" s="283">
        <v>528722157</v>
      </c>
      <c r="C9" s="192">
        <v>488940215</v>
      </c>
      <c r="D9" s="195">
        <v>583039317</v>
      </c>
      <c r="E9" s="198" t="s">
        <v>99</v>
      </c>
      <c r="F9" s="192">
        <v>796697042</v>
      </c>
      <c r="G9" s="202">
        <v>721265789</v>
      </c>
      <c r="H9" s="399">
        <v>780779603</v>
      </c>
      <c r="L9" s="87"/>
    </row>
    <row r="10" spans="1:13" ht="25.5" customHeight="1" x14ac:dyDescent="0.2">
      <c r="A10" s="287" t="s">
        <v>165</v>
      </c>
      <c r="B10" s="284">
        <v>84748135</v>
      </c>
      <c r="C10" s="191">
        <v>67695162</v>
      </c>
      <c r="D10" s="196">
        <v>71963598</v>
      </c>
      <c r="E10" s="199" t="s">
        <v>170</v>
      </c>
      <c r="F10" s="191">
        <v>86178673</v>
      </c>
      <c r="G10" s="203">
        <v>82384251</v>
      </c>
      <c r="H10" s="400">
        <v>59742000</v>
      </c>
      <c r="J10" s="633"/>
      <c r="L10" s="87"/>
    </row>
    <row r="11" spans="1:13" ht="14.25" customHeight="1" x14ac:dyDescent="0.2">
      <c r="A11" s="288" t="s">
        <v>142</v>
      </c>
      <c r="B11" s="284">
        <v>169137010</v>
      </c>
      <c r="C11" s="191">
        <v>198715724</v>
      </c>
      <c r="D11" s="196">
        <v>191645587</v>
      </c>
      <c r="E11" s="200" t="s">
        <v>97</v>
      </c>
      <c r="F11" s="191">
        <v>46352793</v>
      </c>
      <c r="G11" s="203">
        <v>83924262</v>
      </c>
      <c r="H11" s="400">
        <v>8320241</v>
      </c>
      <c r="I11" s="135"/>
      <c r="J11" s="633"/>
      <c r="K11" s="135"/>
      <c r="L11" s="87"/>
    </row>
    <row r="12" spans="1:13" x14ac:dyDescent="0.2">
      <c r="A12" s="288" t="s">
        <v>143</v>
      </c>
      <c r="B12" s="284">
        <v>36398722</v>
      </c>
      <c r="C12" s="191">
        <v>17688371</v>
      </c>
      <c r="D12" s="196">
        <v>12743618</v>
      </c>
      <c r="E12" s="194" t="s">
        <v>116</v>
      </c>
      <c r="F12" s="191">
        <v>4390296</v>
      </c>
      <c r="G12" s="203">
        <v>4274438</v>
      </c>
      <c r="H12" s="400">
        <v>11043284</v>
      </c>
      <c r="J12" s="633"/>
    </row>
    <row r="13" spans="1:13" x14ac:dyDescent="0.2">
      <c r="A13" s="288" t="s">
        <v>168</v>
      </c>
      <c r="B13" s="284">
        <v>68103639</v>
      </c>
      <c r="C13" s="191">
        <v>89218279</v>
      </c>
      <c r="D13" s="196">
        <v>97976604</v>
      </c>
      <c r="E13" s="199" t="s">
        <v>171</v>
      </c>
      <c r="F13" s="191">
        <v>129622990</v>
      </c>
      <c r="G13" s="500">
        <v>138686709</v>
      </c>
      <c r="H13" s="400">
        <f>SUM(H14:H15)</f>
        <v>108533577</v>
      </c>
      <c r="J13" s="633"/>
      <c r="K13" s="2"/>
    </row>
    <row r="14" spans="1:13" ht="15.75" customHeight="1" x14ac:dyDescent="0.2">
      <c r="A14" s="288" t="s">
        <v>169</v>
      </c>
      <c r="B14" s="284"/>
      <c r="C14" s="191"/>
      <c r="D14" s="196">
        <v>0</v>
      </c>
      <c r="E14" s="200" t="s">
        <v>286</v>
      </c>
      <c r="F14" s="191">
        <v>119127000</v>
      </c>
      <c r="G14" s="500">
        <v>120011185</v>
      </c>
      <c r="H14" s="400">
        <v>97483596</v>
      </c>
      <c r="J14" s="633"/>
    </row>
    <row r="15" spans="1:13" ht="15.75" customHeight="1" thickBot="1" x14ac:dyDescent="0.25">
      <c r="A15" s="289" t="s">
        <v>154</v>
      </c>
      <c r="B15" s="285">
        <v>8105497</v>
      </c>
      <c r="C15" s="193">
        <v>18121533</v>
      </c>
      <c r="D15" s="197">
        <v>11049981</v>
      </c>
      <c r="E15" s="201" t="s">
        <v>289</v>
      </c>
      <c r="F15" s="193">
        <v>10495990</v>
      </c>
      <c r="G15" s="204">
        <v>18675524</v>
      </c>
      <c r="H15" s="631">
        <v>11049981</v>
      </c>
      <c r="J15" s="633"/>
      <c r="L15" s="87"/>
      <c r="M15" s="87"/>
    </row>
    <row r="16" spans="1:13" ht="13.5" thickBot="1" x14ac:dyDescent="0.25">
      <c r="A16" s="6" t="s">
        <v>17</v>
      </c>
      <c r="B16" s="394">
        <f>SUM(B9+B10+B11+B12+B13+B15)</f>
        <v>895215160</v>
      </c>
      <c r="C16" s="394">
        <f>SUM(C9+C10+C11+C12+C13+C15)</f>
        <v>880379284</v>
      </c>
      <c r="D16" s="394">
        <f>D9+D10+D11+D12+D13+D15</f>
        <v>968418705</v>
      </c>
      <c r="E16" s="395" t="s">
        <v>18</v>
      </c>
      <c r="F16" s="394">
        <f>F9+F10+F11+F12+F13</f>
        <v>1063241794</v>
      </c>
      <c r="G16" s="394">
        <f>G9+G10+G11+G12+G13</f>
        <v>1030535449</v>
      </c>
      <c r="H16" s="593">
        <f>H9+H10+H12+H13+H11</f>
        <v>968418705</v>
      </c>
      <c r="J16" s="633"/>
      <c r="L16" s="494"/>
    </row>
    <row r="17" spans="1:13" ht="12.75" customHeight="1" x14ac:dyDescent="0.35">
      <c r="A17" s="567"/>
      <c r="B17" s="687" t="s">
        <v>396</v>
      </c>
      <c r="C17" s="688"/>
      <c r="D17" s="689"/>
      <c r="E17" s="693">
        <f>H16-D16</f>
        <v>0</v>
      </c>
      <c r="F17" s="568"/>
      <c r="G17" s="568"/>
      <c r="H17" s="569"/>
      <c r="J17" s="633"/>
      <c r="L17" s="87"/>
    </row>
    <row r="18" spans="1:13" ht="13.5" customHeight="1" thickBot="1" x14ac:dyDescent="0.4">
      <c r="A18" s="570"/>
      <c r="B18" s="690"/>
      <c r="C18" s="691"/>
      <c r="D18" s="692"/>
      <c r="E18" s="694"/>
      <c r="F18" s="571"/>
      <c r="G18" s="571"/>
      <c r="H18" s="572"/>
      <c r="J18" s="591"/>
    </row>
    <row r="19" spans="1:13" ht="41.25" customHeight="1" thickBot="1" x14ac:dyDescent="0.25">
      <c r="A19" s="528" t="s">
        <v>19</v>
      </c>
      <c r="B19" s="526" t="s">
        <v>360</v>
      </c>
      <c r="C19" s="526" t="s">
        <v>321</v>
      </c>
      <c r="D19" s="527" t="s">
        <v>413</v>
      </c>
      <c r="E19" s="530" t="s">
        <v>20</v>
      </c>
      <c r="F19" s="529" t="s">
        <v>360</v>
      </c>
      <c r="G19" s="529" t="s">
        <v>321</v>
      </c>
      <c r="H19" s="594" t="s">
        <v>413</v>
      </c>
      <c r="L19" s="87"/>
      <c r="M19" s="87"/>
    </row>
    <row r="20" spans="1:13" ht="27" customHeight="1" x14ac:dyDescent="0.2">
      <c r="A20" s="382"/>
      <c r="B20" s="524"/>
      <c r="C20" s="524"/>
      <c r="D20" s="525"/>
      <c r="E20" s="393" t="s">
        <v>287</v>
      </c>
      <c r="F20" s="391"/>
      <c r="G20" s="590">
        <v>71371295</v>
      </c>
      <c r="H20" s="399">
        <v>31120167</v>
      </c>
      <c r="L20" s="87"/>
      <c r="M20" s="87"/>
    </row>
    <row r="21" spans="1:13" ht="25.5" x14ac:dyDescent="0.2">
      <c r="A21" s="382"/>
      <c r="B21" s="383"/>
      <c r="C21" s="383"/>
      <c r="D21" s="390"/>
      <c r="E21" s="392" t="s">
        <v>105</v>
      </c>
      <c r="F21" s="191">
        <v>84026093</v>
      </c>
      <c r="G21" s="203">
        <v>102758460</v>
      </c>
      <c r="H21" s="400">
        <v>2325883187</v>
      </c>
      <c r="M21" s="87"/>
    </row>
    <row r="22" spans="1:13" x14ac:dyDescent="0.2">
      <c r="A22" s="382"/>
      <c r="B22" s="383"/>
      <c r="C22" s="383"/>
      <c r="D22" s="390"/>
      <c r="E22" s="199" t="s">
        <v>170</v>
      </c>
      <c r="F22" s="191"/>
      <c r="G22" s="203"/>
      <c r="H22" s="400">
        <v>22644000</v>
      </c>
      <c r="M22" s="87"/>
    </row>
    <row r="23" spans="1:13" x14ac:dyDescent="0.2">
      <c r="A23" s="382"/>
      <c r="B23" s="383"/>
      <c r="C23" s="383"/>
      <c r="D23" s="390"/>
      <c r="E23" s="200" t="s">
        <v>97</v>
      </c>
      <c r="F23" s="191"/>
      <c r="G23" s="203"/>
      <c r="H23" s="400">
        <v>42531146</v>
      </c>
    </row>
    <row r="24" spans="1:13" x14ac:dyDescent="0.2">
      <c r="A24" s="382" t="s">
        <v>302</v>
      </c>
      <c r="B24" s="191"/>
      <c r="C24" s="191"/>
      <c r="D24" s="196">
        <v>8624861</v>
      </c>
      <c r="E24" s="199" t="s">
        <v>119</v>
      </c>
      <c r="F24" s="191">
        <v>400000</v>
      </c>
      <c r="G24" s="203">
        <v>2574243</v>
      </c>
      <c r="H24" s="400">
        <v>7211095</v>
      </c>
    </row>
    <row r="25" spans="1:13" x14ac:dyDescent="0.2">
      <c r="A25" s="194" t="s">
        <v>144</v>
      </c>
      <c r="B25" s="191">
        <v>128957223</v>
      </c>
      <c r="C25" s="191">
        <v>134174247</v>
      </c>
      <c r="D25" s="196">
        <v>2517204423</v>
      </c>
      <c r="E25" s="199" t="s">
        <v>116</v>
      </c>
      <c r="F25" s="191"/>
      <c r="G25" s="203"/>
      <c r="H25" s="400"/>
    </row>
    <row r="26" spans="1:13" x14ac:dyDescent="0.2">
      <c r="A26" s="194" t="s">
        <v>145</v>
      </c>
      <c r="B26" s="191">
        <v>17944339</v>
      </c>
      <c r="C26" s="191">
        <v>31364261</v>
      </c>
      <c r="D26" s="196">
        <v>61631403</v>
      </c>
      <c r="E26" s="199" t="s">
        <v>107</v>
      </c>
      <c r="F26" s="191">
        <v>512817</v>
      </c>
      <c r="G26" s="203">
        <v>0</v>
      </c>
      <c r="H26" s="400">
        <v>0</v>
      </c>
    </row>
    <row r="27" spans="1:13" ht="15" customHeight="1" x14ac:dyDescent="0.2">
      <c r="A27" s="194" t="s">
        <v>146</v>
      </c>
      <c r="B27" s="191">
        <v>212937</v>
      </c>
      <c r="C27" s="191">
        <v>1824753</v>
      </c>
      <c r="D27" s="196">
        <v>0</v>
      </c>
      <c r="E27" s="200" t="s">
        <v>172</v>
      </c>
      <c r="F27" s="191">
        <v>31293523</v>
      </c>
      <c r="G27" s="500">
        <f>G28+G29</f>
        <v>10559018</v>
      </c>
      <c r="H27" s="632">
        <f>H28+H29</f>
        <v>165625457</v>
      </c>
    </row>
    <row r="28" spans="1:13" ht="15" customHeight="1" x14ac:dyDescent="0.2">
      <c r="A28" s="381" t="s">
        <v>154</v>
      </c>
      <c r="B28" s="191">
        <v>6574365</v>
      </c>
      <c r="C28" s="191">
        <v>7554365</v>
      </c>
      <c r="D28" s="196">
        <v>7554365</v>
      </c>
      <c r="E28" s="199" t="s">
        <v>325</v>
      </c>
      <c r="F28" s="191">
        <v>10868523</v>
      </c>
      <c r="G28" s="500">
        <v>0</v>
      </c>
      <c r="H28" s="400">
        <v>120995941</v>
      </c>
    </row>
    <row r="29" spans="1:13" ht="15" customHeight="1" thickBot="1" x14ac:dyDescent="0.25">
      <c r="A29" s="389"/>
      <c r="B29" s="193"/>
      <c r="C29" s="193"/>
      <c r="D29" s="197"/>
      <c r="E29" s="387" t="s">
        <v>285</v>
      </c>
      <c r="F29" s="193">
        <v>20425000</v>
      </c>
      <c r="G29" s="501">
        <v>10559018</v>
      </c>
      <c r="H29" s="631">
        <v>44629516</v>
      </c>
    </row>
    <row r="30" spans="1:13" ht="13.5" thickBot="1" x14ac:dyDescent="0.25">
      <c r="A30" s="388" t="s">
        <v>21</v>
      </c>
      <c r="B30" s="385">
        <f>SUM(B19:B28)</f>
        <v>153688864</v>
      </c>
      <c r="C30" s="385">
        <f>SUM(C19:C28)</f>
        <v>174917626</v>
      </c>
      <c r="D30" s="386">
        <f>SUM(D19:D28)</f>
        <v>2595015052</v>
      </c>
      <c r="E30" s="384" t="s">
        <v>22</v>
      </c>
      <c r="F30" s="385">
        <f>SUM(F21:F27)</f>
        <v>116232433</v>
      </c>
      <c r="G30" s="385">
        <f>SUM(G21:G27)+G20</f>
        <v>187263016</v>
      </c>
      <c r="H30" s="595">
        <f>H20+H21+H22+H23+H24+H25+H26+H27</f>
        <v>2595015052</v>
      </c>
    </row>
    <row r="31" spans="1:13" ht="27" customHeight="1" thickBot="1" x14ac:dyDescent="0.4">
      <c r="A31" s="573"/>
      <c r="B31" s="695" t="s">
        <v>397</v>
      </c>
      <c r="C31" s="696"/>
      <c r="D31" s="697"/>
      <c r="E31" s="578">
        <f>D30-H30</f>
        <v>0</v>
      </c>
      <c r="F31" s="574"/>
      <c r="G31" s="574"/>
      <c r="H31" s="575"/>
    </row>
    <row r="32" spans="1:13" ht="13.5" thickBot="1" x14ac:dyDescent="0.25">
      <c r="A32" s="7" t="s">
        <v>23</v>
      </c>
      <c r="B32" s="576">
        <f>B16+B30</f>
        <v>1048904024</v>
      </c>
      <c r="C32" s="576">
        <f>C16+C30</f>
        <v>1055296910</v>
      </c>
      <c r="D32" s="576">
        <f>D16+D30</f>
        <v>3563433757</v>
      </c>
      <c r="E32" s="577" t="s">
        <v>23</v>
      </c>
      <c r="F32" s="190">
        <f>F16+F30</f>
        <v>1179474227</v>
      </c>
      <c r="G32" s="190">
        <f>G16+G30</f>
        <v>1217798465</v>
      </c>
      <c r="H32" s="596">
        <f>H16+H30</f>
        <v>3563433757</v>
      </c>
    </row>
    <row r="33" spans="3:8" x14ac:dyDescent="0.2">
      <c r="H33" s="597"/>
    </row>
    <row r="34" spans="3:8" x14ac:dyDescent="0.2">
      <c r="C34" s="4"/>
      <c r="D34" s="4"/>
      <c r="F34" s="85"/>
      <c r="G34" s="85"/>
      <c r="H34" s="598"/>
    </row>
    <row r="35" spans="3:8" x14ac:dyDescent="0.2">
      <c r="H35" s="598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B17:D18"/>
    <mergeCell ref="E17:E18"/>
    <mergeCell ref="B31:D31"/>
    <mergeCell ref="G6:G8"/>
    <mergeCell ref="H6:H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.../2018.(...)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4" zoomScale="60" zoomScaleNormal="100" workbookViewId="0">
      <selection activeCell="A23" sqref="A23"/>
    </sheetView>
  </sheetViews>
  <sheetFormatPr defaultRowHeight="1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  <col min="12" max="13" width="9.140625" style="588"/>
  </cols>
  <sheetData>
    <row r="1" spans="1:13" ht="15.75" customHeight="1" x14ac:dyDescent="0.2">
      <c r="A1" s="644" t="s">
        <v>345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3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3" ht="15.75" thickBot="1" x14ac:dyDescent="0.25"/>
    <row r="6" spans="1:13" ht="86.25" customHeight="1" thickBot="1" x14ac:dyDescent="0.25">
      <c r="A6" s="645" t="s">
        <v>120</v>
      </c>
      <c r="B6" s="503" t="s">
        <v>99</v>
      </c>
      <c r="C6" s="503" t="s">
        <v>105</v>
      </c>
      <c r="D6" s="503" t="s">
        <v>118</v>
      </c>
      <c r="E6" s="503" t="s">
        <v>97</v>
      </c>
      <c r="F6" s="503" t="s">
        <v>119</v>
      </c>
      <c r="G6" s="503" t="s">
        <v>116</v>
      </c>
      <c r="H6" s="503" t="s">
        <v>107</v>
      </c>
      <c r="I6" s="503" t="s">
        <v>114</v>
      </c>
      <c r="J6" s="504" t="s">
        <v>14</v>
      </c>
    </row>
    <row r="7" spans="1:13" ht="25.5" customHeight="1" thickBot="1" x14ac:dyDescent="0.25">
      <c r="A7" s="646"/>
      <c r="B7" s="141" t="s">
        <v>326</v>
      </c>
      <c r="C7" s="141" t="s">
        <v>326</v>
      </c>
      <c r="D7" s="141" t="s">
        <v>326</v>
      </c>
      <c r="E7" s="141" t="s">
        <v>326</v>
      </c>
      <c r="F7" s="141" t="s">
        <v>326</v>
      </c>
      <c r="G7" s="141" t="s">
        <v>326</v>
      </c>
      <c r="H7" s="141" t="s">
        <v>326</v>
      </c>
      <c r="I7" s="141" t="s">
        <v>326</v>
      </c>
      <c r="J7" s="141" t="s">
        <v>326</v>
      </c>
    </row>
    <row r="8" spans="1:13" s="273" customFormat="1" ht="27.75" customHeight="1" thickBot="1" x14ac:dyDescent="0.25">
      <c r="A8" s="332" t="s">
        <v>257</v>
      </c>
      <c r="B8" s="327">
        <v>1303451</v>
      </c>
      <c r="C8" s="327"/>
      <c r="D8" s="327"/>
      <c r="E8" s="328">
        <v>1620182</v>
      </c>
      <c r="F8" s="327"/>
      <c r="G8" s="327"/>
      <c r="H8" s="329"/>
      <c r="I8" s="331">
        <v>12863096</v>
      </c>
      <c r="J8" s="280">
        <f>SUM(B8:I8)</f>
        <v>15786729</v>
      </c>
      <c r="L8" s="589"/>
      <c r="M8" s="589"/>
    </row>
    <row r="9" spans="1:13" ht="15.75" thickBot="1" x14ac:dyDescent="0.25">
      <c r="A9" s="276" t="s">
        <v>131</v>
      </c>
      <c r="B9" s="505"/>
      <c r="C9" s="351"/>
      <c r="D9" s="351"/>
      <c r="E9" s="505">
        <v>720000</v>
      </c>
      <c r="F9" s="351"/>
      <c r="G9" s="505"/>
      <c r="H9" s="506"/>
      <c r="I9" s="507"/>
      <c r="J9" s="280">
        <f t="shared" ref="J9:J29" si="0">SUM(B9:I9)</f>
        <v>720000</v>
      </c>
      <c r="L9" s="589"/>
      <c r="M9" s="589"/>
    </row>
    <row r="10" spans="1:13" ht="27.75" customHeight="1" thickBot="1" x14ac:dyDescent="0.25">
      <c r="A10" s="275" t="s">
        <v>122</v>
      </c>
      <c r="B10" s="108"/>
      <c r="C10" s="108"/>
      <c r="D10" s="108"/>
      <c r="E10" s="108">
        <v>32241784</v>
      </c>
      <c r="F10" s="108">
        <v>7211095</v>
      </c>
      <c r="G10" s="108">
        <v>7834004</v>
      </c>
      <c r="H10" s="278"/>
      <c r="I10" s="330">
        <v>34820584</v>
      </c>
      <c r="J10" s="280">
        <f t="shared" si="0"/>
        <v>82107467</v>
      </c>
      <c r="L10" s="589"/>
      <c r="M10" s="589"/>
    </row>
    <row r="11" spans="1:13" s="73" customFormat="1" ht="15.75" customHeight="1" thickBot="1" x14ac:dyDescent="0.25">
      <c r="A11" s="274" t="s">
        <v>124</v>
      </c>
      <c r="B11" s="108">
        <v>346116392</v>
      </c>
      <c r="C11" s="108">
        <v>14656371</v>
      </c>
      <c r="D11" s="108"/>
      <c r="E11" s="109"/>
      <c r="F11" s="108"/>
      <c r="G11" s="109"/>
      <c r="H11" s="279"/>
      <c r="I11" s="330">
        <v>11049981</v>
      </c>
      <c r="J11" s="280">
        <f t="shared" si="0"/>
        <v>371822744</v>
      </c>
      <c r="L11" s="589"/>
      <c r="M11" s="589"/>
    </row>
    <row r="12" spans="1:13" s="73" customFormat="1" ht="15.75" customHeight="1" thickBot="1" x14ac:dyDescent="0.25">
      <c r="A12" s="276" t="s">
        <v>128</v>
      </c>
      <c r="B12" s="492">
        <v>27443748</v>
      </c>
      <c r="C12" s="492"/>
      <c r="D12" s="492"/>
      <c r="E12" s="586"/>
      <c r="F12" s="492"/>
      <c r="G12" s="586"/>
      <c r="H12" s="587"/>
      <c r="I12" s="330"/>
      <c r="J12" s="280">
        <f t="shared" si="0"/>
        <v>27443748</v>
      </c>
      <c r="L12" s="589"/>
      <c r="M12" s="589"/>
    </row>
    <row r="13" spans="1:13" ht="15.75" thickBot="1" x14ac:dyDescent="0.25">
      <c r="A13" s="276" t="s">
        <v>129</v>
      </c>
      <c r="B13" s="508">
        <v>423315519</v>
      </c>
      <c r="C13" s="508"/>
      <c r="D13" s="509"/>
      <c r="E13" s="508">
        <v>11570247</v>
      </c>
      <c r="F13" s="509"/>
      <c r="G13" s="509"/>
      <c r="H13" s="397"/>
      <c r="I13" s="510">
        <v>82328640</v>
      </c>
      <c r="J13" s="280">
        <f t="shared" si="0"/>
        <v>517214406</v>
      </c>
      <c r="L13" s="589"/>
      <c r="M13" s="589"/>
    </row>
    <row r="14" spans="1:13" ht="27.75" customHeight="1" thickBot="1" x14ac:dyDescent="0.25">
      <c r="A14" s="275" t="s">
        <v>256</v>
      </c>
      <c r="B14" s="108"/>
      <c r="C14" s="108"/>
      <c r="D14" s="108"/>
      <c r="E14" s="108">
        <v>3757993</v>
      </c>
      <c r="F14" s="108"/>
      <c r="G14" s="108"/>
      <c r="H14" s="278"/>
      <c r="I14" s="330"/>
      <c r="J14" s="280">
        <f t="shared" si="0"/>
        <v>3757993</v>
      </c>
      <c r="L14" s="589"/>
      <c r="M14" s="589"/>
    </row>
    <row r="15" spans="1:13" ht="15.75" thickBot="1" x14ac:dyDescent="0.25">
      <c r="A15" s="274" t="s">
        <v>209</v>
      </c>
      <c r="B15" s="108"/>
      <c r="C15" s="108">
        <v>920371958</v>
      </c>
      <c r="D15" s="108"/>
      <c r="E15" s="108"/>
      <c r="F15" s="108"/>
      <c r="G15" s="108"/>
      <c r="H15" s="278"/>
      <c r="I15" s="330">
        <v>45014614</v>
      </c>
      <c r="J15" s="280">
        <f t="shared" si="0"/>
        <v>965386572</v>
      </c>
      <c r="L15" s="589"/>
      <c r="M15" s="589"/>
    </row>
    <row r="16" spans="1:13" ht="15.75" thickBot="1" x14ac:dyDescent="0.25">
      <c r="A16" s="274" t="s">
        <v>295</v>
      </c>
      <c r="B16" s="108"/>
      <c r="C16" s="108"/>
      <c r="D16" s="108"/>
      <c r="E16" s="108"/>
      <c r="F16" s="108"/>
      <c r="G16" s="108"/>
      <c r="H16" s="278"/>
      <c r="I16" s="330">
        <v>60000</v>
      </c>
      <c r="J16" s="280">
        <f t="shared" si="0"/>
        <v>60000</v>
      </c>
      <c r="L16" s="589"/>
      <c r="M16" s="589"/>
    </row>
    <row r="17" spans="1:13" ht="18" customHeight="1" thickBot="1" x14ac:dyDescent="0.25">
      <c r="A17" s="275" t="s">
        <v>266</v>
      </c>
      <c r="B17" s="108"/>
      <c r="C17" s="108">
        <v>1390854858</v>
      </c>
      <c r="D17" s="108"/>
      <c r="E17" s="108"/>
      <c r="F17" s="108"/>
      <c r="G17" s="108"/>
      <c r="H17" s="278"/>
      <c r="I17" s="330"/>
      <c r="J17" s="280">
        <f t="shared" si="0"/>
        <v>1390854858</v>
      </c>
      <c r="L17" s="589"/>
      <c r="M17" s="589"/>
    </row>
    <row r="18" spans="1:13" ht="18" customHeight="1" thickBot="1" x14ac:dyDescent="0.25">
      <c r="A18" s="275" t="s">
        <v>406</v>
      </c>
      <c r="B18" s="108">
        <v>183600</v>
      </c>
      <c r="C18" s="108"/>
      <c r="D18" s="108"/>
      <c r="E18" s="108"/>
      <c r="F18" s="108"/>
      <c r="G18" s="108"/>
      <c r="H18" s="278"/>
      <c r="I18" s="330"/>
      <c r="J18" s="280">
        <f t="shared" si="0"/>
        <v>183600</v>
      </c>
      <c r="L18" s="589"/>
      <c r="M18" s="589"/>
    </row>
    <row r="19" spans="1:13" ht="15.75" thickBot="1" x14ac:dyDescent="0.25">
      <c r="A19" s="274" t="s">
        <v>123</v>
      </c>
      <c r="B19" s="108">
        <v>1178000</v>
      </c>
      <c r="C19" s="108"/>
      <c r="D19" s="108"/>
      <c r="E19" s="108"/>
      <c r="F19" s="108"/>
      <c r="G19" s="108"/>
      <c r="H19" s="278"/>
      <c r="I19" s="330">
        <v>920000</v>
      </c>
      <c r="J19" s="280">
        <f t="shared" si="0"/>
        <v>2098000</v>
      </c>
      <c r="L19" s="589"/>
      <c r="M19" s="589"/>
    </row>
    <row r="20" spans="1:13" ht="15.75" thickBot="1" x14ac:dyDescent="0.25">
      <c r="A20" s="276" t="s">
        <v>401</v>
      </c>
      <c r="B20" s="492"/>
      <c r="C20" s="492"/>
      <c r="D20" s="492"/>
      <c r="E20" s="492">
        <v>360018</v>
      </c>
      <c r="F20" s="492"/>
      <c r="G20" s="492"/>
      <c r="H20" s="493"/>
      <c r="I20" s="330"/>
      <c r="J20" s="280">
        <f t="shared" si="0"/>
        <v>360018</v>
      </c>
      <c r="L20" s="589"/>
      <c r="M20" s="589"/>
    </row>
    <row r="21" spans="1:13" ht="15.75" thickBot="1" x14ac:dyDescent="0.25">
      <c r="A21" s="276" t="s">
        <v>161</v>
      </c>
      <c r="B21" s="492">
        <v>6593300</v>
      </c>
      <c r="C21" s="492"/>
      <c r="D21" s="492"/>
      <c r="E21" s="492">
        <v>125623</v>
      </c>
      <c r="F21" s="492"/>
      <c r="G21" s="492"/>
      <c r="H21" s="493"/>
      <c r="I21" s="330"/>
      <c r="J21" s="280">
        <f t="shared" si="0"/>
        <v>6718923</v>
      </c>
      <c r="L21" s="589"/>
      <c r="M21" s="589"/>
    </row>
    <row r="22" spans="1:13" ht="15.75" thickBot="1" x14ac:dyDescent="0.25">
      <c r="A22" s="276" t="s">
        <v>343</v>
      </c>
      <c r="B22" s="492">
        <v>64000</v>
      </c>
      <c r="C22" s="492"/>
      <c r="D22" s="492"/>
      <c r="E22" s="492"/>
      <c r="F22" s="492"/>
      <c r="G22" s="492"/>
      <c r="H22" s="493"/>
      <c r="I22" s="330"/>
      <c r="J22" s="280">
        <f t="shared" si="0"/>
        <v>64000</v>
      </c>
      <c r="L22" s="589"/>
      <c r="M22" s="589"/>
    </row>
    <row r="23" spans="1:13" ht="15.75" thickBot="1" x14ac:dyDescent="0.25">
      <c r="A23" s="276" t="s">
        <v>255</v>
      </c>
      <c r="B23" s="508"/>
      <c r="C23" s="508"/>
      <c r="D23" s="509"/>
      <c r="E23" s="508"/>
      <c r="F23" s="509"/>
      <c r="G23" s="509"/>
      <c r="H23" s="397"/>
      <c r="I23" s="510">
        <v>20452</v>
      </c>
      <c r="J23" s="280">
        <f t="shared" si="0"/>
        <v>20452</v>
      </c>
      <c r="L23" s="589"/>
      <c r="M23" s="589"/>
    </row>
    <row r="24" spans="1:13" ht="15.75" thickBot="1" x14ac:dyDescent="0.25">
      <c r="A24" s="276" t="s">
        <v>210</v>
      </c>
      <c r="B24" s="508"/>
      <c r="C24" s="508"/>
      <c r="D24" s="509"/>
      <c r="E24" s="508"/>
      <c r="F24" s="509"/>
      <c r="G24" s="509"/>
      <c r="H24" s="397"/>
      <c r="I24" s="510">
        <v>500000</v>
      </c>
      <c r="J24" s="280">
        <f t="shared" si="0"/>
        <v>500000</v>
      </c>
      <c r="L24" s="589"/>
      <c r="M24" s="589"/>
    </row>
    <row r="25" spans="1:13" ht="15.75" thickBot="1" x14ac:dyDescent="0.25">
      <c r="A25" s="276" t="s">
        <v>402</v>
      </c>
      <c r="B25" s="508">
        <v>450000</v>
      </c>
      <c r="C25" s="508"/>
      <c r="D25" s="509"/>
      <c r="E25" s="508"/>
      <c r="F25" s="509"/>
      <c r="G25" s="509"/>
      <c r="H25" s="397"/>
      <c r="I25" s="510"/>
      <c r="J25" s="280">
        <f t="shared" si="0"/>
        <v>450000</v>
      </c>
      <c r="L25" s="589"/>
      <c r="M25" s="589"/>
    </row>
    <row r="26" spans="1:13" ht="15.75" thickBot="1" x14ac:dyDescent="0.25">
      <c r="A26" s="276" t="s">
        <v>127</v>
      </c>
      <c r="B26" s="508"/>
      <c r="C26" s="508"/>
      <c r="D26" s="509"/>
      <c r="E26" s="508">
        <v>2540</v>
      </c>
      <c r="F26" s="509"/>
      <c r="G26" s="509"/>
      <c r="H26" s="397"/>
      <c r="I26" s="510"/>
      <c r="J26" s="280">
        <f t="shared" si="0"/>
        <v>2540</v>
      </c>
      <c r="L26" s="589"/>
      <c r="M26" s="589"/>
    </row>
    <row r="27" spans="1:13" ht="15.75" thickBot="1" x14ac:dyDescent="0.25">
      <c r="A27" s="276" t="s">
        <v>211</v>
      </c>
      <c r="B27" s="508"/>
      <c r="C27" s="508"/>
      <c r="D27" s="509"/>
      <c r="E27" s="508"/>
      <c r="F27" s="509"/>
      <c r="G27" s="508">
        <v>3209280</v>
      </c>
      <c r="H27" s="397"/>
      <c r="I27" s="510"/>
      <c r="J27" s="280">
        <f t="shared" si="0"/>
        <v>3209280</v>
      </c>
      <c r="L27" s="589"/>
      <c r="M27" s="589"/>
    </row>
    <row r="28" spans="1:13" ht="30" customHeight="1" thickBot="1" x14ac:dyDescent="0.25">
      <c r="A28" s="275" t="s">
        <v>125</v>
      </c>
      <c r="B28" s="108"/>
      <c r="C28" s="108"/>
      <c r="D28" s="108">
        <v>82386000</v>
      </c>
      <c r="E28" s="108"/>
      <c r="F28" s="108"/>
      <c r="G28" s="108"/>
      <c r="H28" s="278"/>
      <c r="I28" s="330"/>
      <c r="J28" s="280">
        <f t="shared" si="0"/>
        <v>82386000</v>
      </c>
      <c r="L28" s="589"/>
      <c r="M28" s="589"/>
    </row>
    <row r="29" spans="1:13" ht="15.75" thickBot="1" x14ac:dyDescent="0.25">
      <c r="A29" s="274" t="s">
        <v>126</v>
      </c>
      <c r="B29" s="512"/>
      <c r="C29" s="512"/>
      <c r="D29" s="337"/>
      <c r="E29" s="512"/>
      <c r="F29" s="337"/>
      <c r="G29" s="512"/>
      <c r="H29" s="347"/>
      <c r="I29" s="511">
        <v>84313667</v>
      </c>
      <c r="J29" s="280">
        <f t="shared" si="0"/>
        <v>84313667</v>
      </c>
      <c r="L29" s="589"/>
      <c r="M29" s="589"/>
    </row>
    <row r="30" spans="1:13" s="142" customFormat="1" ht="15.75" thickBot="1" x14ac:dyDescent="0.25">
      <c r="A30" s="277" t="s">
        <v>14</v>
      </c>
      <c r="B30" s="513">
        <f>SUM(B8:B29)</f>
        <v>806648010</v>
      </c>
      <c r="C30" s="513">
        <f t="shared" ref="C30:H30" si="1">SUM(C8:C29)</f>
        <v>2325883187</v>
      </c>
      <c r="D30" s="513">
        <f t="shared" si="1"/>
        <v>82386000</v>
      </c>
      <c r="E30" s="513">
        <f t="shared" si="1"/>
        <v>50398387</v>
      </c>
      <c r="F30" s="513">
        <f t="shared" si="1"/>
        <v>7211095</v>
      </c>
      <c r="G30" s="513">
        <f t="shared" si="1"/>
        <v>11043284</v>
      </c>
      <c r="H30" s="513">
        <f t="shared" si="1"/>
        <v>0</v>
      </c>
      <c r="I30" s="513">
        <f>SUM(I8:I29)</f>
        <v>271891034</v>
      </c>
      <c r="J30" s="513">
        <f>SUM(J8:J29)</f>
        <v>3555460997</v>
      </c>
      <c r="L30" s="589"/>
      <c r="M30" s="589"/>
    </row>
    <row r="31" spans="1:13" x14ac:dyDescent="0.2">
      <c r="J31" s="87"/>
    </row>
    <row r="33" spans="3:10" x14ac:dyDescent="0.2">
      <c r="J33" s="87"/>
    </row>
    <row r="34" spans="3:10" x14ac:dyDescent="0.2">
      <c r="C34" s="87"/>
    </row>
    <row r="35" spans="3:10" x14ac:dyDescent="0.2">
      <c r="J35" s="8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view="pageBreakPreview" zoomScale="60" zoomScaleNormal="100" workbookViewId="0">
      <selection activeCell="H21" sqref="H21"/>
    </sheetView>
  </sheetViews>
  <sheetFormatPr defaultRowHeight="12.75" x14ac:dyDescent="0.2"/>
  <cols>
    <col min="8" max="8" width="20" customWidth="1"/>
  </cols>
  <sheetData>
    <row r="1" spans="1:19" ht="20.25" x14ac:dyDescent="0.3">
      <c r="A1" s="712" t="s">
        <v>68</v>
      </c>
      <c r="B1" s="712"/>
      <c r="C1" s="712"/>
      <c r="D1" s="712"/>
      <c r="E1" s="712"/>
      <c r="F1" s="712"/>
      <c r="G1" s="712"/>
      <c r="H1" s="712"/>
      <c r="I1" s="712"/>
      <c r="L1" s="64"/>
      <c r="M1" s="2"/>
      <c r="N1" s="2"/>
      <c r="O1" s="2"/>
      <c r="P1" s="2"/>
      <c r="Q1" s="2"/>
      <c r="R1" s="2"/>
      <c r="S1" s="64"/>
    </row>
    <row r="2" spans="1:19" ht="15.75" x14ac:dyDescent="0.25">
      <c r="A2" s="62"/>
      <c r="B2" s="62"/>
      <c r="C2" s="62"/>
      <c r="D2" s="62"/>
      <c r="E2" s="62"/>
      <c r="F2" s="62"/>
      <c r="G2" s="62"/>
      <c r="H2" s="62"/>
      <c r="I2" s="62"/>
      <c r="L2" s="64"/>
      <c r="M2" s="2"/>
      <c r="N2" s="2"/>
      <c r="O2" s="709"/>
      <c r="P2" s="709"/>
      <c r="Q2" s="709"/>
      <c r="R2" s="709"/>
      <c r="S2" s="65"/>
    </row>
    <row r="3" spans="1:19" ht="15.75" x14ac:dyDescent="0.25">
      <c r="E3" s="680"/>
      <c r="F3" s="680"/>
      <c r="L3" s="156"/>
      <c r="M3" s="154"/>
      <c r="N3" s="154"/>
      <c r="O3" s="710"/>
      <c r="P3" s="710"/>
      <c r="Q3" s="710"/>
      <c r="R3" s="710"/>
      <c r="S3" s="153"/>
    </row>
    <row r="4" spans="1:19" ht="15.75" x14ac:dyDescent="0.25">
      <c r="A4" s="680" t="s">
        <v>333</v>
      </c>
      <c r="B4" s="680"/>
      <c r="C4" s="680"/>
      <c r="D4" s="680"/>
      <c r="E4" s="680"/>
      <c r="F4" s="680"/>
      <c r="G4" s="680"/>
      <c r="H4" s="680"/>
      <c r="I4" s="680"/>
    </row>
    <row r="5" spans="1:19" ht="15.75" x14ac:dyDescent="0.25">
      <c r="A5" s="680" t="s">
        <v>69</v>
      </c>
      <c r="B5" s="680"/>
      <c r="C5" s="680"/>
      <c r="D5" s="680"/>
      <c r="E5" s="680"/>
      <c r="F5" s="680"/>
      <c r="G5" s="680"/>
      <c r="H5" s="680"/>
      <c r="I5" s="680"/>
    </row>
    <row r="11" spans="1:19" x14ac:dyDescent="0.2">
      <c r="H11" s="169" t="s">
        <v>293</v>
      </c>
    </row>
    <row r="12" spans="1:19" x14ac:dyDescent="0.2">
      <c r="A12" s="63"/>
      <c r="B12" s="63"/>
      <c r="C12" s="65"/>
      <c r="D12" s="112"/>
      <c r="E12" s="112"/>
      <c r="F12" s="112"/>
      <c r="G12" s="112"/>
      <c r="H12" s="63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4" t="s">
        <v>297</v>
      </c>
      <c r="B14" s="2"/>
      <c r="C14" s="2"/>
      <c r="D14" s="2"/>
      <c r="E14" s="2"/>
      <c r="F14" s="2"/>
      <c r="G14" s="2"/>
      <c r="H14" s="64">
        <f>H16</f>
        <v>0</v>
      </c>
      <c r="I14" s="2"/>
    </row>
    <row r="15" spans="1:19" ht="19.5" customHeight="1" x14ac:dyDescent="0.25">
      <c r="A15" s="64"/>
      <c r="B15" s="2"/>
      <c r="C15" s="2"/>
      <c r="D15" s="709"/>
      <c r="E15" s="709"/>
      <c r="F15" s="709"/>
      <c r="G15" s="709"/>
      <c r="H15" s="65"/>
      <c r="I15" s="2"/>
    </row>
    <row r="16" spans="1:19" s="155" customFormat="1" ht="27" customHeight="1" x14ac:dyDescent="0.2">
      <c r="A16" s="156"/>
      <c r="B16" s="154"/>
      <c r="C16" s="154"/>
      <c r="D16" s="710" t="s">
        <v>337</v>
      </c>
      <c r="E16" s="710"/>
      <c r="F16" s="710"/>
      <c r="G16" s="710"/>
      <c r="H16" s="153">
        <v>0</v>
      </c>
      <c r="I16" s="154"/>
      <c r="R16"/>
    </row>
    <row r="17" spans="1:18" s="155" customFormat="1" ht="27" customHeight="1" x14ac:dyDescent="0.2">
      <c r="A17" s="156"/>
      <c r="B17" s="154"/>
      <c r="C17" s="154"/>
      <c r="D17" s="485"/>
      <c r="E17" s="485"/>
      <c r="F17" s="485"/>
      <c r="G17" s="485"/>
      <c r="H17" s="153"/>
      <c r="I17" s="154"/>
    </row>
    <row r="18" spans="1:18" s="155" customFormat="1" ht="27" customHeight="1" x14ac:dyDescent="0.25">
      <c r="A18" s="64" t="s">
        <v>296</v>
      </c>
      <c r="B18" s="2"/>
      <c r="C18" s="2"/>
      <c r="D18" s="2"/>
      <c r="E18" s="2"/>
      <c r="F18" s="2"/>
      <c r="G18" s="2"/>
      <c r="H18" s="64">
        <f>SUM(H20:H22)</f>
        <v>8624861</v>
      </c>
      <c r="I18" s="154"/>
    </row>
    <row r="19" spans="1:18" ht="15.75" customHeight="1" x14ac:dyDescent="0.25">
      <c r="A19" s="64"/>
      <c r="B19" s="2"/>
      <c r="C19" s="2"/>
      <c r="D19" s="709"/>
      <c r="E19" s="709"/>
      <c r="F19" s="709"/>
      <c r="G19" s="709"/>
      <c r="H19" s="65"/>
      <c r="I19" s="2"/>
      <c r="R19" s="155"/>
    </row>
    <row r="20" spans="1:18" ht="15.75" customHeight="1" x14ac:dyDescent="0.2">
      <c r="A20" s="156"/>
      <c r="B20" s="154"/>
      <c r="C20" s="154"/>
      <c r="D20" s="710" t="s">
        <v>336</v>
      </c>
      <c r="E20" s="710"/>
      <c r="F20" s="710"/>
      <c r="G20" s="710"/>
      <c r="H20" s="153">
        <f>8624861-H21-H22</f>
        <v>1628194</v>
      </c>
      <c r="I20" s="2"/>
    </row>
    <row r="21" spans="1:18" ht="36.75" customHeight="1" x14ac:dyDescent="0.2">
      <c r="A21" s="156"/>
      <c r="B21" s="154"/>
      <c r="C21" s="154"/>
      <c r="D21" s="710" t="s">
        <v>338</v>
      </c>
      <c r="E21" s="710"/>
      <c r="F21" s="710"/>
      <c r="G21" s="710"/>
      <c r="H21" s="153">
        <v>330000</v>
      </c>
      <c r="I21" s="2"/>
    </row>
    <row r="22" spans="1:18" ht="22.5" customHeight="1" x14ac:dyDescent="0.25">
      <c r="A22" s="64"/>
      <c r="B22" s="2"/>
      <c r="C22" s="2"/>
      <c r="D22" s="711" t="s">
        <v>339</v>
      </c>
      <c r="E22" s="711"/>
      <c r="F22" s="711"/>
      <c r="G22" s="711"/>
      <c r="H22" s="2">
        <v>6666667</v>
      </c>
      <c r="I22" s="2"/>
    </row>
    <row r="23" spans="1:18" ht="39.75" customHeight="1" x14ac:dyDescent="0.3">
      <c r="A23" s="66" t="s">
        <v>70</v>
      </c>
      <c r="B23" s="66"/>
      <c r="C23" s="66"/>
      <c r="D23" s="66"/>
      <c r="E23" s="66"/>
      <c r="F23" s="66"/>
      <c r="G23" s="66"/>
      <c r="H23" s="66">
        <f>H14+H18</f>
        <v>8624861</v>
      </c>
      <c r="I23" s="2"/>
    </row>
  </sheetData>
  <mergeCells count="12">
    <mergeCell ref="O2:R2"/>
    <mergeCell ref="O3:R3"/>
    <mergeCell ref="D22:G22"/>
    <mergeCell ref="A1:I1"/>
    <mergeCell ref="A4:I4"/>
    <mergeCell ref="A5:I5"/>
    <mergeCell ref="D15:G15"/>
    <mergeCell ref="D16:G16"/>
    <mergeCell ref="E3:F3"/>
    <mergeCell ref="D19:G19"/>
    <mergeCell ref="D20:G20"/>
    <mergeCell ref="D21:G21"/>
  </mergeCells>
  <phoneticPr fontId="33" type="noConversion"/>
  <pageMargins left="0.75" right="0.75" top="1" bottom="1" header="0.5" footer="0.5"/>
  <pageSetup paperSize="9" scale="98" orientation="portrait" r:id="rId1"/>
  <headerFooter alignWithMargins="0">
    <oddHeader>&amp;R11. sz. melléklet
..../2018.(......) Egek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view="pageBreakPreview" topLeftCell="A22" zoomScale="60" zoomScaleNormal="100" workbookViewId="0">
      <selection activeCell="I39" sqref="I39"/>
    </sheetView>
  </sheetViews>
  <sheetFormatPr defaultRowHeight="12.75" x14ac:dyDescent="0.2"/>
  <cols>
    <col min="2" max="2" width="26.85546875" customWidth="1"/>
    <col min="3" max="3" width="11.7109375" customWidth="1"/>
    <col min="4" max="4" width="12.5703125" customWidth="1"/>
    <col min="5" max="5" width="13.42578125" customWidth="1"/>
    <col min="6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13" customFormat="1" ht="33" customHeight="1" x14ac:dyDescent="0.25">
      <c r="A1" s="713" t="s">
        <v>84</v>
      </c>
      <c r="B1" s="713"/>
      <c r="C1" s="713"/>
      <c r="D1" s="713"/>
      <c r="E1" s="713"/>
      <c r="F1" s="713"/>
      <c r="G1" s="713"/>
    </row>
    <row r="2" spans="1:8" s="113" customFormat="1" ht="15.95" customHeight="1" thickBot="1" x14ac:dyDescent="0.3">
      <c r="A2" s="147"/>
      <c r="B2" s="147"/>
      <c r="C2" s="147"/>
      <c r="D2" s="714"/>
      <c r="E2" s="714"/>
      <c r="F2" s="715" t="s">
        <v>305</v>
      </c>
      <c r="G2" s="715"/>
      <c r="H2" s="115"/>
    </row>
    <row r="3" spans="1:8" s="113" customFormat="1" ht="63" customHeight="1" x14ac:dyDescent="0.25">
      <c r="A3" s="716" t="s">
        <v>55</v>
      </c>
      <c r="B3" s="718" t="s">
        <v>86</v>
      </c>
      <c r="C3" s="720" t="s">
        <v>77</v>
      </c>
      <c r="D3" s="721"/>
      <c r="E3" s="721"/>
      <c r="F3" s="722"/>
      <c r="G3" s="723" t="s">
        <v>78</v>
      </c>
    </row>
    <row r="4" spans="1:8" s="113" customFormat="1" ht="15.75" thickBot="1" x14ac:dyDescent="0.3">
      <c r="A4" s="717"/>
      <c r="B4" s="719"/>
      <c r="C4" s="116" t="s">
        <v>233</v>
      </c>
      <c r="D4" s="116" t="s">
        <v>234</v>
      </c>
      <c r="E4" s="116" t="s">
        <v>248</v>
      </c>
      <c r="F4" s="116" t="s">
        <v>290</v>
      </c>
      <c r="G4" s="724"/>
    </row>
    <row r="5" spans="1:8" s="113" customFormat="1" ht="15.75" thickBot="1" x14ac:dyDescent="0.3">
      <c r="A5" s="313">
        <v>1</v>
      </c>
      <c r="B5" s="314">
        <v>2</v>
      </c>
      <c r="C5" s="314">
        <v>3</v>
      </c>
      <c r="D5" s="314">
        <v>4</v>
      </c>
      <c r="E5" s="314">
        <v>5</v>
      </c>
      <c r="F5" s="314">
        <v>6</v>
      </c>
      <c r="G5" s="315">
        <v>7</v>
      </c>
    </row>
    <row r="6" spans="1:8" s="113" customFormat="1" ht="65.25" customHeight="1" x14ac:dyDescent="0.25">
      <c r="A6" s="316" t="s">
        <v>2</v>
      </c>
      <c r="B6" s="317" t="s">
        <v>250</v>
      </c>
      <c r="C6" s="599">
        <v>796000</v>
      </c>
      <c r="D6" s="599">
        <v>796000</v>
      </c>
      <c r="E6" s="599">
        <v>796000</v>
      </c>
      <c r="F6" s="599">
        <v>796000</v>
      </c>
      <c r="G6" s="600">
        <f t="shared" ref="G6:G13" si="0">SUM(C6:F6)</f>
        <v>3184000</v>
      </c>
    </row>
    <row r="7" spans="1:8" s="113" customFormat="1" ht="67.5" customHeight="1" x14ac:dyDescent="0.25">
      <c r="A7" s="117" t="s">
        <v>6</v>
      </c>
      <c r="B7" s="318" t="s">
        <v>251</v>
      </c>
      <c r="C7" s="601">
        <v>1984630</v>
      </c>
      <c r="D7" s="601">
        <v>1984630</v>
      </c>
      <c r="E7" s="601">
        <v>1984630</v>
      </c>
      <c r="F7" s="601">
        <v>1984630</v>
      </c>
      <c r="G7" s="602">
        <f t="shared" si="0"/>
        <v>7938520</v>
      </c>
    </row>
    <row r="8" spans="1:8" s="113" customFormat="1" ht="54" customHeight="1" x14ac:dyDescent="0.25">
      <c r="A8" s="117" t="s">
        <v>10</v>
      </c>
      <c r="B8" s="319" t="s">
        <v>252</v>
      </c>
      <c r="C8" s="601">
        <v>1436000</v>
      </c>
      <c r="D8" s="601">
        <v>1436000</v>
      </c>
      <c r="E8" s="601">
        <v>1436000</v>
      </c>
      <c r="F8" s="601">
        <v>1436000</v>
      </c>
      <c r="G8" s="602">
        <f t="shared" si="0"/>
        <v>5744000</v>
      </c>
    </row>
    <row r="9" spans="1:8" s="113" customFormat="1" ht="48" customHeight="1" x14ac:dyDescent="0.25">
      <c r="A9" s="117" t="s">
        <v>4</v>
      </c>
      <c r="B9" s="319" t="s">
        <v>230</v>
      </c>
      <c r="C9" s="601">
        <v>980000</v>
      </c>
      <c r="D9" s="601">
        <v>980000</v>
      </c>
      <c r="E9" s="601">
        <v>980000</v>
      </c>
      <c r="F9" s="601">
        <v>980000</v>
      </c>
      <c r="G9" s="602">
        <f t="shared" si="0"/>
        <v>3920000</v>
      </c>
    </row>
    <row r="10" spans="1:8" s="113" customFormat="1" ht="75.75" customHeight="1" x14ac:dyDescent="0.25">
      <c r="A10" s="117" t="s">
        <v>7</v>
      </c>
      <c r="B10" s="319" t="s">
        <v>231</v>
      </c>
      <c r="C10" s="601">
        <v>30480</v>
      </c>
      <c r="D10" s="601">
        <v>30480</v>
      </c>
      <c r="E10" s="601">
        <v>30480</v>
      </c>
      <c r="F10" s="601">
        <v>30480</v>
      </c>
      <c r="G10" s="602">
        <f t="shared" si="0"/>
        <v>121920</v>
      </c>
    </row>
    <row r="11" spans="1:8" s="113" customFormat="1" ht="109.5" customHeight="1" x14ac:dyDescent="0.25">
      <c r="A11" s="117" t="s">
        <v>11</v>
      </c>
      <c r="B11" s="319" t="s">
        <v>235</v>
      </c>
      <c r="C11" s="601">
        <v>135255</v>
      </c>
      <c r="D11" s="601">
        <v>135255</v>
      </c>
      <c r="E11" s="601">
        <v>135255</v>
      </c>
      <c r="F11" s="601">
        <v>135255</v>
      </c>
      <c r="G11" s="602">
        <f t="shared" si="0"/>
        <v>541020</v>
      </c>
    </row>
    <row r="12" spans="1:8" s="113" customFormat="1" ht="25.5" x14ac:dyDescent="0.25">
      <c r="A12" s="117" t="s">
        <v>5</v>
      </c>
      <c r="B12" s="319" t="s">
        <v>232</v>
      </c>
      <c r="C12" s="601">
        <v>950000</v>
      </c>
      <c r="D12" s="601">
        <v>950000</v>
      </c>
      <c r="E12" s="601">
        <v>950000</v>
      </c>
      <c r="F12" s="601">
        <v>950000</v>
      </c>
      <c r="G12" s="602">
        <f t="shared" si="0"/>
        <v>3800000</v>
      </c>
    </row>
    <row r="13" spans="1:8" s="113" customFormat="1" ht="118.5" customHeight="1" thickBot="1" x14ac:dyDescent="0.3">
      <c r="A13" s="320" t="s">
        <v>13</v>
      </c>
      <c r="B13" s="321" t="s">
        <v>253</v>
      </c>
      <c r="C13" s="603">
        <v>262000</v>
      </c>
      <c r="D13" s="603">
        <v>262000</v>
      </c>
      <c r="E13" s="603">
        <v>262000</v>
      </c>
      <c r="F13" s="603">
        <v>262000</v>
      </c>
      <c r="G13" s="604">
        <f t="shared" si="0"/>
        <v>1048000</v>
      </c>
    </row>
    <row r="14" spans="1:8" s="113" customFormat="1" ht="42.75" customHeight="1" thickBot="1" x14ac:dyDescent="0.3">
      <c r="A14" s="322" t="s">
        <v>8</v>
      </c>
      <c r="B14" s="497" t="s">
        <v>306</v>
      </c>
      <c r="C14" s="605">
        <v>980000</v>
      </c>
      <c r="D14" s="605">
        <v>980000</v>
      </c>
      <c r="E14" s="605">
        <v>980000</v>
      </c>
      <c r="F14" s="605">
        <v>980000</v>
      </c>
      <c r="G14" s="606">
        <f>SUM(C14:F14)</f>
        <v>3920000</v>
      </c>
    </row>
    <row r="15" spans="1:8" s="113" customFormat="1" ht="42" customHeight="1" thickBot="1" x14ac:dyDescent="0.3">
      <c r="A15" s="322" t="s">
        <v>3</v>
      </c>
      <c r="B15" s="497" t="s">
        <v>390</v>
      </c>
      <c r="C15" s="605"/>
      <c r="D15" s="605"/>
      <c r="E15" s="605">
        <v>1000000</v>
      </c>
      <c r="F15" s="605">
        <v>1000000</v>
      </c>
      <c r="G15" s="606">
        <f t="shared" ref="G15:G19" si="1">SUM(C15:F15)</f>
        <v>2000000</v>
      </c>
    </row>
    <row r="16" spans="1:8" s="113" customFormat="1" ht="42" customHeight="1" thickBot="1" x14ac:dyDescent="0.3">
      <c r="A16" s="322" t="s">
        <v>9</v>
      </c>
      <c r="B16" s="497" t="s">
        <v>363</v>
      </c>
      <c r="C16" s="605"/>
      <c r="D16" s="605"/>
      <c r="E16" s="605">
        <v>1000000</v>
      </c>
      <c r="F16" s="605">
        <v>1000000</v>
      </c>
      <c r="G16" s="606">
        <f t="shared" si="1"/>
        <v>2000000</v>
      </c>
    </row>
    <row r="17" spans="1:27" s="113" customFormat="1" ht="39.75" customHeight="1" thickBot="1" x14ac:dyDescent="0.3">
      <c r="A17" s="322" t="s">
        <v>16</v>
      </c>
      <c r="B17" s="497" t="s">
        <v>398</v>
      </c>
      <c r="C17" s="605"/>
      <c r="D17" s="605"/>
      <c r="E17" s="605">
        <v>264700</v>
      </c>
      <c r="F17" s="605">
        <v>264700</v>
      </c>
      <c r="G17" s="606">
        <f t="shared" si="1"/>
        <v>529400</v>
      </c>
    </row>
    <row r="18" spans="1:27" s="113" customFormat="1" ht="39.75" customHeight="1" thickBot="1" x14ac:dyDescent="0.3">
      <c r="A18" s="322" t="s">
        <v>57</v>
      </c>
      <c r="B18" s="497" t="s">
        <v>399</v>
      </c>
      <c r="C18" s="605"/>
      <c r="D18" s="605"/>
      <c r="E18" s="605">
        <v>5500000</v>
      </c>
      <c r="F18" s="605">
        <v>5500000</v>
      </c>
      <c r="G18" s="606">
        <f t="shared" si="1"/>
        <v>11000000</v>
      </c>
    </row>
    <row r="19" spans="1:27" s="113" customFormat="1" ht="15.75" thickBot="1" x14ac:dyDescent="0.3">
      <c r="A19" s="322" t="s">
        <v>60</v>
      </c>
      <c r="B19" s="497" t="s">
        <v>391</v>
      </c>
      <c r="C19" s="605"/>
      <c r="D19" s="605"/>
      <c r="E19" s="605">
        <v>666667</v>
      </c>
      <c r="F19" s="605">
        <v>666667</v>
      </c>
      <c r="G19" s="606">
        <f t="shared" si="1"/>
        <v>1333334</v>
      </c>
    </row>
    <row r="20" spans="1:27" s="113" customFormat="1" ht="39.75" thickBot="1" x14ac:dyDescent="0.3">
      <c r="A20" s="322" t="s">
        <v>58</v>
      </c>
      <c r="B20" s="607" t="s">
        <v>404</v>
      </c>
      <c r="C20" s="608"/>
      <c r="D20" s="608"/>
      <c r="E20" s="605">
        <v>3668227</v>
      </c>
      <c r="F20" s="605">
        <v>3668227</v>
      </c>
      <c r="G20" s="606">
        <f>SUM(C20:F20)</f>
        <v>7336454</v>
      </c>
    </row>
    <row r="21" spans="1:27" s="113" customFormat="1" ht="15.75" thickBot="1" x14ac:dyDescent="0.3">
      <c r="A21" s="322"/>
      <c r="B21" s="323" t="s">
        <v>79</v>
      </c>
      <c r="C21" s="324">
        <f>SUM(C6:C19)</f>
        <v>7554365</v>
      </c>
      <c r="D21" s="324">
        <f>SUM(D6:D19)</f>
        <v>7554365</v>
      </c>
      <c r="E21" s="324">
        <f>SUM(E6:E19)</f>
        <v>15985732</v>
      </c>
      <c r="F21" s="324">
        <f>SUM(F6:F19)</f>
        <v>15985732</v>
      </c>
      <c r="G21" s="325">
        <f>SUM(G6:G19)</f>
        <v>47080194</v>
      </c>
    </row>
    <row r="22" spans="1:27" s="113" customFormat="1" ht="30.75" customHeight="1" x14ac:dyDescent="0.25">
      <c r="A22" s="727" t="s">
        <v>334</v>
      </c>
      <c r="B22" s="727"/>
      <c r="C22" s="727"/>
      <c r="D22" s="727"/>
      <c r="E22" s="727"/>
      <c r="F22" s="727"/>
      <c r="G22" s="727"/>
      <c r="H22" s="727"/>
      <c r="I22" s="727"/>
      <c r="J22" s="727"/>
      <c r="K22" s="727"/>
      <c r="L22" s="727"/>
      <c r="M22" s="727"/>
      <c r="N22" s="727"/>
      <c r="O22" s="727"/>
      <c r="P22" s="727"/>
    </row>
    <row r="23" spans="1:27" s="113" customFormat="1" ht="15.75" thickBot="1" x14ac:dyDescent="0.3">
      <c r="A23" s="114"/>
      <c r="B23" s="114"/>
      <c r="P23" s="118" t="s">
        <v>76</v>
      </c>
    </row>
    <row r="24" spans="1:27" s="113" customFormat="1" ht="63.75" thickBot="1" x14ac:dyDescent="0.3">
      <c r="A24" s="484" t="s">
        <v>55</v>
      </c>
      <c r="B24" s="728" t="s">
        <v>80</v>
      </c>
      <c r="C24" s="729"/>
      <c r="D24" s="729"/>
      <c r="E24" s="730"/>
      <c r="F24" s="532" t="s">
        <v>236</v>
      </c>
      <c r="G24" s="533" t="s">
        <v>237</v>
      </c>
      <c r="H24" s="533" t="s">
        <v>238</v>
      </c>
      <c r="I24" s="533" t="s">
        <v>239</v>
      </c>
      <c r="J24" s="533" t="s">
        <v>240</v>
      </c>
      <c r="K24" s="533" t="s">
        <v>241</v>
      </c>
      <c r="L24" s="533" t="s">
        <v>242</v>
      </c>
      <c r="M24" s="533" t="s">
        <v>243</v>
      </c>
      <c r="N24" s="533" t="s">
        <v>249</v>
      </c>
      <c r="O24" s="533" t="s">
        <v>291</v>
      </c>
      <c r="P24" s="532" t="s">
        <v>335</v>
      </c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1"/>
    </row>
    <row r="25" spans="1:27" s="113" customFormat="1" ht="18.75" customHeight="1" thickBot="1" x14ac:dyDescent="0.3">
      <c r="A25" s="531" t="s">
        <v>2</v>
      </c>
      <c r="B25" s="731" t="s">
        <v>390</v>
      </c>
      <c r="C25" s="732"/>
      <c r="D25" s="732"/>
      <c r="E25" s="733"/>
      <c r="F25" s="536">
        <v>10000000</v>
      </c>
      <c r="G25" s="539"/>
      <c r="H25" s="401"/>
      <c r="I25" s="539"/>
      <c r="J25" s="402"/>
      <c r="K25" s="546"/>
      <c r="L25" s="402"/>
      <c r="M25" s="546"/>
      <c r="N25" s="402"/>
      <c r="O25" s="546"/>
      <c r="P25" s="402"/>
    </row>
    <row r="26" spans="1:27" s="113" customFormat="1" ht="18.75" customHeight="1" thickBot="1" x14ac:dyDescent="0.3">
      <c r="A26" s="531" t="s">
        <v>6</v>
      </c>
      <c r="B26" s="734" t="s">
        <v>363</v>
      </c>
      <c r="C26" s="735"/>
      <c r="D26" s="735"/>
      <c r="E26" s="736"/>
      <c r="F26" s="537">
        <v>10000000</v>
      </c>
      <c r="G26" s="540"/>
      <c r="H26" s="542"/>
      <c r="I26" s="540"/>
      <c r="J26" s="544"/>
      <c r="K26" s="547"/>
      <c r="L26" s="544"/>
      <c r="M26" s="547"/>
      <c r="N26" s="544"/>
      <c r="O26" s="547"/>
      <c r="P26" s="544"/>
    </row>
    <row r="27" spans="1:27" s="113" customFormat="1" ht="18.75" customHeight="1" thickBot="1" x14ac:dyDescent="0.3">
      <c r="A27" s="531" t="s">
        <v>4</v>
      </c>
      <c r="B27" s="737" t="s">
        <v>398</v>
      </c>
      <c r="C27" s="738"/>
      <c r="D27" s="738"/>
      <c r="E27" s="739"/>
      <c r="F27" s="553">
        <v>2647000</v>
      </c>
      <c r="G27" s="554"/>
      <c r="H27" s="555"/>
      <c r="I27" s="554"/>
      <c r="J27" s="556"/>
      <c r="K27" s="557"/>
      <c r="L27" s="556"/>
      <c r="M27" s="557"/>
      <c r="N27" s="556"/>
      <c r="O27" s="557"/>
      <c r="P27" s="556"/>
    </row>
    <row r="28" spans="1:27" s="113" customFormat="1" ht="18.75" customHeight="1" thickBot="1" x14ac:dyDescent="0.3">
      <c r="A28" s="531" t="s">
        <v>7</v>
      </c>
      <c r="B28" s="737" t="s">
        <v>399</v>
      </c>
      <c r="C28" s="738"/>
      <c r="D28" s="738"/>
      <c r="E28" s="739"/>
      <c r="F28" s="553">
        <v>55000000</v>
      </c>
      <c r="G28" s="554"/>
      <c r="H28" s="555"/>
      <c r="I28" s="554"/>
      <c r="J28" s="556"/>
      <c r="K28" s="557"/>
      <c r="L28" s="556"/>
      <c r="M28" s="557"/>
      <c r="N28" s="556"/>
      <c r="O28" s="557"/>
      <c r="P28" s="556"/>
    </row>
    <row r="29" spans="1:27" s="113" customFormat="1" ht="18.75" customHeight="1" thickBot="1" x14ac:dyDescent="0.3">
      <c r="A29" s="531" t="s">
        <v>11</v>
      </c>
      <c r="B29" s="740" t="s">
        <v>391</v>
      </c>
      <c r="C29" s="741"/>
      <c r="D29" s="741"/>
      <c r="E29" s="742"/>
      <c r="F29" s="538">
        <v>6666667</v>
      </c>
      <c r="G29" s="541"/>
      <c r="H29" s="543"/>
      <c r="I29" s="541"/>
      <c r="J29" s="545"/>
      <c r="K29" s="548"/>
      <c r="L29" s="545"/>
      <c r="M29" s="548"/>
      <c r="N29" s="545"/>
      <c r="O29" s="548"/>
      <c r="P29" s="545"/>
    </row>
    <row r="30" spans="1:27" s="113" customFormat="1" ht="18.75" customHeight="1" thickBot="1" x14ac:dyDescent="0.3">
      <c r="A30" s="609" t="s">
        <v>5</v>
      </c>
      <c r="B30" s="740" t="s">
        <v>404</v>
      </c>
      <c r="C30" s="741"/>
      <c r="D30" s="741"/>
      <c r="E30" s="742"/>
      <c r="F30" s="538">
        <v>36682274</v>
      </c>
      <c r="G30" s="610"/>
      <c r="H30" s="611"/>
      <c r="I30" s="610"/>
      <c r="J30" s="612"/>
      <c r="K30" s="613"/>
      <c r="L30" s="612"/>
      <c r="M30" s="613"/>
      <c r="N30" s="612"/>
      <c r="O30" s="613"/>
      <c r="P30" s="612"/>
    </row>
    <row r="31" spans="1:27" s="113" customFormat="1" ht="15.75" customHeight="1" thickBot="1" x14ac:dyDescent="0.3">
      <c r="A31" s="609" t="s">
        <v>5</v>
      </c>
      <c r="B31" s="743" t="s">
        <v>85</v>
      </c>
      <c r="C31" s="743"/>
      <c r="D31" s="743"/>
      <c r="E31" s="744"/>
      <c r="F31" s="534">
        <f>SUM(F25:F30)</f>
        <v>120995941</v>
      </c>
      <c r="G31" s="534">
        <f t="shared" ref="G31:P31" si="2">SUM(G25:G25)</f>
        <v>0</v>
      </c>
      <c r="H31" s="534">
        <f t="shared" si="2"/>
        <v>0</v>
      </c>
      <c r="I31" s="534">
        <f t="shared" si="2"/>
        <v>0</v>
      </c>
      <c r="J31" s="535">
        <f t="shared" si="2"/>
        <v>0</v>
      </c>
      <c r="K31" s="535">
        <f t="shared" si="2"/>
        <v>0</v>
      </c>
      <c r="L31" s="535">
        <f t="shared" si="2"/>
        <v>0</v>
      </c>
      <c r="M31" s="535">
        <f t="shared" si="2"/>
        <v>0</v>
      </c>
      <c r="N31" s="535">
        <f t="shared" si="2"/>
        <v>0</v>
      </c>
      <c r="O31" s="535">
        <f t="shared" si="2"/>
        <v>0</v>
      </c>
      <c r="P31" s="535">
        <f t="shared" si="2"/>
        <v>0</v>
      </c>
    </row>
    <row r="32" spans="1:27" s="113" customFormat="1" ht="33" customHeight="1" thickBot="1" x14ac:dyDescent="0.3">
      <c r="A32" s="609" t="s">
        <v>13</v>
      </c>
      <c r="B32" s="745" t="s">
        <v>307</v>
      </c>
      <c r="C32" s="745"/>
      <c r="D32" s="745"/>
      <c r="E32" s="746"/>
      <c r="F32" s="403">
        <v>7554365</v>
      </c>
      <c r="G32" s="412"/>
      <c r="H32" s="412"/>
      <c r="I32" s="412"/>
      <c r="J32" s="404"/>
      <c r="K32" s="405"/>
      <c r="L32" s="406"/>
      <c r="M32" s="405"/>
      <c r="N32" s="406"/>
      <c r="O32" s="405"/>
      <c r="P32" s="407"/>
    </row>
    <row r="33" spans="1:16" s="113" customFormat="1" ht="15.75" customHeight="1" thickBot="1" x14ac:dyDescent="0.3">
      <c r="A33" s="609" t="s">
        <v>8</v>
      </c>
      <c r="B33" s="725" t="s">
        <v>308</v>
      </c>
      <c r="C33" s="725"/>
      <c r="D33" s="725"/>
      <c r="E33" s="726"/>
      <c r="F33" s="408">
        <f>SUM(F31:F32)</f>
        <v>128550306</v>
      </c>
      <c r="G33" s="409">
        <f t="shared" ref="G33:P33" si="3">SUM(G31:G32)</f>
        <v>0</v>
      </c>
      <c r="H33" s="408">
        <f t="shared" si="3"/>
        <v>0</v>
      </c>
      <c r="I33" s="409">
        <f t="shared" si="3"/>
        <v>0</v>
      </c>
      <c r="J33" s="410">
        <f t="shared" si="3"/>
        <v>0</v>
      </c>
      <c r="K33" s="411">
        <f t="shared" si="3"/>
        <v>0</v>
      </c>
      <c r="L33" s="410">
        <f t="shared" si="3"/>
        <v>0</v>
      </c>
      <c r="M33" s="411">
        <f t="shared" si="3"/>
        <v>0</v>
      </c>
      <c r="N33" s="410">
        <f t="shared" si="3"/>
        <v>0</v>
      </c>
      <c r="O33" s="411">
        <f t="shared" si="3"/>
        <v>0</v>
      </c>
      <c r="P33" s="411">
        <f t="shared" si="3"/>
        <v>0</v>
      </c>
    </row>
  </sheetData>
  <mergeCells count="18">
    <mergeCell ref="B33:E33"/>
    <mergeCell ref="A22:P22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A1:G1"/>
    <mergeCell ref="D2:E2"/>
    <mergeCell ref="F2:G2"/>
    <mergeCell ref="A3:A4"/>
    <mergeCell ref="B3:B4"/>
    <mergeCell ref="C3:F3"/>
    <mergeCell ref="G3:G4"/>
  </mergeCells>
  <pageMargins left="0.51181102362204722" right="0.51181102362204722" top="0.74803149606299213" bottom="0.74803149606299213" header="0.31496062992125984" footer="0.31496062992125984"/>
  <pageSetup paperSize="9" scale="50" orientation="landscape" r:id="rId1"/>
  <headerFooter>
    <oddHeader>&amp;R13. sz. melléklet
...../2018.  (....) Egyek Önk.</oddHeader>
  </headerFooter>
  <rowBreaks count="1" manualBreakCount="1">
    <brk id="2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90" workbookViewId="0">
      <selection activeCell="O23" sqref="O23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3" ht="15.75" customHeight="1" x14ac:dyDescent="0.2">
      <c r="A1" s="644" t="s">
        <v>344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3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3" ht="13.5" thickBot="1" x14ac:dyDescent="0.25"/>
    <row r="6" spans="1:13" ht="86.25" customHeight="1" thickBot="1" x14ac:dyDescent="0.25">
      <c r="A6" s="645" t="s">
        <v>120</v>
      </c>
      <c r="B6" s="503" t="s">
        <v>99</v>
      </c>
      <c r="C6" s="503" t="s">
        <v>105</v>
      </c>
      <c r="D6" s="503" t="s">
        <v>118</v>
      </c>
      <c r="E6" s="503" t="s">
        <v>97</v>
      </c>
      <c r="F6" s="503" t="s">
        <v>119</v>
      </c>
      <c r="G6" s="503" t="s">
        <v>116</v>
      </c>
      <c r="H6" s="503" t="s">
        <v>107</v>
      </c>
      <c r="I6" s="503" t="s">
        <v>114</v>
      </c>
      <c r="J6" s="504" t="s">
        <v>14</v>
      </c>
      <c r="L6" s="588"/>
      <c r="M6" s="588"/>
    </row>
    <row r="7" spans="1:13" ht="25.5" customHeight="1" thickBot="1" x14ac:dyDescent="0.25">
      <c r="A7" s="646"/>
      <c r="B7" s="141" t="s">
        <v>326</v>
      </c>
      <c r="C7" s="141" t="s">
        <v>326</v>
      </c>
      <c r="D7" s="141" t="s">
        <v>326</v>
      </c>
      <c r="E7" s="141" t="s">
        <v>326</v>
      </c>
      <c r="F7" s="141" t="s">
        <v>326</v>
      </c>
      <c r="G7" s="141" t="s">
        <v>326</v>
      </c>
      <c r="H7" s="141" t="s">
        <v>326</v>
      </c>
      <c r="I7" s="141" t="s">
        <v>326</v>
      </c>
      <c r="J7" s="141" t="s">
        <v>326</v>
      </c>
      <c r="L7" s="588"/>
      <c r="M7" s="588"/>
    </row>
    <row r="8" spans="1:13" s="273" customFormat="1" ht="27.75" customHeight="1" thickBot="1" x14ac:dyDescent="0.25">
      <c r="A8" s="332" t="s">
        <v>257</v>
      </c>
      <c r="B8" s="327">
        <v>1303451</v>
      </c>
      <c r="C8" s="327"/>
      <c r="D8" s="327"/>
      <c r="E8" s="328">
        <v>1620182</v>
      </c>
      <c r="F8" s="327"/>
      <c r="G8" s="327"/>
      <c r="H8" s="329"/>
      <c r="I8" s="331">
        <v>12863096</v>
      </c>
      <c r="J8" s="280">
        <f>SUM(B8:I8)</f>
        <v>15786729</v>
      </c>
      <c r="L8" s="589"/>
      <c r="M8" s="589"/>
    </row>
    <row r="9" spans="1:13" ht="15.75" thickBot="1" x14ac:dyDescent="0.25">
      <c r="A9" s="276" t="s">
        <v>131</v>
      </c>
      <c r="B9" s="505"/>
      <c r="C9" s="351"/>
      <c r="D9" s="351"/>
      <c r="E9" s="505">
        <v>720000</v>
      </c>
      <c r="F9" s="351"/>
      <c r="G9" s="505"/>
      <c r="H9" s="506"/>
      <c r="I9" s="507"/>
      <c r="J9" s="280">
        <f t="shared" ref="J9:J29" si="0">SUM(B9:I9)</f>
        <v>720000</v>
      </c>
      <c r="L9" s="589"/>
      <c r="M9" s="589"/>
    </row>
    <row r="10" spans="1:13" ht="27.75" customHeight="1" thickBot="1" x14ac:dyDescent="0.25">
      <c r="A10" s="275" t="s">
        <v>122</v>
      </c>
      <c r="B10" s="108"/>
      <c r="C10" s="108"/>
      <c r="D10" s="108"/>
      <c r="E10" s="108">
        <v>32241784</v>
      </c>
      <c r="F10" s="108">
        <v>7211095</v>
      </c>
      <c r="G10" s="108">
        <v>7834004</v>
      </c>
      <c r="H10" s="278"/>
      <c r="I10" s="330">
        <v>34820584</v>
      </c>
      <c r="J10" s="280">
        <f t="shared" si="0"/>
        <v>82107467</v>
      </c>
      <c r="L10" s="589"/>
      <c r="M10" s="589"/>
    </row>
    <row r="11" spans="1:13" s="73" customFormat="1" ht="15.75" customHeight="1" thickBot="1" x14ac:dyDescent="0.25">
      <c r="A11" s="274" t="s">
        <v>124</v>
      </c>
      <c r="B11" s="108">
        <v>346116392</v>
      </c>
      <c r="C11" s="108">
        <v>14656371</v>
      </c>
      <c r="D11" s="108"/>
      <c r="E11" s="109"/>
      <c r="F11" s="108"/>
      <c r="G11" s="109"/>
      <c r="H11" s="279"/>
      <c r="I11" s="330">
        <v>11049981</v>
      </c>
      <c r="J11" s="280">
        <f t="shared" si="0"/>
        <v>371822744</v>
      </c>
      <c r="L11" s="589"/>
      <c r="M11" s="589"/>
    </row>
    <row r="12" spans="1:13" s="73" customFormat="1" ht="15.75" customHeight="1" thickBot="1" x14ac:dyDescent="0.25">
      <c r="A12" s="276" t="s">
        <v>128</v>
      </c>
      <c r="B12" s="492">
        <v>27443748</v>
      </c>
      <c r="C12" s="492"/>
      <c r="D12" s="492"/>
      <c r="E12" s="586"/>
      <c r="F12" s="492"/>
      <c r="G12" s="586"/>
      <c r="H12" s="587"/>
      <c r="I12" s="330"/>
      <c r="J12" s="280">
        <f t="shared" si="0"/>
        <v>27443748</v>
      </c>
      <c r="L12" s="589"/>
      <c r="M12" s="589"/>
    </row>
    <row r="13" spans="1:13" ht="15.75" thickBot="1" x14ac:dyDescent="0.25">
      <c r="A13" s="276" t="s">
        <v>129</v>
      </c>
      <c r="B13" s="508">
        <v>423315519</v>
      </c>
      <c r="C13" s="508"/>
      <c r="D13" s="509"/>
      <c r="E13" s="508">
        <v>11570247</v>
      </c>
      <c r="F13" s="509"/>
      <c r="G13" s="509"/>
      <c r="H13" s="397"/>
      <c r="I13" s="510">
        <v>82328640</v>
      </c>
      <c r="J13" s="280">
        <f t="shared" si="0"/>
        <v>517214406</v>
      </c>
      <c r="L13" s="589"/>
      <c r="M13" s="589"/>
    </row>
    <row r="14" spans="1:13" ht="27.75" customHeight="1" thickBot="1" x14ac:dyDescent="0.25">
      <c r="A14" s="275" t="s">
        <v>256</v>
      </c>
      <c r="B14" s="108"/>
      <c r="C14" s="108"/>
      <c r="D14" s="108"/>
      <c r="E14" s="108">
        <v>3757993</v>
      </c>
      <c r="F14" s="108"/>
      <c r="G14" s="108"/>
      <c r="H14" s="278"/>
      <c r="I14" s="330"/>
      <c r="J14" s="280">
        <f t="shared" si="0"/>
        <v>3757993</v>
      </c>
      <c r="L14" s="589"/>
      <c r="M14" s="589"/>
    </row>
    <row r="15" spans="1:13" ht="15.75" thickBot="1" x14ac:dyDescent="0.25">
      <c r="A15" s="274" t="s">
        <v>209</v>
      </c>
      <c r="B15" s="108"/>
      <c r="C15" s="108">
        <v>920371958</v>
      </c>
      <c r="D15" s="108"/>
      <c r="E15" s="108"/>
      <c r="F15" s="108"/>
      <c r="G15" s="108"/>
      <c r="H15" s="278"/>
      <c r="I15" s="330">
        <v>45014614</v>
      </c>
      <c r="J15" s="280">
        <f t="shared" si="0"/>
        <v>965386572</v>
      </c>
      <c r="L15" s="589"/>
      <c r="M15" s="589"/>
    </row>
    <row r="16" spans="1:13" ht="15.75" thickBot="1" x14ac:dyDescent="0.25">
      <c r="A16" s="274" t="s">
        <v>295</v>
      </c>
      <c r="B16" s="108"/>
      <c r="C16" s="108"/>
      <c r="D16" s="108"/>
      <c r="E16" s="108"/>
      <c r="F16" s="108"/>
      <c r="G16" s="108"/>
      <c r="H16" s="278"/>
      <c r="I16" s="330">
        <v>60000</v>
      </c>
      <c r="J16" s="280">
        <f t="shared" si="0"/>
        <v>60000</v>
      </c>
      <c r="L16" s="589"/>
      <c r="M16" s="589"/>
    </row>
    <row r="17" spans="1:13" ht="18" customHeight="1" thickBot="1" x14ac:dyDescent="0.25">
      <c r="A17" s="275" t="s">
        <v>266</v>
      </c>
      <c r="B17" s="108"/>
      <c r="C17" s="108">
        <v>1390854858</v>
      </c>
      <c r="D17" s="108"/>
      <c r="E17" s="108"/>
      <c r="F17" s="108"/>
      <c r="G17" s="108"/>
      <c r="H17" s="278"/>
      <c r="I17" s="330"/>
      <c r="J17" s="280">
        <f t="shared" si="0"/>
        <v>1390854858</v>
      </c>
      <c r="L17" s="589"/>
      <c r="M17" s="589"/>
    </row>
    <row r="18" spans="1:13" ht="15.75" thickBot="1" x14ac:dyDescent="0.25">
      <c r="A18" s="275" t="s">
        <v>406</v>
      </c>
      <c r="B18" s="108">
        <v>183600</v>
      </c>
      <c r="C18" s="108"/>
      <c r="D18" s="108"/>
      <c r="E18" s="108"/>
      <c r="F18" s="108"/>
      <c r="G18" s="108"/>
      <c r="H18" s="278"/>
      <c r="I18" s="330"/>
      <c r="J18" s="280">
        <f t="shared" si="0"/>
        <v>183600</v>
      </c>
      <c r="L18" s="589"/>
      <c r="M18" s="589"/>
    </row>
    <row r="19" spans="1:13" ht="15.75" thickBot="1" x14ac:dyDescent="0.25">
      <c r="A19" s="274" t="s">
        <v>123</v>
      </c>
      <c r="B19" s="108">
        <v>1178000</v>
      </c>
      <c r="C19" s="108"/>
      <c r="D19" s="108"/>
      <c r="E19" s="108"/>
      <c r="F19" s="108"/>
      <c r="G19" s="108"/>
      <c r="H19" s="278"/>
      <c r="I19" s="330">
        <v>920000</v>
      </c>
      <c r="J19" s="280">
        <f t="shared" si="0"/>
        <v>2098000</v>
      </c>
      <c r="L19" s="589"/>
      <c r="M19" s="589"/>
    </row>
    <row r="20" spans="1:13" ht="15.75" thickBot="1" x14ac:dyDescent="0.25">
      <c r="A20" s="276" t="s">
        <v>401</v>
      </c>
      <c r="B20" s="492"/>
      <c r="C20" s="492"/>
      <c r="D20" s="492"/>
      <c r="E20" s="492">
        <v>360018</v>
      </c>
      <c r="F20" s="492"/>
      <c r="G20" s="492"/>
      <c r="H20" s="493"/>
      <c r="I20" s="330"/>
      <c r="J20" s="280">
        <f t="shared" si="0"/>
        <v>360018</v>
      </c>
      <c r="L20" s="589"/>
      <c r="M20" s="589"/>
    </row>
    <row r="21" spans="1:13" ht="15.75" thickBot="1" x14ac:dyDescent="0.25">
      <c r="A21" s="276" t="s">
        <v>161</v>
      </c>
      <c r="B21" s="492">
        <v>6593300</v>
      </c>
      <c r="C21" s="492"/>
      <c r="D21" s="492"/>
      <c r="E21" s="492">
        <v>125623</v>
      </c>
      <c r="F21" s="492"/>
      <c r="G21" s="492"/>
      <c r="H21" s="493"/>
      <c r="I21" s="330"/>
      <c r="J21" s="280">
        <f t="shared" si="0"/>
        <v>6718923</v>
      </c>
      <c r="L21" s="589"/>
      <c r="M21" s="589"/>
    </row>
    <row r="22" spans="1:13" ht="15.75" thickBot="1" x14ac:dyDescent="0.25">
      <c r="A22" s="276" t="s">
        <v>343</v>
      </c>
      <c r="B22" s="492">
        <v>64000</v>
      </c>
      <c r="C22" s="492"/>
      <c r="D22" s="492"/>
      <c r="E22" s="492"/>
      <c r="F22" s="492"/>
      <c r="G22" s="492"/>
      <c r="H22" s="493"/>
      <c r="I22" s="330"/>
      <c r="J22" s="280">
        <f t="shared" si="0"/>
        <v>64000</v>
      </c>
      <c r="L22" s="589"/>
      <c r="M22" s="589"/>
    </row>
    <row r="23" spans="1:13" ht="15.75" thickBot="1" x14ac:dyDescent="0.25">
      <c r="A23" s="276" t="s">
        <v>255</v>
      </c>
      <c r="B23" s="508"/>
      <c r="C23" s="508"/>
      <c r="D23" s="509"/>
      <c r="E23" s="508"/>
      <c r="F23" s="509"/>
      <c r="G23" s="509"/>
      <c r="H23" s="397"/>
      <c r="I23" s="510">
        <v>20452</v>
      </c>
      <c r="J23" s="280">
        <f t="shared" si="0"/>
        <v>20452</v>
      </c>
      <c r="L23" s="589"/>
      <c r="M23" s="589"/>
    </row>
    <row r="24" spans="1:13" ht="15.75" thickBot="1" x14ac:dyDescent="0.25">
      <c r="A24" s="276" t="s">
        <v>210</v>
      </c>
      <c r="B24" s="508"/>
      <c r="C24" s="508"/>
      <c r="D24" s="509"/>
      <c r="E24" s="508"/>
      <c r="F24" s="509"/>
      <c r="G24" s="509"/>
      <c r="H24" s="397"/>
      <c r="I24" s="510">
        <v>500000</v>
      </c>
      <c r="J24" s="280">
        <f t="shared" si="0"/>
        <v>500000</v>
      </c>
      <c r="L24" s="589"/>
      <c r="M24" s="589"/>
    </row>
    <row r="25" spans="1:13" ht="15.75" thickBot="1" x14ac:dyDescent="0.25">
      <c r="A25" s="276" t="s">
        <v>402</v>
      </c>
      <c r="B25" s="508">
        <v>450000</v>
      </c>
      <c r="C25" s="508"/>
      <c r="D25" s="509"/>
      <c r="E25" s="508"/>
      <c r="F25" s="509"/>
      <c r="G25" s="509"/>
      <c r="H25" s="397"/>
      <c r="I25" s="510"/>
      <c r="J25" s="280">
        <f t="shared" si="0"/>
        <v>450000</v>
      </c>
      <c r="L25" s="589"/>
      <c r="M25" s="589"/>
    </row>
    <row r="26" spans="1:13" ht="15.75" thickBot="1" x14ac:dyDescent="0.25">
      <c r="A26" s="276" t="s">
        <v>127</v>
      </c>
      <c r="B26" s="508"/>
      <c r="C26" s="508"/>
      <c r="D26" s="509"/>
      <c r="E26" s="508">
        <v>2540</v>
      </c>
      <c r="F26" s="509"/>
      <c r="G26" s="509"/>
      <c r="H26" s="397"/>
      <c r="I26" s="510"/>
      <c r="J26" s="280">
        <f t="shared" si="0"/>
        <v>2540</v>
      </c>
      <c r="L26" s="589"/>
      <c r="M26" s="589"/>
    </row>
    <row r="27" spans="1:13" ht="30" customHeight="1" thickBot="1" x14ac:dyDescent="0.25">
      <c r="A27" s="276" t="s">
        <v>211</v>
      </c>
      <c r="B27" s="508"/>
      <c r="C27" s="508"/>
      <c r="D27" s="509"/>
      <c r="E27" s="508"/>
      <c r="F27" s="509"/>
      <c r="G27" s="508">
        <v>3209280</v>
      </c>
      <c r="H27" s="397"/>
      <c r="I27" s="510"/>
      <c r="J27" s="280">
        <f t="shared" si="0"/>
        <v>3209280</v>
      </c>
      <c r="L27" s="589"/>
      <c r="M27" s="589"/>
    </row>
    <row r="28" spans="1:13" ht="26.25" thickBot="1" x14ac:dyDescent="0.25">
      <c r="A28" s="275" t="s">
        <v>125</v>
      </c>
      <c r="B28" s="108"/>
      <c r="C28" s="108"/>
      <c r="D28" s="108">
        <v>82386000</v>
      </c>
      <c r="E28" s="108"/>
      <c r="F28" s="108"/>
      <c r="G28" s="108"/>
      <c r="H28" s="278"/>
      <c r="I28" s="330"/>
      <c r="J28" s="280">
        <f t="shared" si="0"/>
        <v>82386000</v>
      </c>
      <c r="L28" s="589"/>
      <c r="M28" s="589"/>
    </row>
    <row r="29" spans="1:13" s="142" customFormat="1" ht="15.75" thickBot="1" x14ac:dyDescent="0.25">
      <c r="A29" s="274" t="s">
        <v>126</v>
      </c>
      <c r="B29" s="512"/>
      <c r="C29" s="512"/>
      <c r="D29" s="337"/>
      <c r="E29" s="512"/>
      <c r="F29" s="337"/>
      <c r="G29" s="512"/>
      <c r="H29" s="347"/>
      <c r="I29" s="511">
        <v>84313667</v>
      </c>
      <c r="J29" s="280">
        <f t="shared" si="0"/>
        <v>84313667</v>
      </c>
      <c r="L29" s="589"/>
      <c r="M29" s="589"/>
    </row>
    <row r="30" spans="1:13" ht="13.5" thickBot="1" x14ac:dyDescent="0.25">
      <c r="A30" s="277" t="s">
        <v>14</v>
      </c>
      <c r="B30" s="513">
        <f>SUM(B8:B29)</f>
        <v>806648010</v>
      </c>
      <c r="C30" s="513">
        <f t="shared" ref="C30:H30" si="1">SUM(C8:C29)</f>
        <v>2325883187</v>
      </c>
      <c r="D30" s="513">
        <f t="shared" si="1"/>
        <v>82386000</v>
      </c>
      <c r="E30" s="513">
        <f t="shared" si="1"/>
        <v>50398387</v>
      </c>
      <c r="F30" s="513">
        <f t="shared" si="1"/>
        <v>7211095</v>
      </c>
      <c r="G30" s="513">
        <f t="shared" si="1"/>
        <v>11043284</v>
      </c>
      <c r="H30" s="513">
        <f t="shared" si="1"/>
        <v>0</v>
      </c>
      <c r="I30" s="513">
        <f>SUM(I8:I29)</f>
        <v>271891034</v>
      </c>
      <c r="J30" s="513">
        <f>SUM(J8:J29)</f>
        <v>3555460997</v>
      </c>
    </row>
    <row r="33" spans="9:9" x14ac:dyDescent="0.2">
      <c r="I33" s="87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28" sqref="C28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44" t="s">
        <v>347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0" ht="15.75" customHeight="1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0" ht="13.5" thickBot="1" x14ac:dyDescent="0.25"/>
    <row r="6" spans="1:10" ht="51.75" thickBot="1" x14ac:dyDescent="0.25">
      <c r="A6" s="645" t="s">
        <v>120</v>
      </c>
      <c r="B6" s="110" t="s">
        <v>99</v>
      </c>
      <c r="C6" s="110" t="s">
        <v>105</v>
      </c>
      <c r="D6" s="110" t="s">
        <v>118</v>
      </c>
      <c r="E6" s="110" t="s">
        <v>97</v>
      </c>
      <c r="F6" s="110" t="s">
        <v>119</v>
      </c>
      <c r="G6" s="110" t="s">
        <v>116</v>
      </c>
      <c r="H6" s="110" t="s">
        <v>107</v>
      </c>
      <c r="I6" s="110" t="s">
        <v>114</v>
      </c>
      <c r="J6" s="111" t="s">
        <v>14</v>
      </c>
    </row>
    <row r="7" spans="1:10" ht="13.5" thickBot="1" x14ac:dyDescent="0.25">
      <c r="A7" s="647"/>
      <c r="B7" s="141" t="s">
        <v>326</v>
      </c>
      <c r="C7" s="141" t="s">
        <v>326</v>
      </c>
      <c r="D7" s="141" t="s">
        <v>326</v>
      </c>
      <c r="E7" s="141" t="s">
        <v>326</v>
      </c>
      <c r="F7" s="141" t="s">
        <v>326</v>
      </c>
      <c r="G7" s="141" t="s">
        <v>326</v>
      </c>
      <c r="H7" s="141" t="s">
        <v>326</v>
      </c>
      <c r="I7" s="141" t="s">
        <v>326</v>
      </c>
      <c r="J7" s="141" t="s">
        <v>326</v>
      </c>
    </row>
    <row r="8" spans="1:10" ht="31.5" customHeight="1" thickBot="1" x14ac:dyDescent="0.25">
      <c r="A8" s="311" t="s">
        <v>132</v>
      </c>
      <c r="B8" s="452">
        <v>3451168</v>
      </c>
      <c r="C8" s="452"/>
      <c r="D8" s="452"/>
      <c r="E8" s="452">
        <v>45000</v>
      </c>
      <c r="F8" s="452"/>
      <c r="G8" s="452"/>
      <c r="H8" s="452"/>
      <c r="I8" s="454">
        <v>2068000</v>
      </c>
      <c r="J8" s="456">
        <f>SUM(B8:I8)</f>
        <v>5564168</v>
      </c>
    </row>
    <row r="9" spans="1:10" ht="23.25" customHeight="1" thickBot="1" x14ac:dyDescent="0.25">
      <c r="A9" s="449" t="s">
        <v>133</v>
      </c>
      <c r="B9" s="450">
        <v>0</v>
      </c>
      <c r="C9" s="450">
        <v>0</v>
      </c>
      <c r="D9" s="450">
        <v>0</v>
      </c>
      <c r="E9" s="450">
        <v>0</v>
      </c>
      <c r="F9" s="450">
        <v>0</v>
      </c>
      <c r="G9" s="450">
        <v>0</v>
      </c>
      <c r="H9" s="450">
        <v>0</v>
      </c>
      <c r="I9" s="455">
        <v>0</v>
      </c>
      <c r="J9" s="70">
        <f>SUM(B9:I9)</f>
        <v>0</v>
      </c>
    </row>
    <row r="10" spans="1:10" ht="23.25" customHeight="1" thickBot="1" x14ac:dyDescent="0.25">
      <c r="A10" s="449" t="s">
        <v>400</v>
      </c>
      <c r="B10" s="450">
        <v>1751136</v>
      </c>
      <c r="C10" s="450">
        <v>0</v>
      </c>
      <c r="D10" s="450">
        <v>0</v>
      </c>
      <c r="E10" s="450">
        <v>0</v>
      </c>
      <c r="F10" s="450">
        <v>0</v>
      </c>
      <c r="G10" s="450">
        <v>0</v>
      </c>
      <c r="H10" s="450">
        <v>0</v>
      </c>
      <c r="I10" s="455">
        <v>0</v>
      </c>
      <c r="J10" s="70">
        <f>SUM(B10:I10)</f>
        <v>1751136</v>
      </c>
    </row>
    <row r="11" spans="1:10" ht="32.25" customHeight="1" thickBot="1" x14ac:dyDescent="0.25">
      <c r="A11" s="451" t="s">
        <v>14</v>
      </c>
      <c r="B11" s="453">
        <f>SUM(B8:B10)</f>
        <v>5202304</v>
      </c>
      <c r="C11" s="453">
        <f t="shared" ref="C11:I11" si="0">SUM(C8:C10)</f>
        <v>0</v>
      </c>
      <c r="D11" s="453">
        <f t="shared" si="0"/>
        <v>0</v>
      </c>
      <c r="E11" s="453">
        <f t="shared" si="0"/>
        <v>45000</v>
      </c>
      <c r="F11" s="453">
        <f t="shared" si="0"/>
        <v>0</v>
      </c>
      <c r="G11" s="453">
        <f t="shared" si="0"/>
        <v>0</v>
      </c>
      <c r="H11" s="453">
        <f t="shared" si="0"/>
        <v>0</v>
      </c>
      <c r="I11" s="453">
        <f t="shared" si="0"/>
        <v>2068000</v>
      </c>
      <c r="J11" s="70">
        <f>SUM(B11:I11)</f>
        <v>7315304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J16" sqref="J16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44" t="s">
        <v>346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0" ht="15.75" customHeight="1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0" ht="13.5" thickBot="1" x14ac:dyDescent="0.25"/>
    <row r="6" spans="1:10" ht="51.75" thickBot="1" x14ac:dyDescent="0.25">
      <c r="A6" s="645" t="s">
        <v>120</v>
      </c>
      <c r="B6" s="110" t="s">
        <v>99</v>
      </c>
      <c r="C6" s="110" t="s">
        <v>105</v>
      </c>
      <c r="D6" s="110" t="s">
        <v>118</v>
      </c>
      <c r="E6" s="110" t="s">
        <v>97</v>
      </c>
      <c r="F6" s="110" t="s">
        <v>119</v>
      </c>
      <c r="G6" s="110" t="s">
        <v>116</v>
      </c>
      <c r="H6" s="110" t="s">
        <v>107</v>
      </c>
      <c r="I6" s="110" t="s">
        <v>114</v>
      </c>
      <c r="J6" s="111" t="s">
        <v>14</v>
      </c>
    </row>
    <row r="7" spans="1:10" ht="13.5" thickBot="1" x14ac:dyDescent="0.25">
      <c r="A7" s="647"/>
      <c r="B7" s="141" t="s">
        <v>326</v>
      </c>
      <c r="C7" s="141" t="s">
        <v>326</v>
      </c>
      <c r="D7" s="141" t="s">
        <v>326</v>
      </c>
      <c r="E7" s="141" t="s">
        <v>326</v>
      </c>
      <c r="F7" s="141" t="s">
        <v>326</v>
      </c>
      <c r="G7" s="141" t="s">
        <v>326</v>
      </c>
      <c r="H7" s="141" t="s">
        <v>326</v>
      </c>
      <c r="I7" s="141" t="s">
        <v>326</v>
      </c>
      <c r="J7" s="141" t="s">
        <v>326</v>
      </c>
    </row>
    <row r="8" spans="1:10" ht="31.5" customHeight="1" thickBot="1" x14ac:dyDescent="0.25">
      <c r="A8" s="311" t="s">
        <v>132</v>
      </c>
      <c r="B8" s="452">
        <v>3451168</v>
      </c>
      <c r="C8" s="452"/>
      <c r="D8" s="452"/>
      <c r="E8" s="452">
        <v>45000</v>
      </c>
      <c r="F8" s="452"/>
      <c r="G8" s="452"/>
      <c r="H8" s="452"/>
      <c r="I8" s="454">
        <v>2068000</v>
      </c>
      <c r="J8" s="456">
        <f>SUM(B8:I8)</f>
        <v>5564168</v>
      </c>
    </row>
    <row r="9" spans="1:10" ht="23.25" customHeight="1" thickBot="1" x14ac:dyDescent="0.25">
      <c r="A9" s="449" t="s">
        <v>133</v>
      </c>
      <c r="B9" s="450">
        <v>0</v>
      </c>
      <c r="C9" s="450">
        <v>0</v>
      </c>
      <c r="D9" s="450">
        <v>0</v>
      </c>
      <c r="E9" s="450">
        <v>0</v>
      </c>
      <c r="F9" s="450">
        <v>0</v>
      </c>
      <c r="G9" s="450">
        <v>0</v>
      </c>
      <c r="H9" s="450">
        <v>0</v>
      </c>
      <c r="I9" s="455">
        <v>0</v>
      </c>
      <c r="J9" s="70">
        <f>SUM(B9:I9)</f>
        <v>0</v>
      </c>
    </row>
    <row r="10" spans="1:10" ht="23.25" customHeight="1" thickBot="1" x14ac:dyDescent="0.25">
      <c r="A10" s="449" t="s">
        <v>400</v>
      </c>
      <c r="B10" s="450">
        <v>1751136</v>
      </c>
      <c r="C10" s="450">
        <v>0</v>
      </c>
      <c r="D10" s="450">
        <v>0</v>
      </c>
      <c r="E10" s="450">
        <v>0</v>
      </c>
      <c r="F10" s="450">
        <v>0</v>
      </c>
      <c r="G10" s="450">
        <v>0</v>
      </c>
      <c r="H10" s="450">
        <v>0</v>
      </c>
      <c r="I10" s="455">
        <v>0</v>
      </c>
      <c r="J10" s="70">
        <f>SUM(B10:I10)</f>
        <v>1751136</v>
      </c>
    </row>
    <row r="11" spans="1:10" ht="32.25" customHeight="1" thickBot="1" x14ac:dyDescent="0.25">
      <c r="A11" s="451" t="s">
        <v>14</v>
      </c>
      <c r="B11" s="453">
        <f>SUM(B8:B10)</f>
        <v>5202304</v>
      </c>
      <c r="C11" s="453">
        <f t="shared" ref="C11:I11" si="0">SUM(C8:C10)</f>
        <v>0</v>
      </c>
      <c r="D11" s="453">
        <f t="shared" si="0"/>
        <v>0</v>
      </c>
      <c r="E11" s="453">
        <f t="shared" si="0"/>
        <v>45000</v>
      </c>
      <c r="F11" s="453">
        <f t="shared" si="0"/>
        <v>0</v>
      </c>
      <c r="G11" s="453">
        <f t="shared" si="0"/>
        <v>0</v>
      </c>
      <c r="H11" s="453">
        <f t="shared" si="0"/>
        <v>0</v>
      </c>
      <c r="I11" s="453">
        <f t="shared" si="0"/>
        <v>2068000</v>
      </c>
      <c r="J11" s="70">
        <f>SUM(B11:I11)</f>
        <v>7315304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view="pageBreakPreview" topLeftCell="B1" zoomScale="60" zoomScaleNormal="100" workbookViewId="0">
      <selection activeCell="Q35" sqref="Q35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44" t="s">
        <v>348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0" ht="12.75" customHeight="1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0" ht="13.5" thickBot="1" x14ac:dyDescent="0.25"/>
    <row r="6" spans="1:10" ht="51.75" thickBot="1" x14ac:dyDescent="0.25">
      <c r="A6" s="645" t="s">
        <v>120</v>
      </c>
      <c r="B6" s="110" t="s">
        <v>99</v>
      </c>
      <c r="C6" s="110" t="s">
        <v>105</v>
      </c>
      <c r="D6" s="110" t="s">
        <v>118</v>
      </c>
      <c r="E6" s="110" t="s">
        <v>97</v>
      </c>
      <c r="F6" s="110" t="s">
        <v>119</v>
      </c>
      <c r="G6" s="110" t="s">
        <v>116</v>
      </c>
      <c r="H6" s="110" t="s">
        <v>107</v>
      </c>
      <c r="I6" s="110" t="s">
        <v>114</v>
      </c>
      <c r="J6" s="111" t="s">
        <v>14</v>
      </c>
    </row>
    <row r="7" spans="1:10" ht="13.5" thickBot="1" x14ac:dyDescent="0.25">
      <c r="A7" s="646"/>
      <c r="B7" s="141" t="s">
        <v>326</v>
      </c>
      <c r="C7" s="141" t="s">
        <v>326</v>
      </c>
      <c r="D7" s="141" t="s">
        <v>326</v>
      </c>
      <c r="E7" s="141" t="s">
        <v>326</v>
      </c>
      <c r="F7" s="141" t="s">
        <v>326</v>
      </c>
      <c r="G7" s="141" t="s">
        <v>326</v>
      </c>
      <c r="H7" s="141" t="s">
        <v>326</v>
      </c>
      <c r="I7" s="141" t="s">
        <v>326</v>
      </c>
      <c r="J7" s="141" t="s">
        <v>326</v>
      </c>
    </row>
    <row r="8" spans="1:10" x14ac:dyDescent="0.2">
      <c r="A8" s="457" t="s">
        <v>134</v>
      </c>
      <c r="B8" s="173">
        <v>0</v>
      </c>
      <c r="C8" s="173">
        <v>0</v>
      </c>
      <c r="D8" s="173">
        <v>0</v>
      </c>
      <c r="E8" s="174">
        <f>SUM(B8:D8)</f>
        <v>0</v>
      </c>
      <c r="F8" s="326">
        <v>0</v>
      </c>
      <c r="G8" s="326">
        <v>0</v>
      </c>
      <c r="H8" s="326">
        <v>0</v>
      </c>
      <c r="I8" s="464">
        <v>0</v>
      </c>
      <c r="J8" s="467">
        <f>SUM(B8:I8)</f>
        <v>0</v>
      </c>
    </row>
    <row r="9" spans="1:10" x14ac:dyDescent="0.2">
      <c r="A9" s="172" t="s">
        <v>135</v>
      </c>
      <c r="B9" s="173">
        <v>49456</v>
      </c>
      <c r="C9" s="173">
        <v>0</v>
      </c>
      <c r="D9" s="173">
        <v>0</v>
      </c>
      <c r="E9" s="620">
        <v>408000</v>
      </c>
      <c r="F9" s="326">
        <v>0</v>
      </c>
      <c r="G9" s="326">
        <v>0</v>
      </c>
      <c r="H9" s="326">
        <v>0</v>
      </c>
      <c r="I9" s="464">
        <v>0</v>
      </c>
      <c r="J9" s="467">
        <f>SUM(B9:I9)</f>
        <v>457456</v>
      </c>
    </row>
    <row r="10" spans="1:10" x14ac:dyDescent="0.2">
      <c r="A10" s="172" t="s">
        <v>136</v>
      </c>
      <c r="B10" s="173">
        <v>0</v>
      </c>
      <c r="C10" s="173">
        <v>0</v>
      </c>
      <c r="D10" s="173">
        <v>0</v>
      </c>
      <c r="E10" s="174">
        <v>0</v>
      </c>
      <c r="F10" s="326">
        <v>0</v>
      </c>
      <c r="G10" s="326">
        <v>0</v>
      </c>
      <c r="H10" s="326">
        <v>0</v>
      </c>
      <c r="I10" s="464">
        <v>0</v>
      </c>
      <c r="J10" s="467">
        <f>SUM(B10:I10)</f>
        <v>0</v>
      </c>
    </row>
    <row r="11" spans="1:10" ht="13.5" thickBot="1" x14ac:dyDescent="0.25">
      <c r="A11" s="458" t="s">
        <v>137</v>
      </c>
      <c r="B11" s="450">
        <v>0</v>
      </c>
      <c r="C11" s="450">
        <v>0</v>
      </c>
      <c r="D11" s="450">
        <v>0</v>
      </c>
      <c r="E11" s="459">
        <f>SUM(B11:D11)</f>
        <v>0</v>
      </c>
      <c r="F11" s="460">
        <v>0</v>
      </c>
      <c r="G11" s="460">
        <v>0</v>
      </c>
      <c r="H11" s="460">
        <v>0</v>
      </c>
      <c r="I11" s="465">
        <v>200000</v>
      </c>
      <c r="J11" s="468">
        <f>SUM(B11:I11)</f>
        <v>200000</v>
      </c>
    </row>
    <row r="12" spans="1:10" s="73" customFormat="1" ht="13.5" thickBot="1" x14ac:dyDescent="0.25">
      <c r="A12" s="461" t="s">
        <v>71</v>
      </c>
      <c r="B12" s="462">
        <f>SUM(B8:B9)</f>
        <v>49456</v>
      </c>
      <c r="C12" s="462">
        <f>SUM(C8:C9)</f>
        <v>0</v>
      </c>
      <c r="D12" s="462">
        <f t="shared" ref="D12:I12" si="0">SUM(D8:D11)</f>
        <v>0</v>
      </c>
      <c r="E12" s="462">
        <f t="shared" si="0"/>
        <v>408000</v>
      </c>
      <c r="F12" s="462">
        <f t="shared" si="0"/>
        <v>0</v>
      </c>
      <c r="G12" s="462">
        <f t="shared" si="0"/>
        <v>0</v>
      </c>
      <c r="H12" s="462">
        <f t="shared" si="0"/>
        <v>0</v>
      </c>
      <c r="I12" s="466">
        <f t="shared" si="0"/>
        <v>200000</v>
      </c>
      <c r="J12" s="469">
        <f>SUM(B12:I12)</f>
        <v>657456</v>
      </c>
    </row>
  </sheetData>
  <mergeCells count="2">
    <mergeCell ref="A1:J2"/>
    <mergeCell ref="A6:A7"/>
  </mergeCells>
  <pageMargins left="0.75" right="0.75" top="1" bottom="1" header="0.5" footer="0.5"/>
  <pageSetup paperSize="9" scale="63" orientation="landscape" r:id="rId1"/>
  <headerFooter alignWithMargins="0">
    <oddHeader>&amp;R2.3.sz. melléklete
...../2018.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zoomScale="60" zoomScaleNormal="100" workbookViewId="0">
      <selection activeCell="A34" sqref="A34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44" t="s">
        <v>316</v>
      </c>
      <c r="B1" s="644"/>
      <c r="C1" s="644"/>
      <c r="D1" s="644"/>
      <c r="E1" s="644"/>
      <c r="F1" s="644"/>
      <c r="G1" s="644"/>
      <c r="H1" s="644"/>
      <c r="I1" s="644"/>
      <c r="J1" s="644"/>
    </row>
    <row r="2" spans="1:10" ht="12.75" customHeight="1" x14ac:dyDescent="0.2">
      <c r="A2" s="644"/>
      <c r="B2" s="644"/>
      <c r="C2" s="644"/>
      <c r="D2" s="644"/>
      <c r="E2" s="644"/>
      <c r="F2" s="644"/>
      <c r="G2" s="644"/>
      <c r="H2" s="644"/>
      <c r="I2" s="644"/>
      <c r="J2" s="644"/>
    </row>
    <row r="5" spans="1:10" ht="13.5" thickBot="1" x14ac:dyDescent="0.25"/>
    <row r="6" spans="1:10" ht="64.5" thickBot="1" x14ac:dyDescent="0.25">
      <c r="A6" s="645" t="s">
        <v>120</v>
      </c>
      <c r="B6" s="110" t="s">
        <v>99</v>
      </c>
      <c r="C6" s="110" t="s">
        <v>105</v>
      </c>
      <c r="D6" s="110" t="s">
        <v>118</v>
      </c>
      <c r="E6" s="110" t="s">
        <v>97</v>
      </c>
      <c r="F6" s="110" t="s">
        <v>119</v>
      </c>
      <c r="G6" s="110" t="s">
        <v>116</v>
      </c>
      <c r="H6" s="110" t="s">
        <v>107</v>
      </c>
      <c r="I6" s="110" t="s">
        <v>114</v>
      </c>
      <c r="J6" s="111" t="s">
        <v>14</v>
      </c>
    </row>
    <row r="7" spans="1:10" ht="13.5" thickBot="1" x14ac:dyDescent="0.25">
      <c r="A7" s="646"/>
      <c r="B7" s="171" t="s">
        <v>326</v>
      </c>
      <c r="C7" s="171" t="s">
        <v>326</v>
      </c>
      <c r="D7" s="171" t="s">
        <v>326</v>
      </c>
      <c r="E7" s="171" t="s">
        <v>326</v>
      </c>
      <c r="F7" s="171" t="s">
        <v>326</v>
      </c>
      <c r="G7" s="171" t="s">
        <v>326</v>
      </c>
      <c r="H7" s="171" t="s">
        <v>326</v>
      </c>
      <c r="I7" s="171" t="s">
        <v>326</v>
      </c>
      <c r="J7" s="171" t="s">
        <v>326</v>
      </c>
    </row>
    <row r="8" spans="1:10" x14ac:dyDescent="0.2">
      <c r="A8" s="457" t="s">
        <v>134</v>
      </c>
      <c r="B8" s="173">
        <v>0</v>
      </c>
      <c r="C8" s="173">
        <v>0</v>
      </c>
      <c r="D8" s="173">
        <v>0</v>
      </c>
      <c r="E8" s="174">
        <f>SUM(B8:D8)</f>
        <v>0</v>
      </c>
      <c r="F8" s="326">
        <v>0</v>
      </c>
      <c r="G8" s="326">
        <v>0</v>
      </c>
      <c r="H8" s="326">
        <v>0</v>
      </c>
      <c r="I8" s="464">
        <v>0</v>
      </c>
      <c r="J8" s="467">
        <f>SUM(B8:I8)</f>
        <v>0</v>
      </c>
    </row>
    <row r="9" spans="1:10" x14ac:dyDescent="0.2">
      <c r="A9" s="172" t="s">
        <v>135</v>
      </c>
      <c r="B9" s="173">
        <v>49456</v>
      </c>
      <c r="C9" s="173">
        <v>0</v>
      </c>
      <c r="D9" s="173">
        <v>0</v>
      </c>
      <c r="E9" s="620">
        <v>408000</v>
      </c>
      <c r="F9" s="326">
        <v>0</v>
      </c>
      <c r="G9" s="326">
        <v>0</v>
      </c>
      <c r="H9" s="326">
        <v>0</v>
      </c>
      <c r="I9" s="464"/>
      <c r="J9" s="467">
        <f>SUM(B9:I9)</f>
        <v>457456</v>
      </c>
    </row>
    <row r="10" spans="1:10" x14ac:dyDescent="0.2">
      <c r="A10" s="172" t="s">
        <v>136</v>
      </c>
      <c r="B10" s="173">
        <v>0</v>
      </c>
      <c r="C10" s="173">
        <v>0</v>
      </c>
      <c r="D10" s="173">
        <v>0</v>
      </c>
      <c r="E10" s="174">
        <v>0</v>
      </c>
      <c r="F10" s="326">
        <v>0</v>
      </c>
      <c r="G10" s="326">
        <v>0</v>
      </c>
      <c r="H10" s="326">
        <v>0</v>
      </c>
      <c r="I10" s="464">
        <v>0</v>
      </c>
      <c r="J10" s="467">
        <f>SUM(B10:I10)</f>
        <v>0</v>
      </c>
    </row>
    <row r="11" spans="1:10" ht="13.5" thickBot="1" x14ac:dyDescent="0.25">
      <c r="A11" s="458" t="s">
        <v>137</v>
      </c>
      <c r="B11" s="450">
        <v>0</v>
      </c>
      <c r="C11" s="450">
        <v>0</v>
      </c>
      <c r="D11" s="450">
        <v>0</v>
      </c>
      <c r="E11" s="459">
        <f>SUM(B11:D11)</f>
        <v>0</v>
      </c>
      <c r="F11" s="460">
        <v>0</v>
      </c>
      <c r="G11" s="460">
        <v>0</v>
      </c>
      <c r="H11" s="460">
        <v>0</v>
      </c>
      <c r="I11" s="465">
        <v>200000</v>
      </c>
      <c r="J11" s="471">
        <f>SUM(B11:I11)</f>
        <v>200000</v>
      </c>
    </row>
    <row r="12" spans="1:10" s="73" customFormat="1" ht="13.5" thickBot="1" x14ac:dyDescent="0.25">
      <c r="A12" s="461" t="s">
        <v>71</v>
      </c>
      <c r="B12" s="462">
        <f>SUM(B8:B9)</f>
        <v>49456</v>
      </c>
      <c r="C12" s="462">
        <f>SUM(C8:C9)</f>
        <v>0</v>
      </c>
      <c r="D12" s="462">
        <f t="shared" ref="D12:I12" si="0">SUM(D8:D11)</f>
        <v>0</v>
      </c>
      <c r="E12" s="462">
        <f t="shared" si="0"/>
        <v>408000</v>
      </c>
      <c r="F12" s="462">
        <f t="shared" si="0"/>
        <v>0</v>
      </c>
      <c r="G12" s="462">
        <f t="shared" si="0"/>
        <v>0</v>
      </c>
      <c r="H12" s="462">
        <f t="shared" si="0"/>
        <v>0</v>
      </c>
      <c r="I12" s="462">
        <f t="shared" si="0"/>
        <v>200000</v>
      </c>
      <c r="J12" s="463">
        <f>SUM(B12:I12)</f>
        <v>657456</v>
      </c>
    </row>
    <row r="16" spans="1:10" ht="13.5" thickBot="1" x14ac:dyDescent="0.25"/>
    <row r="17" spans="1:1" ht="13.5" thickBot="1" x14ac:dyDescent="0.25">
      <c r="A17" s="470"/>
    </row>
  </sheetData>
  <mergeCells count="2">
    <mergeCell ref="A1:J2"/>
    <mergeCell ref="A6:A7"/>
  </mergeCells>
  <pageMargins left="0.75" right="0.75" top="1" bottom="1" header="0.5" footer="0.5"/>
  <pageSetup paperSize="9" scale="70" orientation="landscape" r:id="rId1"/>
  <headerFooter alignWithMargins="0">
    <oddHeader>&amp;R2.3)a sz. melléklete
...../2018. (......)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view="pageBreakPreview" topLeftCell="A8" zoomScale="60" zoomScaleNormal="100" workbookViewId="0">
      <selection activeCell="D12" sqref="D12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  <col min="8" max="8" width="13.7109375" bestFit="1" customWidth="1"/>
    <col min="9" max="10" width="9.140625" style="494"/>
    <col min="11" max="11" width="13.7109375" bestFit="1" customWidth="1"/>
  </cols>
  <sheetData>
    <row r="2" spans="1:15" ht="26.25" customHeight="1" x14ac:dyDescent="0.25">
      <c r="A2" s="650" t="s">
        <v>317</v>
      </c>
      <c r="B2" s="650"/>
      <c r="C2" s="650"/>
      <c r="D2" s="650"/>
      <c r="E2" s="650"/>
      <c r="F2" s="158"/>
      <c r="G2" s="158"/>
      <c r="H2" s="11"/>
      <c r="I2" s="563"/>
      <c r="J2" s="563"/>
      <c r="K2" s="11"/>
      <c r="L2" s="11"/>
      <c r="M2" s="11"/>
      <c r="N2" s="11"/>
      <c r="O2" s="11"/>
    </row>
    <row r="3" spans="1:15" ht="15.75" x14ac:dyDescent="0.25">
      <c r="A3" s="158"/>
      <c r="B3" s="158"/>
      <c r="C3" s="158"/>
      <c r="D3" s="158"/>
      <c r="E3" s="158"/>
      <c r="F3" s="158"/>
      <c r="G3" s="158"/>
      <c r="H3" s="11"/>
      <c r="I3" s="563"/>
      <c r="J3" s="563"/>
      <c r="K3" s="11"/>
      <c r="L3" s="11"/>
      <c r="M3" s="11"/>
      <c r="N3" s="11"/>
      <c r="O3" s="11"/>
    </row>
    <row r="4" spans="1:15" ht="15.75" x14ac:dyDescent="0.25">
      <c r="A4" s="14"/>
      <c r="B4" s="14"/>
      <c r="C4" s="14"/>
      <c r="D4" s="14"/>
      <c r="E4" s="14"/>
      <c r="F4" s="14"/>
      <c r="G4" s="14"/>
      <c r="H4" s="11"/>
      <c r="I4" s="563"/>
      <c r="J4" s="563"/>
      <c r="K4" s="11"/>
      <c r="L4" s="11"/>
      <c r="M4" s="11"/>
      <c r="N4" s="11"/>
      <c r="O4" s="11"/>
    </row>
    <row r="5" spans="1:15" ht="16.5" thickBot="1" x14ac:dyDescent="0.3">
      <c r="A5" s="11"/>
      <c r="B5" s="11"/>
      <c r="C5" s="11"/>
      <c r="D5" s="11"/>
      <c r="E5" s="495" t="s">
        <v>298</v>
      </c>
      <c r="F5" s="16"/>
      <c r="G5" s="16"/>
      <c r="H5" s="11"/>
      <c r="I5" s="563"/>
      <c r="J5" s="563"/>
      <c r="K5" s="11"/>
      <c r="L5" s="11"/>
      <c r="M5" s="11"/>
      <c r="N5" s="11"/>
      <c r="O5" s="11"/>
    </row>
    <row r="6" spans="1:15" ht="16.5" thickBot="1" x14ac:dyDescent="0.3">
      <c r="A6" s="15"/>
      <c r="B6" s="96"/>
      <c r="C6" s="653"/>
      <c r="D6" s="653"/>
      <c r="E6" s="654"/>
      <c r="F6" s="53"/>
      <c r="G6" s="53"/>
      <c r="H6" s="11"/>
      <c r="I6" s="563"/>
      <c r="J6" s="563"/>
      <c r="K6" s="11"/>
      <c r="L6" s="11"/>
      <c r="M6" s="11"/>
      <c r="N6" s="11"/>
      <c r="O6" s="11"/>
    </row>
    <row r="7" spans="1:15" ht="12.75" customHeight="1" x14ac:dyDescent="0.2">
      <c r="A7" s="655" t="s">
        <v>139</v>
      </c>
      <c r="B7" s="648" t="s">
        <v>313</v>
      </c>
      <c r="C7" s="648" t="s">
        <v>354</v>
      </c>
      <c r="D7" s="651" t="s">
        <v>318</v>
      </c>
      <c r="E7" s="648" t="s">
        <v>313</v>
      </c>
      <c r="F7" s="10"/>
    </row>
    <row r="8" spans="1:15" ht="43.5" customHeight="1" thickBot="1" x14ac:dyDescent="0.25">
      <c r="A8" s="656"/>
      <c r="B8" s="649"/>
      <c r="C8" s="649"/>
      <c r="D8" s="652"/>
      <c r="E8" s="649"/>
      <c r="F8" s="88"/>
    </row>
    <row r="9" spans="1:15" ht="21" customHeight="1" thickBot="1" x14ac:dyDescent="0.25">
      <c r="A9" s="51" t="s">
        <v>140</v>
      </c>
      <c r="B9" s="125">
        <v>494953047</v>
      </c>
      <c r="C9" s="125">
        <v>81014270</v>
      </c>
      <c r="D9" s="333">
        <v>7072000</v>
      </c>
      <c r="E9" s="121">
        <f t="shared" ref="E9:E17" si="0">D9+C9+B9</f>
        <v>583039317</v>
      </c>
      <c r="F9" s="88"/>
      <c r="G9" s="87"/>
    </row>
    <row r="10" spans="1:15" ht="33" customHeight="1" thickBot="1" x14ac:dyDescent="0.25">
      <c r="A10" s="119" t="s">
        <v>141</v>
      </c>
      <c r="B10" s="125">
        <v>54001141</v>
      </c>
      <c r="C10" s="125">
        <v>16441487</v>
      </c>
      <c r="D10" s="333">
        <v>1520970</v>
      </c>
      <c r="E10" s="121">
        <f t="shared" si="0"/>
        <v>71963598</v>
      </c>
      <c r="F10" s="88"/>
      <c r="G10" s="87"/>
    </row>
    <row r="11" spans="1:15" ht="21" customHeight="1" thickBot="1" x14ac:dyDescent="0.25">
      <c r="A11" s="51" t="s">
        <v>142</v>
      </c>
      <c r="B11" s="125">
        <v>169103566</v>
      </c>
      <c r="C11" s="125">
        <v>17957565</v>
      </c>
      <c r="D11" s="333">
        <v>4584456</v>
      </c>
      <c r="E11" s="121">
        <f t="shared" si="0"/>
        <v>191645587</v>
      </c>
      <c r="F11" s="88"/>
      <c r="G11" s="87"/>
    </row>
    <row r="12" spans="1:15" ht="21" customHeight="1" thickBot="1" x14ac:dyDescent="0.25">
      <c r="A12" s="52" t="s">
        <v>143</v>
      </c>
      <c r="B12" s="126">
        <v>12743618</v>
      </c>
      <c r="C12" s="126"/>
      <c r="D12" s="333"/>
      <c r="E12" s="121">
        <f t="shared" si="0"/>
        <v>12743618</v>
      </c>
      <c r="F12" s="88"/>
      <c r="G12" s="87"/>
    </row>
    <row r="13" spans="1:15" ht="35.25" customHeight="1" thickBot="1" x14ac:dyDescent="0.25">
      <c r="A13" s="146" t="s">
        <v>279</v>
      </c>
      <c r="B13" s="161">
        <v>88724105</v>
      </c>
      <c r="C13" s="126">
        <v>8577499</v>
      </c>
      <c r="D13" s="333">
        <v>675000</v>
      </c>
      <c r="E13" s="121">
        <f>D13+C13+B13</f>
        <v>97976604</v>
      </c>
      <c r="F13" s="88"/>
      <c r="G13" s="87"/>
      <c r="I13" s="657"/>
      <c r="J13" s="657"/>
    </row>
    <row r="14" spans="1:15" ht="35.25" customHeight="1" thickBot="1" x14ac:dyDescent="0.25">
      <c r="A14" s="146" t="s">
        <v>280</v>
      </c>
      <c r="B14" s="161">
        <v>0</v>
      </c>
      <c r="C14" s="126"/>
      <c r="D14" s="333"/>
      <c r="E14" s="121">
        <f>SUM(B14:D14)</f>
        <v>0</v>
      </c>
      <c r="F14" s="88"/>
      <c r="G14" s="87"/>
      <c r="I14" s="657"/>
      <c r="J14" s="657"/>
    </row>
    <row r="15" spans="1:15" ht="35.25" customHeight="1" thickBot="1" x14ac:dyDescent="0.25">
      <c r="A15" s="119" t="s">
        <v>149</v>
      </c>
      <c r="B15" s="162">
        <v>144595868</v>
      </c>
      <c r="C15" s="162">
        <f t="shared" ref="C15:D15" si="1">SUM(C16:C17)</f>
        <v>0</v>
      </c>
      <c r="D15" s="162">
        <f t="shared" si="1"/>
        <v>0</v>
      </c>
      <c r="E15" s="121">
        <f t="shared" si="0"/>
        <v>144595868</v>
      </c>
      <c r="F15" s="88"/>
      <c r="G15" s="87"/>
      <c r="H15" s="87"/>
      <c r="I15" s="657"/>
      <c r="J15" s="657"/>
      <c r="K15" s="87"/>
    </row>
    <row r="16" spans="1:15" ht="35.25" customHeight="1" thickBot="1" x14ac:dyDescent="0.25">
      <c r="A16" s="146" t="s">
        <v>283</v>
      </c>
      <c r="B16" s="161">
        <v>11049981</v>
      </c>
      <c r="C16" s="126"/>
      <c r="D16" s="334"/>
      <c r="E16" s="121">
        <f t="shared" si="0"/>
        <v>11049981</v>
      </c>
      <c r="F16" s="88"/>
      <c r="G16" s="87"/>
      <c r="I16" s="657"/>
      <c r="J16" s="657"/>
    </row>
    <row r="17" spans="1:10" ht="31.5" customHeight="1" thickBot="1" x14ac:dyDescent="0.25">
      <c r="A17" s="146" t="s">
        <v>284</v>
      </c>
      <c r="B17" s="161">
        <v>133545887</v>
      </c>
      <c r="C17" s="126"/>
      <c r="D17" s="334"/>
      <c r="E17" s="121">
        <f t="shared" si="0"/>
        <v>133545887</v>
      </c>
      <c r="F17" s="88"/>
      <c r="G17" s="87"/>
      <c r="I17" s="657"/>
      <c r="J17" s="657"/>
    </row>
    <row r="18" spans="1:10" ht="21" customHeight="1" thickBot="1" x14ac:dyDescent="0.25">
      <c r="A18" s="9" t="s">
        <v>29</v>
      </c>
      <c r="B18" s="559">
        <f>B9+B10+B11+B12+B13+B15</f>
        <v>964121345</v>
      </c>
      <c r="C18" s="121">
        <f>SUM(C9:C15)</f>
        <v>123990821</v>
      </c>
      <c r="D18" s="121">
        <f>SUM(D9:D17)</f>
        <v>13852426</v>
      </c>
      <c r="E18" s="121">
        <f>SUM(E9:E15)-E14</f>
        <v>1101964592</v>
      </c>
      <c r="F18" s="88"/>
      <c r="G18" s="87"/>
      <c r="I18" s="657"/>
      <c r="J18" s="657"/>
    </row>
    <row r="19" spans="1:10" ht="21" customHeight="1" thickBot="1" x14ac:dyDescent="0.25">
      <c r="A19" s="12"/>
      <c r="B19" s="560"/>
      <c r="C19" s="128"/>
      <c r="D19" s="127"/>
      <c r="E19" s="129"/>
      <c r="F19" s="10"/>
      <c r="G19" s="87"/>
      <c r="I19" s="657"/>
      <c r="J19" s="657"/>
    </row>
    <row r="20" spans="1:10" s="186" customFormat="1" ht="21" customHeight="1" thickBot="1" x14ac:dyDescent="0.25">
      <c r="A20" s="185" t="s">
        <v>144</v>
      </c>
      <c r="B20" s="561">
        <v>2513529023</v>
      </c>
      <c r="C20" s="175">
        <v>3649400</v>
      </c>
      <c r="D20" s="175">
        <v>26000</v>
      </c>
      <c r="E20" s="188">
        <f>D20+C20+B20</f>
        <v>2517204423</v>
      </c>
      <c r="F20" s="88"/>
    </row>
    <row r="21" spans="1:10" s="186" customFormat="1" ht="21" customHeight="1" thickBot="1" x14ac:dyDescent="0.25">
      <c r="A21" s="185" t="s">
        <v>145</v>
      </c>
      <c r="B21" s="561">
        <v>61631403</v>
      </c>
      <c r="C21" s="175"/>
      <c r="D21" s="175"/>
      <c r="E21" s="188">
        <f>D21+C21+B21</f>
        <v>61631403</v>
      </c>
      <c r="F21" s="88"/>
    </row>
    <row r="22" spans="1:10" s="186" customFormat="1" ht="21" customHeight="1" thickBot="1" x14ac:dyDescent="0.25">
      <c r="A22" s="185" t="s">
        <v>146</v>
      </c>
      <c r="B22" s="561">
        <v>0</v>
      </c>
      <c r="C22" s="175"/>
      <c r="D22" s="175"/>
      <c r="E22" s="188">
        <f>D22+C22+B22</f>
        <v>0</v>
      </c>
      <c r="F22" s="88"/>
    </row>
    <row r="23" spans="1:10" s="186" customFormat="1" ht="42" customHeight="1" thickBot="1" x14ac:dyDescent="0.25">
      <c r="A23" s="187" t="s">
        <v>150</v>
      </c>
      <c r="B23" s="561">
        <v>7554365</v>
      </c>
      <c r="C23" s="175"/>
      <c r="D23" s="175"/>
      <c r="E23" s="188">
        <f>D23+C23+B23</f>
        <v>7554365</v>
      </c>
      <c r="F23" s="88"/>
    </row>
    <row r="24" spans="1:10" ht="21" customHeight="1" thickBot="1" x14ac:dyDescent="0.25">
      <c r="A24" s="9" t="s">
        <v>147</v>
      </c>
      <c r="B24" s="559">
        <f t="shared" ref="B24:D24" si="2">SUM(B20:B23)</f>
        <v>2582714791</v>
      </c>
      <c r="C24" s="121">
        <f t="shared" si="2"/>
        <v>3649400</v>
      </c>
      <c r="D24" s="121">
        <f t="shared" si="2"/>
        <v>26000</v>
      </c>
      <c r="E24" s="188">
        <f>D24+C24+B24</f>
        <v>2586390191</v>
      </c>
      <c r="F24" s="88"/>
      <c r="G24" s="87"/>
    </row>
    <row r="25" spans="1:10" ht="21" customHeight="1" thickBot="1" x14ac:dyDescent="0.25">
      <c r="A25" s="12"/>
      <c r="B25" s="560"/>
      <c r="C25" s="128"/>
      <c r="D25" s="127"/>
      <c r="E25" s="189"/>
      <c r="F25" s="10"/>
      <c r="G25" s="494"/>
    </row>
    <row r="26" spans="1:10" ht="21" customHeight="1" thickBot="1" x14ac:dyDescent="0.25">
      <c r="A26" s="9" t="s">
        <v>281</v>
      </c>
      <c r="B26" s="562">
        <v>8624861</v>
      </c>
      <c r="C26" s="130"/>
      <c r="D26" s="97"/>
      <c r="E26" s="188">
        <f>D26+C26+B26</f>
        <v>8624861</v>
      </c>
      <c r="F26" s="10"/>
      <c r="G26" s="87"/>
    </row>
    <row r="27" spans="1:10" ht="21" customHeight="1" thickBot="1" x14ac:dyDescent="0.25">
      <c r="A27" s="12"/>
      <c r="B27" s="131"/>
      <c r="C27" s="128"/>
      <c r="D27" s="127"/>
      <c r="E27" s="189"/>
      <c r="F27" s="10"/>
    </row>
    <row r="28" spans="1:10" ht="21" customHeight="1" thickBot="1" x14ac:dyDescent="0.25">
      <c r="A28" s="9" t="s">
        <v>30</v>
      </c>
      <c r="B28" s="121">
        <f>B18+B24+B26</f>
        <v>3555460997</v>
      </c>
      <c r="C28" s="121">
        <f t="shared" ref="C28:D28" si="3">C18+C24+C26</f>
        <v>127640221</v>
      </c>
      <c r="D28" s="121">
        <f t="shared" si="3"/>
        <v>13878426</v>
      </c>
      <c r="E28" s="188">
        <f>D28+C28+B28</f>
        <v>3696979644</v>
      </c>
      <c r="F28" s="10"/>
      <c r="G28" s="87"/>
    </row>
    <row r="29" spans="1:10" ht="21" customHeight="1" x14ac:dyDescent="0.2">
      <c r="A29" s="13"/>
      <c r="B29" s="132"/>
      <c r="C29" s="133"/>
      <c r="D29" s="132"/>
      <c r="E29" s="281"/>
      <c r="F29" s="10"/>
    </row>
    <row r="30" spans="1:10" x14ac:dyDescent="0.2">
      <c r="A30" s="10"/>
      <c r="B30" s="10"/>
      <c r="C30" s="10"/>
      <c r="D30" s="10"/>
      <c r="E30" s="10"/>
      <c r="F30" s="10"/>
    </row>
    <row r="31" spans="1:10" ht="16.5" customHeight="1" x14ac:dyDescent="0.2">
      <c r="A31" s="54"/>
      <c r="B31" s="54"/>
      <c r="C31" s="54"/>
      <c r="D31" s="54"/>
      <c r="E31" s="55"/>
      <c r="F31" s="10"/>
    </row>
    <row r="32" spans="1:10" x14ac:dyDescent="0.2">
      <c r="A32" s="10"/>
      <c r="B32" s="10"/>
      <c r="C32" s="10"/>
      <c r="D32" s="10"/>
      <c r="E32" s="10"/>
      <c r="F32" s="10"/>
      <c r="G32" s="10"/>
      <c r="H32" s="10"/>
    </row>
    <row r="33" spans="1:8" x14ac:dyDescent="0.2">
      <c r="A33" s="10"/>
      <c r="B33" s="10"/>
      <c r="C33" s="10"/>
      <c r="D33" s="10"/>
      <c r="E33" s="10"/>
      <c r="F33" s="10"/>
      <c r="G33" s="10"/>
      <c r="H33" s="10"/>
    </row>
    <row r="34" spans="1:8" x14ac:dyDescent="0.2">
      <c r="A34" s="10"/>
      <c r="B34" s="10"/>
      <c r="C34" s="10"/>
      <c r="D34" s="10"/>
      <c r="E34" s="10"/>
      <c r="F34" s="10"/>
      <c r="G34" s="10"/>
      <c r="H34" s="10"/>
    </row>
    <row r="35" spans="1:8" x14ac:dyDescent="0.2">
      <c r="A35" s="10"/>
      <c r="B35" s="10"/>
      <c r="C35" s="10"/>
      <c r="D35" s="10"/>
      <c r="E35" s="10"/>
      <c r="F35" s="10"/>
      <c r="G35" s="10"/>
      <c r="H35" s="10"/>
    </row>
    <row r="36" spans="1:8" x14ac:dyDescent="0.2">
      <c r="A36" s="10"/>
      <c r="B36" s="10"/>
      <c r="C36" s="10"/>
      <c r="D36" s="10"/>
      <c r="E36" s="10"/>
      <c r="F36" s="10"/>
      <c r="G36" s="10"/>
      <c r="H36" s="10"/>
    </row>
    <row r="37" spans="1:8" x14ac:dyDescent="0.2">
      <c r="A37" s="10"/>
      <c r="B37" s="10"/>
      <c r="C37" s="10"/>
      <c r="D37" s="10"/>
      <c r="E37" s="10"/>
      <c r="F37" s="10"/>
      <c r="G37" s="10"/>
      <c r="H37" s="10"/>
    </row>
    <row r="38" spans="1:8" x14ac:dyDescent="0.2">
      <c r="A38" s="10"/>
      <c r="B38" s="10"/>
      <c r="C38" s="10"/>
      <c r="D38" s="10"/>
      <c r="E38" s="10"/>
      <c r="F38" s="10"/>
      <c r="G38" s="10"/>
      <c r="H38" s="10"/>
    </row>
    <row r="39" spans="1:8" x14ac:dyDescent="0.2">
      <c r="A39" s="10"/>
      <c r="B39" s="10"/>
      <c r="C39" s="10"/>
      <c r="D39" s="10"/>
      <c r="E39" s="10"/>
      <c r="F39" s="10"/>
      <c r="G39" s="10"/>
      <c r="H39" s="10"/>
    </row>
  </sheetData>
  <mergeCells count="14">
    <mergeCell ref="I19:J19"/>
    <mergeCell ref="I13:J13"/>
    <mergeCell ref="I14:J14"/>
    <mergeCell ref="I15:J15"/>
    <mergeCell ref="I16:J16"/>
    <mergeCell ref="I17:J17"/>
    <mergeCell ref="I18:J18"/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&amp;R3.sz. melléklet
..../2018.(....)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2"/>
  <sheetViews>
    <sheetView view="pageBreakPreview" topLeftCell="A10" zoomScale="50" zoomScaleNormal="80" zoomScaleSheetLayoutView="50" workbookViewId="0">
      <selection activeCell="Q21" sqref="Q21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8.140625" bestFit="1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58" t="s">
        <v>327</v>
      </c>
      <c r="B2" s="659"/>
      <c r="C2" s="659"/>
      <c r="D2" s="659"/>
      <c r="E2" s="659"/>
      <c r="F2" s="659"/>
      <c r="G2" s="659"/>
      <c r="H2" s="659"/>
      <c r="I2" s="660"/>
      <c r="J2" s="660"/>
      <c r="K2" s="660"/>
      <c r="L2" s="660"/>
    </row>
    <row r="3" spans="1:12" ht="13.5" thickBot="1" x14ac:dyDescent="0.25">
      <c r="L3" s="157"/>
    </row>
    <row r="4" spans="1:12" ht="102" customHeight="1" thickBot="1" x14ac:dyDescent="0.25">
      <c r="A4" s="645" t="s">
        <v>120</v>
      </c>
      <c r="B4" s="110" t="s">
        <v>140</v>
      </c>
      <c r="C4" s="110" t="s">
        <v>151</v>
      </c>
      <c r="D4" s="110" t="s">
        <v>142</v>
      </c>
      <c r="E4" s="110" t="s">
        <v>152</v>
      </c>
      <c r="F4" s="110" t="s">
        <v>148</v>
      </c>
      <c r="G4" s="110" t="s">
        <v>301</v>
      </c>
      <c r="H4" s="110" t="s">
        <v>144</v>
      </c>
      <c r="I4" s="110" t="s">
        <v>145</v>
      </c>
      <c r="J4" s="110" t="s">
        <v>146</v>
      </c>
      <c r="K4" s="110" t="s">
        <v>154</v>
      </c>
      <c r="L4" s="111" t="s">
        <v>24</v>
      </c>
    </row>
    <row r="5" spans="1:12" ht="21" customHeight="1" thickBot="1" x14ac:dyDescent="0.25">
      <c r="A5" s="646"/>
      <c r="B5" s="21" t="s">
        <v>326</v>
      </c>
      <c r="C5" s="21" t="s">
        <v>326</v>
      </c>
      <c r="D5" s="21" t="s">
        <v>326</v>
      </c>
      <c r="E5" s="21" t="s">
        <v>326</v>
      </c>
      <c r="F5" s="21" t="s">
        <v>326</v>
      </c>
      <c r="G5" s="21" t="s">
        <v>326</v>
      </c>
      <c r="H5" s="21" t="s">
        <v>326</v>
      </c>
      <c r="I5" s="21" t="s">
        <v>326</v>
      </c>
      <c r="J5" s="21" t="s">
        <v>326</v>
      </c>
      <c r="K5" s="21" t="s">
        <v>326</v>
      </c>
      <c r="L5" s="21" t="s">
        <v>326</v>
      </c>
    </row>
    <row r="6" spans="1:12" ht="21" customHeight="1" thickBot="1" x14ac:dyDescent="0.25">
      <c r="A6" s="180" t="s">
        <v>164</v>
      </c>
      <c r="B6" s="57">
        <v>35080090</v>
      </c>
      <c r="C6" s="57">
        <v>6772735</v>
      </c>
      <c r="D6" s="86">
        <v>7536705</v>
      </c>
      <c r="E6" s="86"/>
      <c r="F6" s="57">
        <v>5210610</v>
      </c>
      <c r="G6" s="57">
        <v>1726694</v>
      </c>
      <c r="H6" s="86">
        <v>2474540</v>
      </c>
      <c r="I6" s="86"/>
      <c r="J6" s="86"/>
      <c r="K6" s="57"/>
      <c r="L6" s="145">
        <f>SUM(B6:K6)</f>
        <v>58801374</v>
      </c>
    </row>
    <row r="7" spans="1:12" ht="21" customHeight="1" thickBot="1" x14ac:dyDescent="0.25">
      <c r="A7" s="180" t="s">
        <v>131</v>
      </c>
      <c r="B7" s="57"/>
      <c r="C7" s="57"/>
      <c r="D7" s="86">
        <v>75000</v>
      </c>
      <c r="E7" s="86"/>
      <c r="F7" s="57"/>
      <c r="G7" s="57"/>
      <c r="H7" s="86"/>
      <c r="I7" s="86"/>
      <c r="J7" s="86"/>
      <c r="K7" s="57"/>
      <c r="L7" s="145">
        <f t="shared" ref="L7:L39" si="0">SUM(B7:K7)</f>
        <v>75000</v>
      </c>
    </row>
    <row r="8" spans="1:12" ht="31.5" customHeight="1" thickBot="1" x14ac:dyDescent="0.25">
      <c r="A8" s="179" t="s">
        <v>122</v>
      </c>
      <c r="B8" s="57"/>
      <c r="C8" s="57"/>
      <c r="D8" s="86">
        <v>21734468</v>
      </c>
      <c r="E8" s="86"/>
      <c r="F8" s="57">
        <v>6624673</v>
      </c>
      <c r="G8" s="57"/>
      <c r="H8" s="86">
        <v>59937706</v>
      </c>
      <c r="I8" s="86">
        <v>1396290</v>
      </c>
      <c r="J8" s="86"/>
      <c r="K8" s="86"/>
      <c r="L8" s="145">
        <f t="shared" si="0"/>
        <v>89693137</v>
      </c>
    </row>
    <row r="9" spans="1:12" ht="31.5" customHeight="1" thickBot="1" x14ac:dyDescent="0.25">
      <c r="A9" s="373" t="s">
        <v>269</v>
      </c>
      <c r="B9" s="57"/>
      <c r="C9" s="57"/>
      <c r="D9" s="86"/>
      <c r="E9" s="86"/>
      <c r="F9" s="57">
        <v>84360</v>
      </c>
      <c r="G9" s="57"/>
      <c r="H9" s="86"/>
      <c r="I9" s="86"/>
      <c r="J9" s="86"/>
      <c r="K9" s="57">
        <v>11185523</v>
      </c>
      <c r="L9" s="145">
        <f t="shared" si="0"/>
        <v>11269883</v>
      </c>
    </row>
    <row r="10" spans="1:12" ht="31.5" customHeight="1" thickBot="1" x14ac:dyDescent="0.25">
      <c r="A10" s="373" t="s">
        <v>299</v>
      </c>
      <c r="B10" s="57"/>
      <c r="C10" s="57"/>
      <c r="D10" s="86"/>
      <c r="E10" s="86"/>
      <c r="F10" s="57">
        <v>12907000</v>
      </c>
      <c r="G10" s="57"/>
      <c r="H10" s="86"/>
      <c r="I10" s="86"/>
      <c r="J10" s="86"/>
      <c r="K10" s="86">
        <v>133410345</v>
      </c>
      <c r="L10" s="145">
        <f t="shared" si="0"/>
        <v>146317345</v>
      </c>
    </row>
    <row r="11" spans="1:12" ht="21" customHeight="1" thickBot="1" x14ac:dyDescent="0.25">
      <c r="A11" s="177" t="s">
        <v>158</v>
      </c>
      <c r="B11" s="57"/>
      <c r="C11" s="57"/>
      <c r="D11" s="86"/>
      <c r="E11" s="86"/>
      <c r="F11" s="57">
        <v>10515654</v>
      </c>
      <c r="G11" s="57"/>
      <c r="H11" s="86"/>
      <c r="I11" s="86"/>
      <c r="J11" s="57"/>
      <c r="K11" s="57"/>
      <c r="L11" s="145">
        <f t="shared" si="0"/>
        <v>10515654</v>
      </c>
    </row>
    <row r="12" spans="1:12" ht="21" customHeight="1" thickBot="1" x14ac:dyDescent="0.25">
      <c r="A12" s="180" t="s">
        <v>128</v>
      </c>
      <c r="B12" s="57">
        <v>26078483</v>
      </c>
      <c r="C12" s="57">
        <v>2542615</v>
      </c>
      <c r="D12" s="86"/>
      <c r="E12" s="86"/>
      <c r="F12" s="57"/>
      <c r="G12" s="57"/>
      <c r="H12" s="86"/>
      <c r="I12" s="86"/>
      <c r="J12" s="86"/>
      <c r="K12" s="57"/>
      <c r="L12" s="145">
        <f t="shared" si="0"/>
        <v>28621098</v>
      </c>
    </row>
    <row r="13" spans="1:12" ht="21" customHeight="1" thickBot="1" x14ac:dyDescent="0.25">
      <c r="A13" s="180" t="s">
        <v>129</v>
      </c>
      <c r="B13" s="57">
        <v>426507474</v>
      </c>
      <c r="C13" s="57">
        <v>43302933</v>
      </c>
      <c r="D13" s="86">
        <v>58061884</v>
      </c>
      <c r="E13" s="86"/>
      <c r="F13" s="57">
        <v>11522448</v>
      </c>
      <c r="G13" s="57"/>
      <c r="H13" s="86">
        <v>21305502</v>
      </c>
      <c r="I13" s="86">
        <v>9809459</v>
      </c>
      <c r="J13" s="86"/>
      <c r="K13" s="57"/>
      <c r="L13" s="145">
        <f t="shared" si="0"/>
        <v>570509700</v>
      </c>
    </row>
    <row r="14" spans="1:12" ht="21" customHeight="1" thickBot="1" x14ac:dyDescent="0.25">
      <c r="A14" s="180" t="s">
        <v>273</v>
      </c>
      <c r="B14" s="57">
        <v>1172500</v>
      </c>
      <c r="C14" s="57">
        <v>231000</v>
      </c>
      <c r="D14" s="86">
        <v>3759900</v>
      </c>
      <c r="E14" s="86"/>
      <c r="F14" s="57"/>
      <c r="G14" s="57"/>
      <c r="H14" s="86">
        <v>623706</v>
      </c>
      <c r="I14" s="86"/>
      <c r="J14" s="86"/>
      <c r="K14" s="57"/>
      <c r="L14" s="145">
        <f t="shared" si="0"/>
        <v>5787106</v>
      </c>
    </row>
    <row r="15" spans="1:12" s="92" customFormat="1" ht="21" customHeight="1" thickBot="1" x14ac:dyDescent="0.25">
      <c r="A15" s="177" t="s">
        <v>209</v>
      </c>
      <c r="B15" s="21"/>
      <c r="C15" s="57"/>
      <c r="D15" s="86">
        <v>819609</v>
      </c>
      <c r="E15" s="86"/>
      <c r="F15" s="57"/>
      <c r="G15" s="57">
        <v>6898167</v>
      </c>
      <c r="H15" s="86">
        <v>1010556691</v>
      </c>
      <c r="I15" s="86">
        <v>49663202</v>
      </c>
      <c r="J15" s="86"/>
      <c r="K15" s="57"/>
      <c r="L15" s="145">
        <f t="shared" si="0"/>
        <v>1067937669</v>
      </c>
    </row>
    <row r="16" spans="1:12" s="92" customFormat="1" ht="21" customHeight="1" thickBot="1" x14ac:dyDescent="0.25">
      <c r="A16" s="177" t="s">
        <v>212</v>
      </c>
      <c r="B16" s="57"/>
      <c r="C16" s="57"/>
      <c r="D16" s="86">
        <v>15206000</v>
      </c>
      <c r="E16" s="86"/>
      <c r="F16" s="57">
        <v>3736712</v>
      </c>
      <c r="G16" s="57"/>
      <c r="H16" s="86"/>
      <c r="I16" s="86"/>
      <c r="J16" s="86"/>
      <c r="K16" s="57"/>
      <c r="L16" s="145">
        <f t="shared" si="0"/>
        <v>18942712</v>
      </c>
    </row>
    <row r="17" spans="1:12" s="92" customFormat="1" ht="21" customHeight="1" thickBot="1" x14ac:dyDescent="0.25">
      <c r="A17" s="176" t="s">
        <v>155</v>
      </c>
      <c r="B17" s="57"/>
      <c r="C17" s="57"/>
      <c r="D17" s="86"/>
      <c r="E17" s="86"/>
      <c r="F17" s="57">
        <v>1955913</v>
      </c>
      <c r="G17" s="57"/>
      <c r="H17" s="86"/>
      <c r="I17" s="86"/>
      <c r="J17" s="86"/>
      <c r="K17" s="57"/>
      <c r="L17" s="145">
        <f t="shared" si="0"/>
        <v>1955913</v>
      </c>
    </row>
    <row r="18" spans="1:12" s="92" customFormat="1" ht="21" customHeight="1" thickBot="1" x14ac:dyDescent="0.25">
      <c r="A18" s="374" t="s">
        <v>277</v>
      </c>
      <c r="B18" s="57"/>
      <c r="C18" s="57"/>
      <c r="D18" s="86"/>
      <c r="E18" s="86"/>
      <c r="F18" s="57">
        <v>50000</v>
      </c>
      <c r="G18" s="57"/>
      <c r="H18" s="86">
        <v>1390854858</v>
      </c>
      <c r="I18" s="86"/>
      <c r="J18" s="86"/>
      <c r="K18" s="57"/>
      <c r="L18" s="145">
        <f t="shared" si="0"/>
        <v>1390904858</v>
      </c>
    </row>
    <row r="19" spans="1:12" s="92" customFormat="1" ht="21" customHeight="1" thickBot="1" x14ac:dyDescent="0.25">
      <c r="A19" s="621" t="s">
        <v>406</v>
      </c>
      <c r="B19" s="57"/>
      <c r="C19" s="57"/>
      <c r="D19" s="86">
        <v>168580</v>
      </c>
      <c r="E19" s="86"/>
      <c r="F19" s="57"/>
      <c r="G19" s="57"/>
      <c r="H19" s="86">
        <v>15020</v>
      </c>
      <c r="I19" s="86"/>
      <c r="J19" s="86"/>
      <c r="K19" s="57"/>
      <c r="L19" s="145">
        <f t="shared" si="0"/>
        <v>183600</v>
      </c>
    </row>
    <row r="20" spans="1:12" s="92" customFormat="1" ht="21" customHeight="1" thickBot="1" x14ac:dyDescent="0.25">
      <c r="A20" s="179" t="s">
        <v>157</v>
      </c>
      <c r="B20" s="57"/>
      <c r="C20" s="57"/>
      <c r="D20" s="86">
        <v>15148510</v>
      </c>
      <c r="E20" s="86"/>
      <c r="F20" s="57">
        <v>488675</v>
      </c>
      <c r="G20" s="57"/>
      <c r="H20" s="86"/>
      <c r="I20" s="86"/>
      <c r="J20" s="86"/>
      <c r="K20" s="57"/>
      <c r="L20" s="145">
        <f t="shared" si="0"/>
        <v>15637185</v>
      </c>
    </row>
    <row r="21" spans="1:12" s="92" customFormat="1" ht="21" customHeight="1" thickBot="1" x14ac:dyDescent="0.25">
      <c r="A21" s="177" t="s">
        <v>123</v>
      </c>
      <c r="B21" s="57">
        <v>2346100</v>
      </c>
      <c r="C21" s="57">
        <v>462000</v>
      </c>
      <c r="D21" s="86">
        <v>10845000</v>
      </c>
      <c r="E21" s="86"/>
      <c r="F21" s="57">
        <v>3688390</v>
      </c>
      <c r="G21" s="57"/>
      <c r="H21" s="86">
        <v>27761000</v>
      </c>
      <c r="I21" s="86"/>
      <c r="J21" s="86"/>
      <c r="K21" s="57"/>
      <c r="L21" s="145">
        <f t="shared" si="0"/>
        <v>45102490</v>
      </c>
    </row>
    <row r="22" spans="1:12" ht="21" customHeight="1" thickBot="1" x14ac:dyDescent="0.25">
      <c r="A22" s="177" t="s">
        <v>159</v>
      </c>
      <c r="B22" s="57">
        <v>480000</v>
      </c>
      <c r="C22" s="57">
        <v>85200</v>
      </c>
      <c r="D22" s="86">
        <v>647504</v>
      </c>
      <c r="E22" s="86"/>
      <c r="F22" s="57"/>
      <c r="G22" s="57"/>
      <c r="H22" s="57"/>
      <c r="I22" s="86"/>
      <c r="J22" s="57"/>
      <c r="K22" s="57"/>
      <c r="L22" s="145">
        <f t="shared" si="0"/>
        <v>1212704</v>
      </c>
    </row>
    <row r="23" spans="1:12" ht="21" customHeight="1" thickBot="1" x14ac:dyDescent="0.25">
      <c r="A23" s="177" t="s">
        <v>160</v>
      </c>
      <c r="B23" s="57"/>
      <c r="C23" s="57"/>
      <c r="D23" s="86"/>
      <c r="E23" s="86"/>
      <c r="F23" s="57">
        <v>9676437</v>
      </c>
      <c r="G23" s="57"/>
      <c r="H23" s="57"/>
      <c r="I23" s="86"/>
      <c r="J23" s="57"/>
      <c r="K23" s="57"/>
      <c r="L23" s="145">
        <f t="shared" si="0"/>
        <v>9676437</v>
      </c>
    </row>
    <row r="24" spans="1:12" ht="21" customHeight="1" thickBot="1" x14ac:dyDescent="0.25">
      <c r="A24" s="177" t="s">
        <v>161</v>
      </c>
      <c r="B24" s="57"/>
      <c r="C24" s="57"/>
      <c r="D24" s="86">
        <v>9243619</v>
      </c>
      <c r="E24" s="86"/>
      <c r="F24" s="57">
        <v>1043487</v>
      </c>
      <c r="G24" s="57"/>
      <c r="H24" s="57"/>
      <c r="I24" s="86"/>
      <c r="J24" s="57"/>
      <c r="K24" s="57"/>
      <c r="L24" s="145">
        <f t="shared" si="0"/>
        <v>10287106</v>
      </c>
    </row>
    <row r="25" spans="1:12" ht="21" customHeight="1" thickBot="1" x14ac:dyDescent="0.25">
      <c r="A25" s="177" t="s">
        <v>162</v>
      </c>
      <c r="B25" s="57"/>
      <c r="C25" s="57"/>
      <c r="D25" s="86">
        <v>279400</v>
      </c>
      <c r="E25" s="86"/>
      <c r="F25" s="57"/>
      <c r="G25" s="57"/>
      <c r="H25" s="57"/>
      <c r="I25" s="86"/>
      <c r="J25" s="57"/>
      <c r="K25" s="57"/>
      <c r="L25" s="145">
        <f t="shared" si="0"/>
        <v>279400</v>
      </c>
    </row>
    <row r="26" spans="1:12" ht="21" customHeight="1" thickBot="1" x14ac:dyDescent="0.25">
      <c r="A26" s="177" t="s">
        <v>270</v>
      </c>
      <c r="B26" s="57"/>
      <c r="C26" s="57"/>
      <c r="D26" s="86">
        <v>64000</v>
      </c>
      <c r="E26" s="86"/>
      <c r="F26" s="57"/>
      <c r="G26" s="57"/>
      <c r="H26" s="57"/>
      <c r="I26" s="86"/>
      <c r="J26" s="57"/>
      <c r="K26" s="57"/>
      <c r="L26" s="145">
        <f t="shared" si="0"/>
        <v>64000</v>
      </c>
    </row>
    <row r="27" spans="1:12" ht="21" customHeight="1" thickBot="1" x14ac:dyDescent="0.25">
      <c r="A27" s="177" t="s">
        <v>271</v>
      </c>
      <c r="B27" s="57"/>
      <c r="C27" s="57"/>
      <c r="D27" s="86"/>
      <c r="E27" s="86"/>
      <c r="F27" s="57"/>
      <c r="G27" s="57"/>
      <c r="H27" s="57"/>
      <c r="I27" s="86">
        <v>762452</v>
      </c>
      <c r="J27" s="57"/>
      <c r="K27" s="57"/>
      <c r="L27" s="145">
        <f t="shared" si="0"/>
        <v>762452</v>
      </c>
    </row>
    <row r="28" spans="1:12" ht="21" customHeight="1" thickBot="1" x14ac:dyDescent="0.25">
      <c r="A28" s="177" t="s">
        <v>156</v>
      </c>
      <c r="B28" s="57"/>
      <c r="C28" s="57"/>
      <c r="D28" s="86"/>
      <c r="E28" s="86"/>
      <c r="F28" s="57">
        <v>672388</v>
      </c>
      <c r="G28" s="57"/>
      <c r="H28" s="57"/>
      <c r="I28" s="86"/>
      <c r="J28" s="86"/>
      <c r="K28" s="57"/>
      <c r="L28" s="145">
        <f t="shared" si="0"/>
        <v>672388</v>
      </c>
    </row>
    <row r="29" spans="1:12" ht="21" customHeight="1" thickBot="1" x14ac:dyDescent="0.25">
      <c r="A29" s="180" t="s">
        <v>272</v>
      </c>
      <c r="B29" s="57"/>
      <c r="C29" s="57"/>
      <c r="D29" s="86"/>
      <c r="E29" s="86"/>
      <c r="F29" s="57">
        <v>6537000</v>
      </c>
      <c r="G29" s="57"/>
      <c r="H29" s="57"/>
      <c r="I29" s="86"/>
      <c r="J29" s="86"/>
      <c r="K29" s="57"/>
      <c r="L29" s="145">
        <f t="shared" si="0"/>
        <v>6537000</v>
      </c>
    </row>
    <row r="30" spans="1:12" ht="21" customHeight="1" thickBot="1" x14ac:dyDescent="0.25">
      <c r="A30" s="180" t="s">
        <v>402</v>
      </c>
      <c r="B30" s="57"/>
      <c r="C30" s="57"/>
      <c r="D30" s="86">
        <v>450000</v>
      </c>
      <c r="E30" s="86"/>
      <c r="F30" s="57"/>
      <c r="G30" s="57"/>
      <c r="H30" s="57"/>
      <c r="I30" s="86"/>
      <c r="J30" s="86"/>
      <c r="K30" s="57"/>
      <c r="L30" s="145">
        <f t="shared" si="0"/>
        <v>450000</v>
      </c>
    </row>
    <row r="31" spans="1:12" ht="21" customHeight="1" thickBot="1" x14ac:dyDescent="0.25">
      <c r="A31" s="180" t="s">
        <v>288</v>
      </c>
      <c r="B31" s="57"/>
      <c r="C31" s="57"/>
      <c r="D31" s="86">
        <v>2000000</v>
      </c>
      <c r="E31" s="86"/>
      <c r="F31" s="57"/>
      <c r="G31" s="57"/>
      <c r="H31" s="57"/>
      <c r="I31" s="86"/>
      <c r="J31" s="86"/>
      <c r="K31" s="57"/>
      <c r="L31" s="145">
        <f t="shared" si="0"/>
        <v>2000000</v>
      </c>
    </row>
    <row r="32" spans="1:12" ht="21" customHeight="1" thickBot="1" x14ac:dyDescent="0.25">
      <c r="A32" s="180" t="s">
        <v>130</v>
      </c>
      <c r="B32" s="57">
        <v>15000</v>
      </c>
      <c r="C32" s="57"/>
      <c r="D32" s="86">
        <v>4805390</v>
      </c>
      <c r="E32" s="86"/>
      <c r="F32" s="57">
        <v>2743487</v>
      </c>
      <c r="G32" s="57"/>
      <c r="H32" s="57"/>
      <c r="I32" s="86"/>
      <c r="J32" s="86"/>
      <c r="K32" s="57"/>
      <c r="L32" s="145">
        <f t="shared" si="0"/>
        <v>7563877</v>
      </c>
    </row>
    <row r="33" spans="1:12" ht="21" customHeight="1" thickBot="1" x14ac:dyDescent="0.25">
      <c r="A33" s="180" t="s">
        <v>300</v>
      </c>
      <c r="B33" s="57"/>
      <c r="C33" s="57"/>
      <c r="D33" s="86">
        <v>10361770</v>
      </c>
      <c r="E33" s="86"/>
      <c r="F33" s="57"/>
      <c r="G33" s="57"/>
      <c r="H33" s="57"/>
      <c r="I33" s="86"/>
      <c r="J33" s="86"/>
      <c r="K33" s="57"/>
      <c r="L33" s="145">
        <f t="shared" si="0"/>
        <v>10361770</v>
      </c>
    </row>
    <row r="34" spans="1:12" ht="21" customHeight="1" thickBot="1" x14ac:dyDescent="0.25">
      <c r="A34" s="180" t="s">
        <v>407</v>
      </c>
      <c r="B34" s="57"/>
      <c r="C34" s="57"/>
      <c r="D34" s="86"/>
      <c r="E34" s="86">
        <v>4115000</v>
      </c>
      <c r="F34" s="57"/>
      <c r="G34" s="57"/>
      <c r="H34" s="57"/>
      <c r="I34" s="86"/>
      <c r="J34" s="86"/>
      <c r="K34" s="57"/>
      <c r="L34" s="145">
        <f t="shared" si="0"/>
        <v>4115000</v>
      </c>
    </row>
    <row r="35" spans="1:12" ht="21" customHeight="1" thickBot="1" x14ac:dyDescent="0.25">
      <c r="A35" s="180" t="s">
        <v>213</v>
      </c>
      <c r="B35" s="57"/>
      <c r="C35" s="57"/>
      <c r="D35" s="86"/>
      <c r="E35" s="86">
        <v>1950000</v>
      </c>
      <c r="F35" s="57"/>
      <c r="G35" s="57"/>
      <c r="H35" s="57"/>
      <c r="I35" s="86"/>
      <c r="J35" s="86"/>
      <c r="K35" s="57"/>
      <c r="L35" s="145">
        <f t="shared" si="0"/>
        <v>1950000</v>
      </c>
    </row>
    <row r="36" spans="1:12" ht="28.5" customHeight="1" thickBot="1" x14ac:dyDescent="0.25">
      <c r="A36" s="178" t="s">
        <v>121</v>
      </c>
      <c r="B36" s="57"/>
      <c r="C36" s="57"/>
      <c r="D36" s="86"/>
      <c r="E36" s="86"/>
      <c r="F36" s="57">
        <v>5592209</v>
      </c>
      <c r="G36" s="57"/>
      <c r="H36" s="57"/>
      <c r="I36" s="86"/>
      <c r="J36" s="86"/>
      <c r="K36" s="57"/>
      <c r="L36" s="145">
        <f t="shared" si="0"/>
        <v>5592209</v>
      </c>
    </row>
    <row r="37" spans="1:12" ht="21" customHeight="1" thickBot="1" x14ac:dyDescent="0.25">
      <c r="A37" s="180" t="s">
        <v>127</v>
      </c>
      <c r="B37" s="57">
        <v>3273400</v>
      </c>
      <c r="C37" s="57">
        <v>604658</v>
      </c>
      <c r="D37" s="86">
        <v>1073000</v>
      </c>
      <c r="E37" s="86"/>
      <c r="F37" s="57"/>
      <c r="G37" s="57"/>
      <c r="H37" s="57"/>
      <c r="I37" s="71"/>
      <c r="J37" s="71"/>
      <c r="K37" s="57"/>
      <c r="L37" s="145">
        <f t="shared" si="0"/>
        <v>4951058</v>
      </c>
    </row>
    <row r="38" spans="1:12" ht="21" customHeight="1" thickBot="1" x14ac:dyDescent="0.25">
      <c r="A38" s="180" t="s">
        <v>163</v>
      </c>
      <c r="B38" s="57"/>
      <c r="C38" s="57"/>
      <c r="D38" s="86">
        <v>150000</v>
      </c>
      <c r="E38" s="86">
        <v>6678618</v>
      </c>
      <c r="F38" s="57">
        <v>5674662</v>
      </c>
      <c r="G38" s="57"/>
      <c r="H38" s="57"/>
      <c r="I38" s="86"/>
      <c r="J38" s="86"/>
      <c r="K38" s="57"/>
      <c r="L38" s="145">
        <f t="shared" si="0"/>
        <v>12503280</v>
      </c>
    </row>
    <row r="39" spans="1:12" ht="21" customHeight="1" thickBot="1" x14ac:dyDescent="0.25">
      <c r="A39" s="177" t="s">
        <v>126</v>
      </c>
      <c r="B39" s="57"/>
      <c r="C39" s="57"/>
      <c r="D39" s="86">
        <v>6673227</v>
      </c>
      <c r="E39" s="86"/>
      <c r="F39" s="57"/>
      <c r="G39" s="57"/>
      <c r="H39" s="57"/>
      <c r="I39" s="86"/>
      <c r="J39" s="57"/>
      <c r="K39" s="57">
        <v>7554365</v>
      </c>
      <c r="L39" s="145">
        <f t="shared" si="0"/>
        <v>14227592</v>
      </c>
    </row>
    <row r="40" spans="1:12" ht="21" customHeight="1" thickBot="1" x14ac:dyDescent="0.25">
      <c r="A40" s="90" t="s">
        <v>14</v>
      </c>
      <c r="B40" s="93">
        <f t="shared" ref="B40:K40" si="1">SUM(B6:B39)</f>
        <v>494953047</v>
      </c>
      <c r="C40" s="93">
        <f t="shared" si="1"/>
        <v>54001141</v>
      </c>
      <c r="D40" s="93">
        <f t="shared" si="1"/>
        <v>169103566</v>
      </c>
      <c r="E40" s="93">
        <f t="shared" si="1"/>
        <v>12743618</v>
      </c>
      <c r="F40" s="93">
        <f t="shared" si="1"/>
        <v>88724105</v>
      </c>
      <c r="G40" s="93">
        <f t="shared" si="1"/>
        <v>8624861</v>
      </c>
      <c r="H40" s="93">
        <f t="shared" si="1"/>
        <v>2513529023</v>
      </c>
      <c r="I40" s="93">
        <f t="shared" si="1"/>
        <v>61631403</v>
      </c>
      <c r="J40" s="93">
        <f t="shared" si="1"/>
        <v>0</v>
      </c>
      <c r="K40" s="93">
        <f t="shared" si="1"/>
        <v>152150233</v>
      </c>
      <c r="L40" s="145">
        <f>SUM(B40:K40)</f>
        <v>3555460997</v>
      </c>
    </row>
    <row r="41" spans="1:12" x14ac:dyDescent="0.2">
      <c r="L41" s="87"/>
    </row>
    <row r="42" spans="1:12" x14ac:dyDescent="0.2">
      <c r="E42" s="2"/>
      <c r="J42" s="87"/>
      <c r="L42" s="2"/>
    </row>
    <row r="43" spans="1:12" x14ac:dyDescent="0.2">
      <c r="L43" s="494"/>
    </row>
    <row r="44" spans="1:12" x14ac:dyDescent="0.2">
      <c r="A44" s="94"/>
      <c r="B44" s="22"/>
      <c r="C44" s="22"/>
      <c r="D44" s="22"/>
      <c r="E44" s="22"/>
      <c r="F44" s="22"/>
      <c r="G44" s="22"/>
      <c r="H44" s="22"/>
      <c r="L44" s="494"/>
    </row>
    <row r="45" spans="1:12" x14ac:dyDescent="0.2">
      <c r="A45" s="95"/>
      <c r="B45" s="24"/>
      <c r="C45" s="24"/>
      <c r="D45" s="24"/>
      <c r="E45" s="24"/>
      <c r="F45" s="24"/>
      <c r="G45" s="24"/>
      <c r="H45" s="24"/>
    </row>
    <row r="46" spans="1:12" x14ac:dyDescent="0.2">
      <c r="A46" s="25"/>
      <c r="B46" s="81"/>
      <c r="C46" s="81"/>
      <c r="D46" s="81"/>
      <c r="E46" s="81"/>
      <c r="F46" s="81"/>
      <c r="G46" s="81"/>
      <c r="H46" s="81"/>
    </row>
    <row r="47" spans="1:12" x14ac:dyDescent="0.2">
      <c r="A47" s="25"/>
      <c r="B47" s="81"/>
      <c r="C47" s="81"/>
      <c r="D47" s="82"/>
      <c r="E47" s="81"/>
      <c r="F47" s="81"/>
      <c r="G47" s="81"/>
      <c r="H47" s="81"/>
    </row>
    <row r="48" spans="1:12" x14ac:dyDescent="0.2">
      <c r="A48" s="25"/>
      <c r="B48" s="81"/>
      <c r="C48" s="81"/>
      <c r="D48" s="81"/>
      <c r="E48" s="81"/>
      <c r="F48" s="81"/>
      <c r="G48" s="81"/>
      <c r="H48" s="81"/>
    </row>
    <row r="49" spans="1:9" x14ac:dyDescent="0.2">
      <c r="A49" s="25"/>
      <c r="B49" s="81"/>
      <c r="C49" s="81"/>
      <c r="D49" s="81"/>
      <c r="E49" s="81"/>
      <c r="F49" s="81"/>
      <c r="G49" s="81"/>
      <c r="H49" s="81"/>
    </row>
    <row r="50" spans="1:9" x14ac:dyDescent="0.2">
      <c r="A50" s="25"/>
      <c r="B50" s="81"/>
      <c r="C50" s="81"/>
      <c r="D50" s="81"/>
      <c r="E50" s="81"/>
      <c r="F50" s="81"/>
      <c r="G50" s="81"/>
      <c r="H50" s="81"/>
    </row>
    <row r="51" spans="1:9" x14ac:dyDescent="0.2">
      <c r="A51" s="25"/>
      <c r="B51" s="81"/>
      <c r="C51" s="81"/>
      <c r="D51" s="81"/>
      <c r="E51" s="81"/>
      <c r="F51" s="81"/>
      <c r="G51" s="81"/>
      <c r="H51" s="81"/>
    </row>
    <row r="52" spans="1:9" x14ac:dyDescent="0.2">
      <c r="A52" s="25"/>
      <c r="B52" s="81"/>
      <c r="C52" s="81"/>
      <c r="D52" s="81"/>
      <c r="E52" s="81"/>
      <c r="F52" s="81"/>
      <c r="G52" s="81"/>
      <c r="H52" s="81"/>
    </row>
    <row r="53" spans="1:9" x14ac:dyDescent="0.2">
      <c r="A53" s="25"/>
      <c r="B53" s="81"/>
      <c r="C53" s="81"/>
      <c r="D53" s="81"/>
      <c r="E53" s="81"/>
      <c r="F53" s="81"/>
      <c r="G53" s="81"/>
      <c r="H53" s="81"/>
    </row>
    <row r="54" spans="1:9" x14ac:dyDescent="0.2">
      <c r="A54" s="25"/>
      <c r="B54" s="81"/>
      <c r="C54" s="81"/>
      <c r="D54" s="81"/>
      <c r="E54" s="81"/>
      <c r="F54" s="81"/>
      <c r="G54" s="81"/>
      <c r="H54" s="81"/>
    </row>
    <row r="55" spans="1:9" x14ac:dyDescent="0.2">
      <c r="A55" s="25"/>
      <c r="B55" s="81"/>
      <c r="C55" s="81"/>
      <c r="D55" s="81"/>
      <c r="E55" s="81"/>
      <c r="F55" s="81"/>
      <c r="G55" s="81"/>
      <c r="H55" s="81"/>
    </row>
    <row r="56" spans="1:9" x14ac:dyDescent="0.2">
      <c r="A56" s="25"/>
      <c r="B56" s="81"/>
      <c r="C56" s="81"/>
      <c r="D56" s="81"/>
      <c r="E56" s="81"/>
      <c r="F56" s="81"/>
      <c r="G56" s="81"/>
      <c r="H56" s="81"/>
    </row>
    <row r="57" spans="1:9" x14ac:dyDescent="0.2">
      <c r="A57" s="25"/>
      <c r="B57" s="81"/>
      <c r="C57" s="81"/>
      <c r="D57" s="81"/>
      <c r="E57" s="81"/>
      <c r="F57" s="81"/>
      <c r="G57" s="81"/>
      <c r="H57" s="81"/>
      <c r="I57" s="1"/>
    </row>
    <row r="58" spans="1:9" x14ac:dyDescent="0.2">
      <c r="A58" s="25"/>
      <c r="B58" s="81"/>
      <c r="C58" s="81"/>
      <c r="D58" s="81"/>
      <c r="E58" s="81"/>
      <c r="F58" s="81"/>
      <c r="G58" s="81"/>
      <c r="H58" s="81"/>
    </row>
    <row r="59" spans="1:9" x14ac:dyDescent="0.2">
      <c r="A59" s="25"/>
      <c r="B59" s="81"/>
      <c r="C59" s="81"/>
      <c r="D59" s="81"/>
      <c r="E59" s="81"/>
      <c r="F59" s="81"/>
      <c r="G59" s="81"/>
      <c r="H59" s="81"/>
    </row>
    <row r="60" spans="1:9" x14ac:dyDescent="0.2">
      <c r="A60" s="95"/>
      <c r="B60" s="83"/>
      <c r="C60" s="83"/>
      <c r="D60" s="83"/>
      <c r="E60" s="83"/>
      <c r="F60" s="83"/>
      <c r="G60" s="83"/>
      <c r="H60" s="83"/>
    </row>
    <row r="61" spans="1:9" x14ac:dyDescent="0.2">
      <c r="B61" s="1"/>
      <c r="C61" s="1"/>
      <c r="D61" s="1"/>
      <c r="E61" s="1"/>
      <c r="F61" s="1"/>
      <c r="G61" s="1"/>
      <c r="H61" s="1"/>
    </row>
    <row r="62" spans="1:9" x14ac:dyDescent="0.2">
      <c r="B62" s="1"/>
      <c r="C62" s="1"/>
      <c r="D62" s="1"/>
      <c r="E62" s="1"/>
      <c r="F62" s="1"/>
      <c r="G62" s="1"/>
      <c r="H62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>
    <oddHeader>&amp;R3.1. sz. melléklet
..../ 2018. (....)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14</vt:i4>
      </vt:variant>
    </vt:vector>
  </HeadingPairs>
  <TitlesOfParts>
    <vt:vector size="35" baseType="lpstr">
      <vt:lpstr>bevétel 1.m. </vt:lpstr>
      <vt:lpstr>Bevétel Önkormányzat 1.1 </vt:lpstr>
      <vt:lpstr>Bevétel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2.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3.</vt:lpstr>
      <vt:lpstr>Mérleg 5.</vt:lpstr>
      <vt:lpstr>Felhalmozás 4.mell.</vt:lpstr>
      <vt:lpstr>Előirányzat felh. 6.</vt:lpstr>
      <vt:lpstr>mérleg 3 éves 7.m.</vt:lpstr>
      <vt:lpstr>Tartalék 8.</vt:lpstr>
      <vt:lpstr>9. mell.</vt:lpstr>
      <vt:lpstr>'Bev. Polg.Hiv. köt.fel. 1.2)a'!Nyomtatási_terület</vt:lpstr>
      <vt:lpstr>'Bev.Könyvt.Műv.h.köt.fel.1.3)a'!Nyomtatási_terület</vt:lpstr>
      <vt:lpstr>'bevétel 1.m. '!Nyomtatási_terület</vt:lpstr>
      <vt:lpstr>'Bevétel Önk.köt.fel. 1.1)a'!Nyomtatási_terület</vt:lpstr>
      <vt:lpstr>'Bevétel Önkormányzat 1.1 '!Nyomtatási_terület</vt:lpstr>
      <vt:lpstr>'Bevétel Polg.Hivatal 1.2 '!Nyomtatási_terület</vt:lpstr>
      <vt:lpstr>'Kiadások 2.'!Nyomtatási_terület</vt:lpstr>
      <vt:lpstr>'mérleg 3 éves 7.m.'!Nyomtatási_terület</vt:lpstr>
      <vt:lpstr>'Mérleg 5.'!Nyomtatási_terület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Fekete Lászlóné</cp:lastModifiedBy>
  <cp:lastPrinted>2018-12-03T08:31:52Z</cp:lastPrinted>
  <dcterms:created xsi:type="dcterms:W3CDTF">1999-11-19T07:39:00Z</dcterms:created>
  <dcterms:modified xsi:type="dcterms:W3CDTF">2018-12-03T09:30:48Z</dcterms:modified>
</cp:coreProperties>
</file>