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60" yWindow="-180" windowWidth="15480" windowHeight="8280" firstSheet="13" activeTab="13"/>
  </bookViews>
  <sheets>
    <sheet name="bevétel 1.m. " sheetId="98" r:id="rId1"/>
    <sheet name="Bevétel Önkormányzat 1.1 " sheetId="99" r:id="rId2"/>
    <sheet name="Bev.étel Önk.köt.fel. 1.1)a" sheetId="145" r:id="rId3"/>
    <sheet name="Bevétel Polg.Hivatal 1.2 " sheetId="100" r:id="rId4"/>
    <sheet name="Bev. Polg.Hiv. köt.fel. 1.2)a" sheetId="146" r:id="rId5"/>
    <sheet name="Bevétel Könyvtár-Műv.h. 1.3. " sheetId="101" r:id="rId6"/>
    <sheet name="Bev.Könyvt.Műv.h.köt.fel.1.3)a" sheetId="119" r:id="rId7"/>
    <sheet name="Kiadások 2." sheetId="71" r:id="rId8"/>
    <sheet name="önkormányzat kiadásai 2.1. " sheetId="120" r:id="rId9"/>
    <sheet name="önk.köt.fel.kiadásai 2.1.)a" sheetId="147" r:id="rId10"/>
    <sheet name="Polg.Hivatal kiadásai 2.2" sheetId="73" r:id="rId11"/>
    <sheet name="Polg.Hivatal kiadásai 2.2)a" sheetId="140" r:id="rId12"/>
    <sheet name="Könyvtár és Műv.H. kiadásai 2.3" sheetId="83" r:id="rId13"/>
    <sheet name="Könyvtár és Műv.H. k 2.3)a" sheetId="142" r:id="rId14"/>
    <sheet name="Működési kiadások 3." sheetId="72" r:id="rId15"/>
    <sheet name="Felhalmozás 4.mell." sheetId="137" r:id="rId16"/>
    <sheet name="Mérleg 5." sheetId="102" r:id="rId17"/>
    <sheet name="Előirányzat felh. 6." sheetId="77" r:id="rId18"/>
    <sheet name="mérleg 3 éves 7.m." sheetId="68" r:id="rId19"/>
    <sheet name="Tartalék 8." sheetId="81" r:id="rId20"/>
    <sheet name="9. mell." sheetId="148" r:id="rId21"/>
  </sheets>
  <definedNames>
    <definedName name="_xlnm.Print_Area" localSheetId="4">'Bev. Polg.Hiv. köt.fel. 1.2)a'!$A$1:$J$11</definedName>
    <definedName name="_xlnm.Print_Area" localSheetId="2">'Bev.étel Önk.köt.fel. 1.1)a'!$A$1:$J$29</definedName>
    <definedName name="_xlnm.Print_Area" localSheetId="6">'Bev.Könyvt.Műv.h.köt.fel.1.3)a'!$A$1:$J$12</definedName>
    <definedName name="_xlnm.Print_Area" localSheetId="0">'bevétel 1.m. '!$A$1:$E$46</definedName>
    <definedName name="_xlnm.Print_Area" localSheetId="1">'Bevétel Önkormányzat 1.1 '!$A$1:$J$29</definedName>
    <definedName name="_xlnm.Print_Area" localSheetId="3">'Bevétel Polg.Hivatal 1.2 '!$A$1:$J$11</definedName>
    <definedName name="_xlnm.Print_Area" localSheetId="7">'Kiadások 2.'!$A$1:$F$29</definedName>
    <definedName name="_xlnm.Print_Area" localSheetId="18">'mérleg 3 éves 7.m.'!$A$1:$I$35</definedName>
    <definedName name="_xlnm.Print_Area" localSheetId="16">'Mérleg 5.'!$A$1:$D$66</definedName>
    <definedName name="_xlnm.Print_Area" localSheetId="9">'önk.köt.fel.kiadásai 2.1.)a'!$A$1:$L$37</definedName>
    <definedName name="_xlnm.Print_Area" localSheetId="8">'önkormányzat kiadásai 2.1. '!$A$1:$L$38</definedName>
    <definedName name="_xlnm.Print_Area" localSheetId="10">'Polg.Hivatal kiadásai 2.2'!$A$1:$L$13</definedName>
    <definedName name="_xlnm.Print_Area" localSheetId="11">'Polg.Hivatal kiadásai 2.2)a'!$A$1:$L$13</definedName>
    <definedName name="_xlnm.Print_Area" localSheetId="19">'Tartalék 8.'!$A$1:$H$23</definedName>
  </definedNames>
  <calcPr calcId="145621"/>
</workbook>
</file>

<file path=xl/calcChain.xml><?xml version="1.0" encoding="utf-8"?>
<calcChain xmlns="http://schemas.openxmlformats.org/spreadsheetml/2006/main">
  <c r="D12" i="137" l="1"/>
  <c r="P35" i="148"/>
  <c r="N35" i="148"/>
  <c r="M35" i="148"/>
  <c r="L35" i="148"/>
  <c r="J35" i="148"/>
  <c r="I35" i="148"/>
  <c r="H35" i="148"/>
  <c r="F35" i="148"/>
  <c r="P33" i="148"/>
  <c r="O33" i="148"/>
  <c r="O35" i="148" s="1"/>
  <c r="N33" i="148"/>
  <c r="M33" i="148"/>
  <c r="L33" i="148"/>
  <c r="K33" i="148"/>
  <c r="K35" i="148" s="1"/>
  <c r="J33" i="148"/>
  <c r="I33" i="148"/>
  <c r="H33" i="148"/>
  <c r="G33" i="148"/>
  <c r="G35" i="148" s="1"/>
  <c r="F33" i="148"/>
  <c r="F22" i="148"/>
  <c r="E22" i="148"/>
  <c r="D22" i="148"/>
  <c r="C22" i="148"/>
  <c r="G21" i="148"/>
  <c r="G20" i="148"/>
  <c r="G19" i="148"/>
  <c r="G18" i="148"/>
  <c r="G17" i="148"/>
  <c r="G16" i="148"/>
  <c r="G15" i="148"/>
  <c r="G14" i="148"/>
  <c r="G13" i="148"/>
  <c r="G12" i="148"/>
  <c r="G11" i="148"/>
  <c r="G10" i="148"/>
  <c r="G9" i="148"/>
  <c r="G8" i="148"/>
  <c r="G7" i="148"/>
  <c r="G6" i="148"/>
  <c r="G22" i="148" s="1"/>
  <c r="H11" i="68" l="1"/>
  <c r="H12" i="68" l="1"/>
  <c r="G30" i="68"/>
  <c r="D37" i="102" l="1"/>
  <c r="C15" i="72"/>
  <c r="K38" i="147"/>
  <c r="J38" i="147"/>
  <c r="I38" i="147"/>
  <c r="H38" i="147"/>
  <c r="G38" i="147"/>
  <c r="F38" i="147"/>
  <c r="E38" i="147"/>
  <c r="D38" i="147"/>
  <c r="C38" i="147"/>
  <c r="L38" i="147" s="1"/>
  <c r="B38" i="147"/>
  <c r="L37" i="147"/>
  <c r="L36" i="147"/>
  <c r="L35" i="147"/>
  <c r="L34" i="147"/>
  <c r="L33" i="147"/>
  <c r="L32" i="147"/>
  <c r="L31" i="147"/>
  <c r="L30" i="147"/>
  <c r="L29" i="147"/>
  <c r="L28" i="147"/>
  <c r="L27" i="147"/>
  <c r="L26" i="147"/>
  <c r="L25" i="147"/>
  <c r="L24" i="147"/>
  <c r="L23" i="147"/>
  <c r="L22" i="147"/>
  <c r="L21" i="147"/>
  <c r="L20" i="147"/>
  <c r="L19" i="147"/>
  <c r="L18" i="147"/>
  <c r="L17" i="147"/>
  <c r="L16" i="147"/>
  <c r="L15" i="147"/>
  <c r="L14" i="147"/>
  <c r="L13" i="147"/>
  <c r="L12" i="147"/>
  <c r="L11" i="147"/>
  <c r="L10" i="147"/>
  <c r="L9" i="147"/>
  <c r="L8" i="147"/>
  <c r="L7" i="147"/>
  <c r="L6" i="147"/>
  <c r="D56" i="102"/>
  <c r="L32" i="120" l="1"/>
  <c r="L29" i="120"/>
  <c r="I29" i="145"/>
  <c r="H29" i="145"/>
  <c r="G29" i="145"/>
  <c r="F29" i="145"/>
  <c r="E29" i="145"/>
  <c r="D29" i="145"/>
  <c r="C29" i="145"/>
  <c r="B29" i="145"/>
  <c r="J28" i="145"/>
  <c r="J27" i="145"/>
  <c r="J26" i="145"/>
  <c r="J25" i="145"/>
  <c r="J24" i="145"/>
  <c r="J23" i="145"/>
  <c r="J22" i="145"/>
  <c r="J21" i="145"/>
  <c r="J20" i="145"/>
  <c r="J19" i="145"/>
  <c r="J18" i="145"/>
  <c r="J17" i="145"/>
  <c r="J16" i="145"/>
  <c r="J15" i="145"/>
  <c r="J14" i="145"/>
  <c r="J13" i="145"/>
  <c r="J12" i="145"/>
  <c r="J11" i="145"/>
  <c r="J10" i="145"/>
  <c r="J9" i="145"/>
  <c r="J29" i="145" s="1"/>
  <c r="J8" i="145"/>
  <c r="B13" i="71"/>
  <c r="B15" i="71"/>
  <c r="B29" i="99"/>
  <c r="J24" i="99"/>
  <c r="J20" i="99"/>
  <c r="J19" i="99"/>
  <c r="J12" i="99"/>
  <c r="K12" i="142"/>
  <c r="J12" i="142"/>
  <c r="I12" i="142"/>
  <c r="H12" i="142"/>
  <c r="G12" i="142"/>
  <c r="F12" i="142"/>
  <c r="E12" i="142"/>
  <c r="D12" i="142"/>
  <c r="C12" i="142"/>
  <c r="B12" i="142"/>
  <c r="L11" i="142"/>
  <c r="L10" i="142"/>
  <c r="L9" i="142"/>
  <c r="L12" i="142" s="1"/>
  <c r="L8" i="142"/>
  <c r="C11" i="146"/>
  <c r="D11" i="146"/>
  <c r="E11" i="146"/>
  <c r="F11" i="146"/>
  <c r="G11" i="146"/>
  <c r="H11" i="146"/>
  <c r="I11" i="146"/>
  <c r="B11" i="146"/>
  <c r="J11" i="146" l="1"/>
  <c r="C13" i="140"/>
  <c r="D13" i="140"/>
  <c r="E13" i="140"/>
  <c r="F13" i="140"/>
  <c r="L13" i="140" s="1"/>
  <c r="G13" i="140"/>
  <c r="H13" i="140"/>
  <c r="I13" i="140"/>
  <c r="J13" i="140"/>
  <c r="K13" i="140"/>
  <c r="B13" i="140"/>
  <c r="L12" i="140"/>
  <c r="L11" i="140"/>
  <c r="L10" i="140"/>
  <c r="C13" i="73"/>
  <c r="D13" i="73"/>
  <c r="E13" i="73"/>
  <c r="F13" i="73"/>
  <c r="G13" i="73"/>
  <c r="H13" i="73"/>
  <c r="I13" i="73"/>
  <c r="J13" i="73"/>
  <c r="K13" i="73"/>
  <c r="B13" i="73"/>
  <c r="L12" i="73"/>
  <c r="J10" i="146"/>
  <c r="C11" i="100"/>
  <c r="D11" i="100"/>
  <c r="E11" i="100"/>
  <c r="F11" i="100"/>
  <c r="G11" i="100"/>
  <c r="H11" i="100"/>
  <c r="I11" i="100"/>
  <c r="J11" i="100" s="1"/>
  <c r="B11" i="100"/>
  <c r="J10" i="100"/>
  <c r="E13" i="71" l="1"/>
  <c r="B18" i="71"/>
  <c r="D16" i="68" l="1"/>
  <c r="O27" i="77"/>
  <c r="E16" i="77" l="1"/>
  <c r="J14" i="77"/>
  <c r="C12" i="77"/>
  <c r="E11" i="77"/>
  <c r="I28" i="77"/>
  <c r="D47" i="137"/>
  <c r="H10" i="68"/>
  <c r="H27" i="68"/>
  <c r="D60" i="102" l="1"/>
  <c r="E15" i="98"/>
  <c r="C28" i="72"/>
  <c r="C18" i="72"/>
  <c r="L11" i="73"/>
  <c r="L10" i="73"/>
  <c r="J9" i="146"/>
  <c r="J8" i="146"/>
  <c r="J21" i="99"/>
  <c r="B41" i="98"/>
  <c r="B38" i="98"/>
  <c r="B8" i="98"/>
  <c r="B7" i="98" s="1"/>
  <c r="H18" i="81"/>
  <c r="B37" i="98" l="1"/>
  <c r="B36" i="98" s="1"/>
  <c r="E45" i="98" l="1"/>
  <c r="C41" i="98"/>
  <c r="D41" i="98"/>
  <c r="D38" i="98"/>
  <c r="C38" i="98"/>
  <c r="G27" i="68"/>
  <c r="C37" i="98" l="1"/>
  <c r="C36" i="98" s="1"/>
  <c r="D37" i="98"/>
  <c r="D36" i="98" s="1"/>
  <c r="B24" i="71"/>
  <c r="B23" i="98"/>
  <c r="B20" i="98" s="1"/>
  <c r="D30" i="68"/>
  <c r="F30" i="68"/>
  <c r="F16" i="68"/>
  <c r="G16" i="68"/>
  <c r="G32" i="68" s="1"/>
  <c r="E46" i="98"/>
  <c r="D16" i="102"/>
  <c r="B31" i="98"/>
  <c r="C31" i="98"/>
  <c r="C29" i="98" s="1"/>
  <c r="D31" i="98"/>
  <c r="D29" i="98" s="1"/>
  <c r="B33" i="77"/>
  <c r="B38" i="120"/>
  <c r="L10" i="120"/>
  <c r="L9" i="83"/>
  <c r="L10" i="83"/>
  <c r="L11" i="83"/>
  <c r="D23" i="102"/>
  <c r="D20" i="102" s="1"/>
  <c r="D6" i="102"/>
  <c r="D5" i="102" s="1"/>
  <c r="J9" i="99"/>
  <c r="J10" i="99"/>
  <c r="J11" i="99"/>
  <c r="J13" i="99"/>
  <c r="J14" i="99"/>
  <c r="J15" i="99"/>
  <c r="J16" i="99"/>
  <c r="J17" i="99"/>
  <c r="J18" i="99"/>
  <c r="J22" i="99"/>
  <c r="J23" i="99"/>
  <c r="J25" i="99"/>
  <c r="J26" i="99"/>
  <c r="J27" i="99"/>
  <c r="J28" i="99"/>
  <c r="J8" i="99"/>
  <c r="C29" i="99"/>
  <c r="D29" i="99"/>
  <c r="E29" i="99"/>
  <c r="F29" i="99"/>
  <c r="G29" i="99"/>
  <c r="H29" i="99"/>
  <c r="I29" i="99"/>
  <c r="D33" i="102"/>
  <c r="C15" i="71"/>
  <c r="C18" i="71" s="1"/>
  <c r="D15" i="71"/>
  <c r="D18" i="71" s="1"/>
  <c r="E33" i="98"/>
  <c r="B17" i="98"/>
  <c r="L30" i="120"/>
  <c r="L8" i="120"/>
  <c r="E16" i="71"/>
  <c r="D33" i="77"/>
  <c r="C33" i="77"/>
  <c r="O32" i="77"/>
  <c r="O31" i="77"/>
  <c r="O30" i="77"/>
  <c r="O29" i="77"/>
  <c r="O28" i="77"/>
  <c r="O26" i="77"/>
  <c r="O25" i="77"/>
  <c r="O24" i="77"/>
  <c r="M17" i="77"/>
  <c r="L17" i="77"/>
  <c r="K17" i="77"/>
  <c r="J17" i="77"/>
  <c r="I17" i="77"/>
  <c r="H17" i="77"/>
  <c r="G17" i="77"/>
  <c r="F17" i="77"/>
  <c r="E17" i="77"/>
  <c r="D17" i="77"/>
  <c r="C17" i="77"/>
  <c r="B17" i="77"/>
  <c r="O16" i="77"/>
  <c r="O15" i="77"/>
  <c r="O14" i="77"/>
  <c r="O13" i="77"/>
  <c r="O12" i="77"/>
  <c r="O11" i="77"/>
  <c r="O10" i="77"/>
  <c r="O8" i="77"/>
  <c r="E14" i="71"/>
  <c r="D55" i="102" s="1"/>
  <c r="D15" i="72"/>
  <c r="E15" i="72"/>
  <c r="F27" i="72"/>
  <c r="D38" i="120"/>
  <c r="C30" i="68"/>
  <c r="B30" i="68"/>
  <c r="C16" i="68"/>
  <c r="B16" i="68"/>
  <c r="E26" i="71"/>
  <c r="D24" i="71"/>
  <c r="C24" i="71"/>
  <c r="E23" i="71"/>
  <c r="E22" i="71"/>
  <c r="E21" i="71"/>
  <c r="E20" i="71"/>
  <c r="E17" i="71"/>
  <c r="E12" i="71"/>
  <c r="E11" i="71"/>
  <c r="E10" i="71"/>
  <c r="E9" i="71"/>
  <c r="E44" i="98"/>
  <c r="E43" i="98"/>
  <c r="E42" i="98"/>
  <c r="E41" i="98"/>
  <c r="E40" i="98"/>
  <c r="E39" i="98"/>
  <c r="E32" i="98"/>
  <c r="E30" i="98"/>
  <c r="E28" i="98"/>
  <c r="E27" i="98"/>
  <c r="E26" i="98"/>
  <c r="E25" i="98"/>
  <c r="E24" i="98"/>
  <c r="D23" i="98"/>
  <c r="D20" i="98" s="1"/>
  <c r="C23" i="98"/>
  <c r="C20" i="98" s="1"/>
  <c r="E22" i="98"/>
  <c r="E19" i="98"/>
  <c r="E18" i="98"/>
  <c r="D17" i="98"/>
  <c r="C17" i="98"/>
  <c r="E16" i="98"/>
  <c r="E14" i="98"/>
  <c r="E13" i="98"/>
  <c r="E12" i="98"/>
  <c r="E11" i="98"/>
  <c r="E10" i="98"/>
  <c r="E9" i="98"/>
  <c r="D8" i="98"/>
  <c r="D7" i="98" s="1"/>
  <c r="C8" i="98"/>
  <c r="C7" i="98" s="1"/>
  <c r="L7" i="120"/>
  <c r="L9" i="120"/>
  <c r="L11" i="120"/>
  <c r="L12" i="120"/>
  <c r="L13" i="120"/>
  <c r="L14" i="120"/>
  <c r="L15" i="120"/>
  <c r="L16" i="120"/>
  <c r="L17" i="120"/>
  <c r="L18" i="120"/>
  <c r="L19" i="120"/>
  <c r="L20" i="120"/>
  <c r="L21" i="120"/>
  <c r="L22" i="120"/>
  <c r="L23" i="120"/>
  <c r="L24" i="120"/>
  <c r="L25" i="120"/>
  <c r="L26" i="120"/>
  <c r="L27" i="120"/>
  <c r="L28" i="120"/>
  <c r="L31" i="120"/>
  <c r="L33" i="120"/>
  <c r="L34" i="120"/>
  <c r="L35" i="120"/>
  <c r="L36" i="120"/>
  <c r="L37" i="120"/>
  <c r="L6" i="120"/>
  <c r="I38" i="120"/>
  <c r="J38" i="120"/>
  <c r="K38" i="120"/>
  <c r="C38" i="120"/>
  <c r="E38" i="120"/>
  <c r="F38" i="120"/>
  <c r="G38" i="120"/>
  <c r="H38" i="120"/>
  <c r="I12" i="119"/>
  <c r="H12" i="119"/>
  <c r="G12" i="119"/>
  <c r="F12" i="119"/>
  <c r="D12" i="119"/>
  <c r="C12" i="119"/>
  <c r="B12" i="119"/>
  <c r="E11" i="119"/>
  <c r="J11" i="119" s="1"/>
  <c r="J10" i="119"/>
  <c r="J9" i="119"/>
  <c r="E8" i="119"/>
  <c r="J8" i="119"/>
  <c r="F21" i="72"/>
  <c r="F22" i="72"/>
  <c r="F23" i="72"/>
  <c r="F24" i="72"/>
  <c r="J9" i="100"/>
  <c r="F25" i="72"/>
  <c r="F14" i="72"/>
  <c r="D52" i="102" s="1"/>
  <c r="F8" i="72"/>
  <c r="D48" i="102" s="1"/>
  <c r="F9" i="72"/>
  <c r="F10" i="72"/>
  <c r="D49" i="102" s="1"/>
  <c r="F11" i="72"/>
  <c r="F12" i="72"/>
  <c r="D50" i="102" s="1"/>
  <c r="F13" i="72"/>
  <c r="D51" i="102" s="1"/>
  <c r="F16" i="72"/>
  <c r="F17" i="72"/>
  <c r="F18" i="72"/>
  <c r="F19" i="72"/>
  <c r="F20" i="72"/>
  <c r="F26" i="72"/>
  <c r="F29" i="72"/>
  <c r="D28" i="72"/>
  <c r="E28" i="72"/>
  <c r="D7" i="72"/>
  <c r="E7" i="72"/>
  <c r="E30" i="72" s="1"/>
  <c r="C7" i="72"/>
  <c r="C12" i="83"/>
  <c r="D12" i="83"/>
  <c r="E12" i="83"/>
  <c r="F12" i="83"/>
  <c r="G12" i="83"/>
  <c r="H12" i="83"/>
  <c r="I12" i="83"/>
  <c r="J12" i="83"/>
  <c r="K12" i="83"/>
  <c r="B12" i="83"/>
  <c r="L8" i="83"/>
  <c r="J9" i="101"/>
  <c r="J10" i="101"/>
  <c r="F12" i="101"/>
  <c r="G12" i="101"/>
  <c r="H12" i="101"/>
  <c r="I12" i="101"/>
  <c r="J8" i="100"/>
  <c r="C12" i="101"/>
  <c r="D12" i="101"/>
  <c r="E11" i="101"/>
  <c r="J11" i="101" s="1"/>
  <c r="E8" i="101"/>
  <c r="J8" i="101"/>
  <c r="B12" i="101"/>
  <c r="E12" i="101"/>
  <c r="J12" i="101" s="1"/>
  <c r="E38" i="98"/>
  <c r="H14" i="81"/>
  <c r="N17" i="77"/>
  <c r="O9" i="77"/>
  <c r="F33" i="77"/>
  <c r="G33" i="77"/>
  <c r="H33" i="77"/>
  <c r="I33" i="77"/>
  <c r="J33" i="77"/>
  <c r="K33" i="77"/>
  <c r="L33" i="77"/>
  <c r="M33" i="77"/>
  <c r="E12" i="119"/>
  <c r="J29" i="99" l="1"/>
  <c r="F15" i="72"/>
  <c r="D47" i="102"/>
  <c r="D54" i="102"/>
  <c r="E17" i="98"/>
  <c r="D53" i="102"/>
  <c r="D36" i="102"/>
  <c r="E37" i="98"/>
  <c r="E36" i="98" s="1"/>
  <c r="B28" i="71"/>
  <c r="C32" i="68"/>
  <c r="B32" i="68"/>
  <c r="F7" i="72"/>
  <c r="L38" i="120"/>
  <c r="L13" i="73"/>
  <c r="L12" i="83"/>
  <c r="D28" i="71"/>
  <c r="E23" i="98"/>
  <c r="E8" i="98"/>
  <c r="C34" i="98"/>
  <c r="H23" i="81"/>
  <c r="C30" i="72"/>
  <c r="J12" i="119"/>
  <c r="E31" i="98"/>
  <c r="D32" i="68"/>
  <c r="O17" i="77"/>
  <c r="D30" i="72"/>
  <c r="F32" i="68"/>
  <c r="E24" i="71"/>
  <c r="E29" i="98"/>
  <c r="F28" i="72"/>
  <c r="C28" i="71"/>
  <c r="D34" i="98"/>
  <c r="E7" i="98"/>
  <c r="E20" i="98"/>
  <c r="B34" i="98"/>
  <c r="E15" i="71"/>
  <c r="E18" i="71" s="1"/>
  <c r="D64" i="102" l="1"/>
  <c r="D65" i="102" s="1"/>
  <c r="D66" i="102"/>
  <c r="E28" i="71"/>
  <c r="F30" i="72"/>
  <c r="E34" i="98"/>
  <c r="O23" i="77"/>
  <c r="E33" i="77"/>
  <c r="H30" i="68" l="1"/>
  <c r="H16" i="68"/>
  <c r="E31" i="68" l="1"/>
  <c r="E17" i="68"/>
  <c r="H32" i="68"/>
  <c r="O22" i="77"/>
  <c r="O33" i="77" s="1"/>
  <c r="N33" i="77"/>
</calcChain>
</file>

<file path=xl/sharedStrings.xml><?xml version="1.0" encoding="utf-8"?>
<sst xmlns="http://schemas.openxmlformats.org/spreadsheetml/2006/main" count="916" uniqueCount="408">
  <si>
    <t>Megnevezés</t>
  </si>
  <si>
    <t>Működési bevételek</t>
  </si>
  <si>
    <t>1.</t>
  </si>
  <si>
    <t>10.</t>
  </si>
  <si>
    <t>4.</t>
  </si>
  <si>
    <t>7.</t>
  </si>
  <si>
    <t>2.</t>
  </si>
  <si>
    <t>5.</t>
  </si>
  <si>
    <t>9.</t>
  </si>
  <si>
    <t>11.</t>
  </si>
  <si>
    <t>3.</t>
  </si>
  <si>
    <t>6.</t>
  </si>
  <si>
    <t>adatok ezer forintban</t>
  </si>
  <si>
    <t>8.</t>
  </si>
  <si>
    <t>Összesen:</t>
  </si>
  <si>
    <t>21.</t>
  </si>
  <si>
    <t>13.</t>
  </si>
  <si>
    <t>Müködési kiadás összesen:</t>
  </si>
  <si>
    <t>Müködési bevétel összesen:</t>
  </si>
  <si>
    <t>Felhalmozási kiadások</t>
  </si>
  <si>
    <t>Felhalmozási bevételek</t>
  </si>
  <si>
    <t>Felhalmozási kiadás összesen:</t>
  </si>
  <si>
    <t>Felhalmozási bevétel összesen:</t>
  </si>
  <si>
    <t>M i n d ö s s z e s e n  :</t>
  </si>
  <si>
    <t>Összesen</t>
  </si>
  <si>
    <t>12.</t>
  </si>
  <si>
    <t xml:space="preserve">adatok ezer forintban </t>
  </si>
  <si>
    <t xml:space="preserve">Kiemelt előirányzatok </t>
  </si>
  <si>
    <t xml:space="preserve">Összesen </t>
  </si>
  <si>
    <t>Működési kiadások összesen</t>
  </si>
  <si>
    <t xml:space="preserve">Kiadások összesen: </t>
  </si>
  <si>
    <t>Felújítási cél megnevezése</t>
  </si>
  <si>
    <t xml:space="preserve">ezer forintban </t>
  </si>
  <si>
    <t>Feladat megnevezése</t>
  </si>
  <si>
    <t>Előirányzat</t>
  </si>
  <si>
    <t>jan.</t>
  </si>
  <si>
    <t>febr.</t>
  </si>
  <si>
    <t>márc.</t>
  </si>
  <si>
    <t>ápr.</t>
  </si>
  <si>
    <t>máj.</t>
  </si>
  <si>
    <t>jun.</t>
  </si>
  <si>
    <t>júl.</t>
  </si>
  <si>
    <t>aug.</t>
  </si>
  <si>
    <t>szept.</t>
  </si>
  <si>
    <t>okt.</t>
  </si>
  <si>
    <t>nov.</t>
  </si>
  <si>
    <t>dec.</t>
  </si>
  <si>
    <t>BEVÉTELEK</t>
  </si>
  <si>
    <t>BEVÉTEL ÖSSZESEN</t>
  </si>
  <si>
    <t>KIADÁSOK</t>
  </si>
  <si>
    <t>KIADÁS ÖSSZESEN</t>
  </si>
  <si>
    <t>B E V É T E L E K</t>
  </si>
  <si>
    <t>Sor-
szám</t>
  </si>
  <si>
    <t>Bevételi jogcím</t>
  </si>
  <si>
    <t>K I A D Á S O K</t>
  </si>
  <si>
    <t>Sor-szám</t>
  </si>
  <si>
    <t>Kiadási jogcímek</t>
  </si>
  <si>
    <t>14.</t>
  </si>
  <si>
    <t>16.</t>
  </si>
  <si>
    <t>17.</t>
  </si>
  <si>
    <t>15.</t>
  </si>
  <si>
    <t>18.</t>
  </si>
  <si>
    <t>19.</t>
  </si>
  <si>
    <t>20.</t>
  </si>
  <si>
    <t>22.</t>
  </si>
  <si>
    <t>23.</t>
  </si>
  <si>
    <t>24.</t>
  </si>
  <si>
    <t>Egyek Nagyközség Önkormányzat Felhalmozási kiadásai feladatonként</t>
  </si>
  <si>
    <t>KIMUTATÁS</t>
  </si>
  <si>
    <t>évre tervezett tartalékokról</t>
  </si>
  <si>
    <t>Tartalék összesen:</t>
  </si>
  <si>
    <t>Tárkányi Béla Könyvtár és Művelődési Ház összesen:</t>
  </si>
  <si>
    <t>Egyeki Szöghatár Nonprofit Kft.</t>
  </si>
  <si>
    <t>25.</t>
  </si>
  <si>
    <t>26.</t>
  </si>
  <si>
    <t>27.</t>
  </si>
  <si>
    <t>Ezer forintban !</t>
  </si>
  <si>
    <t>Évek</t>
  </si>
  <si>
    <t>Összesen
(7=3+4+5+6)</t>
  </si>
  <si>
    <t>ÖSSZES KÖTELEZETTSÉG</t>
  </si>
  <si>
    <t>Fejlesztési cél leírása</t>
  </si>
  <si>
    <t>Tiszacsege Központi Orvosi Ügyelet</t>
  </si>
  <si>
    <t>Önkormányzati Tűzoltóság</t>
  </si>
  <si>
    <t xml:space="preserve">Ssz. </t>
  </si>
  <si>
    <t>Egyek Nagyközség Önkormányzat adósságot keletkeztető ügyletekből és kezességvállalásokból fennálló kötelezettségei</t>
  </si>
  <si>
    <t>Adósságot keletkeztető ügyletek várható együttes összege:</t>
  </si>
  <si>
    <t>Hitel megnevezése</t>
  </si>
  <si>
    <t xml:space="preserve">Debrecen-Nyíregyházi Egyházmegye </t>
  </si>
  <si>
    <t xml:space="preserve"> </t>
  </si>
  <si>
    <t xml:space="preserve">KÖLTSÉGVETÉSI BEVÉTELEK ÖSSZESEN: </t>
  </si>
  <si>
    <t>B3 Közhatalmi bevétel</t>
  </si>
  <si>
    <t>B34. Vagyoni típusú adók</t>
  </si>
  <si>
    <t>B35. Termékek és szogáltatások adói</t>
  </si>
  <si>
    <t>B351. Értékesítési és forgalmi adók (állandó jelleggel végzett ipaírűzési tevékenység után fizetett helyi iparűzési adó)</t>
  </si>
  <si>
    <t>B354. Gépjárműadók</t>
  </si>
  <si>
    <t>B355. Egyéb áruhasználati és szolgáltatási adók (talajterhelési díj)</t>
  </si>
  <si>
    <t>B36. Egyéb közhatalmi bevételek (bírság, pótlék, mezőőri díj)</t>
  </si>
  <si>
    <t>B4. Működési bevételek</t>
  </si>
  <si>
    <t>B.5. Felhalmozási bevételek</t>
  </si>
  <si>
    <t>B1. Működési célú támogatások államháztartáson belülről</t>
  </si>
  <si>
    <t>B111. Helyi önkormányzatok működésének általános támogatása</t>
  </si>
  <si>
    <t>B114. Települési önkormányzatok kulturális feladatainak támogatása</t>
  </si>
  <si>
    <t>B116 Helyi önkormányzatok kiegészítő támogatása</t>
  </si>
  <si>
    <t>B115 Működési célú központosított előirányzatok</t>
  </si>
  <si>
    <t>B11. Önkormányzatok működési támogatásai</t>
  </si>
  <si>
    <t>B2. Felhalmozási célú támogatások államháztartáson belülről</t>
  </si>
  <si>
    <t xml:space="preserve">B25. Egyéb felhalmozási célú támogatások bevételei államháztartáson belülről </t>
  </si>
  <si>
    <t>B7. Felhalmozási célú átvett pénzeszközök</t>
  </si>
  <si>
    <t>B81. Belföldi finanszírozás bevételei</t>
  </si>
  <si>
    <t>B811. Hitel-, kölcsönfelvétel államháztartáson kívülről</t>
  </si>
  <si>
    <t>B813. Maradvány igénybevétele</t>
  </si>
  <si>
    <t xml:space="preserve">            felhalmozási</t>
  </si>
  <si>
    <t>ebből:    működési</t>
  </si>
  <si>
    <t>B816. Központi, irányítószervi támogatás</t>
  </si>
  <si>
    <t>B8. Finanszírozási bevételek</t>
  </si>
  <si>
    <t>KÖLTSÉGVETÉSI HIÁNY FINANSZÍROZÁSÁRA SZOLGÁLÓ PÉNZF.NÉLKÜLI BEVÉTELEK:</t>
  </si>
  <si>
    <t>B6. Működési célú átvett pénzeszközök</t>
  </si>
  <si>
    <t>A. Költségvetési bevételek összesen</t>
  </si>
  <si>
    <t>B3. Közhatalmi bevétel</t>
  </si>
  <si>
    <t>B5. Felhalmozási bevételek</t>
  </si>
  <si>
    <t>Kormányzati funkciók</t>
  </si>
  <si>
    <t>106010 Lakóingatlan szociális célú bérbeadás, üzemeltetés</t>
  </si>
  <si>
    <t>013350 Az önkormányzati vagyonnal való gazdálk-sal kapcs. Feladatok</t>
  </si>
  <si>
    <t>066020 Város és községgazdálkodás</t>
  </si>
  <si>
    <t>018010 Önkormányzatok elszámolásai a közp-i ktg.vetéssel</t>
  </si>
  <si>
    <t>900020 Önkormányzati funkciókra nem sorolható bevételek államháztartásoknak</t>
  </si>
  <si>
    <t>900060 Forgatási és befektetési célú finanszírozási műveletek</t>
  </si>
  <si>
    <t>107055 Falugondoki, tanyagondnoki feladatok ellátása</t>
  </si>
  <si>
    <t>041233 Hosszabb időtartamú közfgolalkoztatás</t>
  </si>
  <si>
    <t>041237 Közfogallkoztatási mintaprogram</t>
  </si>
  <si>
    <t>086090 Mindenféle máshová nem sorolh.szabadidős szolg-k</t>
  </si>
  <si>
    <t>013320 Köztemető fenntartás és működtetés</t>
  </si>
  <si>
    <t>011130 Önkormányzatok és önkormányzati hivatalok jogalkotói és általános igazgatási tevékenysége</t>
  </si>
  <si>
    <t>011220 Adó-, vám és jövedéki igazgatás</t>
  </si>
  <si>
    <t>082042 Könyvtári állomány gyarapítása, nyilvántartása</t>
  </si>
  <si>
    <t>082044 Könyvtári szolgáltatások</t>
  </si>
  <si>
    <t>082063 Múzeumi, kiállítási tevékenység</t>
  </si>
  <si>
    <t>082091 Közművelődési- közösségi és társadalmi részvétel fejlesztése</t>
  </si>
  <si>
    <t>Költségvetési bevétel rovatrend</t>
  </si>
  <si>
    <t>Költségvetési kiadás rovatrand</t>
  </si>
  <si>
    <t>K1. Személyi juttatások</t>
  </si>
  <si>
    <t>K2. Munkaadókat terhelő járulékok és szociális hozzájárulási adók</t>
  </si>
  <si>
    <t>K3. Dologi kiadások</t>
  </si>
  <si>
    <t>K4. Ellátottak pénzbeli juttatásai</t>
  </si>
  <si>
    <t>K6. Beruházások</t>
  </si>
  <si>
    <t>K7. Felújítások</t>
  </si>
  <si>
    <t>K8. Egyéb felhalmozási célú kiadások</t>
  </si>
  <si>
    <t>Felhalmozási kiadások összesen:</t>
  </si>
  <si>
    <t>K5. Egyéb működési célú kiadások (tartalékok nélkül)</t>
  </si>
  <si>
    <t>K9. Finanszírozási kiadások (működési)</t>
  </si>
  <si>
    <t>K9. Finanszírozási kiadások (felhalmozási)</t>
  </si>
  <si>
    <t xml:space="preserve">K2. Munkaadókat terhelő járulékok és szociális hozzájárulási adó </t>
  </si>
  <si>
    <t xml:space="preserve">K4. Ellátottak pénzbeli juttatásai </t>
  </si>
  <si>
    <t>K512. Tartalék tartalék</t>
  </si>
  <si>
    <t>K9. Finanszírozási kiadások</t>
  </si>
  <si>
    <t>051040 Nem veszélyes hulladék kezelése ártalmatlanítása</t>
  </si>
  <si>
    <t>083030 Egyéb kiadói tevékenyésg</t>
  </si>
  <si>
    <t>064010 Közvilágítás</t>
  </si>
  <si>
    <t>032020 Tűz és katasztrófavédelmi tevékenységek</t>
  </si>
  <si>
    <t>072111 Háziorvosi alapellátás</t>
  </si>
  <si>
    <t>072112 Háziorvosi ügyeleti ellátás</t>
  </si>
  <si>
    <t>072210 Járóbetegek gyógyító szakellátása</t>
  </si>
  <si>
    <t>074040 Fertőző megbetegedéseket megel.jár.ü.ell.</t>
  </si>
  <si>
    <t>107060 Egyéb szociális pénzbeni ellátások, tám-k</t>
  </si>
  <si>
    <t>011130 Önk.-k és önk-i hav-k jogalkotói és ált.ig.tev.</t>
  </si>
  <si>
    <t>K2. Munkaadókat terhelő járulékok és szociális hozzájárulási adó</t>
  </si>
  <si>
    <t>K5. Egyéb működési célú kiadások (tartalék nélkül)</t>
  </si>
  <si>
    <t>K512. Tartalék</t>
  </si>
  <si>
    <t>K5. Egyéb működési célú kiadások</t>
  </si>
  <si>
    <t>ebből: tartalék (működési)</t>
  </si>
  <si>
    <t>B3. Közhatalmi bevételek</t>
  </si>
  <si>
    <t>B8. Finanszírozási bevételek (működési)</t>
  </si>
  <si>
    <t>B8. Finanszírozási bevételek (felhalmozási)</t>
  </si>
  <si>
    <t>B21. Felhalmozási célú önkormányzati támogatások (központosított előirányzatok,  vis maior)</t>
  </si>
  <si>
    <t>K1. Személyi  juttatás</t>
  </si>
  <si>
    <t>K11. Foglalkoztatottak személyi juttatásai</t>
  </si>
  <si>
    <t>K12. Külső személyi juttatások</t>
  </si>
  <si>
    <t xml:space="preserve">K9. Finanszírozási kiadások </t>
  </si>
  <si>
    <t xml:space="preserve">   ebből: közfoglalkoztatás</t>
  </si>
  <si>
    <t>Egyeki Sportbarátok Sport Egyesülete</t>
  </si>
  <si>
    <t>Polgárőrség</t>
  </si>
  <si>
    <t>Temetési kölcsön</t>
  </si>
  <si>
    <t>Kormányzati funkció</t>
  </si>
  <si>
    <t>044320</t>
  </si>
  <si>
    <t>066020</t>
  </si>
  <si>
    <t>011130</t>
  </si>
  <si>
    <t>B111. Helyi önkormányzatok működésének ált.tám-a</t>
  </si>
  <si>
    <t>B113. Telelpülési önkormányzatok szoc.és gyemrekjóléti fel.tám.</t>
  </si>
  <si>
    <t>B114. Telelpülési önkormányzatok kulturális feladatainak tám-a</t>
  </si>
  <si>
    <t>B115. Működési célú központosított előirányzatok</t>
  </si>
  <si>
    <t>B16.  Egyéb működési célú támogatások bevételei államházt.belülről</t>
  </si>
  <si>
    <t>B21. Felhalmozási célú önkormányzati támogatások</t>
  </si>
  <si>
    <t>B25. Egyéb felhalmozási célú támogatások bevételei államháztartáson belülről</t>
  </si>
  <si>
    <t>B35. Termékek és szolgáltatások adói</t>
  </si>
  <si>
    <t>B351. Értékesítési és forgalmi adók</t>
  </si>
  <si>
    <t>B354. Gépjármű adók</t>
  </si>
  <si>
    <t>B36. Egyéb közhatalmi bevételek</t>
  </si>
  <si>
    <t>B.4.Működési bevételek</t>
  </si>
  <si>
    <t>B.811. Hitel, kölcsön felvétel államháztartáson kívülről</t>
  </si>
  <si>
    <t>K1. Személyi juttatás</t>
  </si>
  <si>
    <t>K4. Ellátottak pénzbeli juttatása</t>
  </si>
  <si>
    <t>K6. Beruházás</t>
  </si>
  <si>
    <t>K7. Felújítás</t>
  </si>
  <si>
    <t xml:space="preserve"> KIADÁSOK ÖSSZESEN: </t>
  </si>
  <si>
    <t xml:space="preserve">K5. Egyéb működési célú kiadások </t>
  </si>
  <si>
    <t>B116. Helyi önkormányzatok kiegészítő támogatása</t>
  </si>
  <si>
    <t>B16. Egyéb működési célú támogatások bevételei államháztartáson belülről</t>
  </si>
  <si>
    <t>B8111. Hosszú lejáratú hitelek, kölcsön felvétele</t>
  </si>
  <si>
    <t>B8113. Rövid lejáratú hitelek, kölcsönök felvétele</t>
  </si>
  <si>
    <t>B8192. Rövid lejáratú kölcsönök bevételei</t>
  </si>
  <si>
    <t>044320 Építőipar támogatása</t>
  </si>
  <si>
    <t>084031 Civil szervezetek működési támogatása</t>
  </si>
  <si>
    <t>107060 Egyéb szociális pénzbeni és term-i ellátás</t>
  </si>
  <si>
    <t>045160 Közutak, hidak, alagutak fenntartása</t>
  </si>
  <si>
    <t>104060 A gyermekek, fiatalok és családok életmin.jav.</t>
  </si>
  <si>
    <t xml:space="preserve">   ebből: választott tisztségviselők juttatásai</t>
  </si>
  <si>
    <t xml:space="preserve">Környezetvédelmi pályázat </t>
  </si>
  <si>
    <t>K915. Finanszírozási kiadások</t>
  </si>
  <si>
    <t>K9. Finanszírozási kiadások felhalmozási</t>
  </si>
  <si>
    <t>041237</t>
  </si>
  <si>
    <t>013350</t>
  </si>
  <si>
    <t>28.</t>
  </si>
  <si>
    <t>29.</t>
  </si>
  <si>
    <t>30.</t>
  </si>
  <si>
    <t>31.</t>
  </si>
  <si>
    <t>32.</t>
  </si>
  <si>
    <t>33.</t>
  </si>
  <si>
    <t>34.</t>
  </si>
  <si>
    <t>35.</t>
  </si>
  <si>
    <t>B.8192. Rövid lejáratú kölcsönök bevételei</t>
  </si>
  <si>
    <t>2018. évi előirányzat</t>
  </si>
  <si>
    <t>Alacsony vételárú ingatlanok megvásárlása fejlesztési célú hitel</t>
  </si>
  <si>
    <t>Műfüves labdarugópálya pályázati tervdokumentáció elkészítésének finanszírozása feljesztési célú hitel</t>
  </si>
  <si>
    <t>Zúzott kő vásárlás fejlesztési célú hitel</t>
  </si>
  <si>
    <t>2017.</t>
  </si>
  <si>
    <t>2018.</t>
  </si>
  <si>
    <t>Betonelem előregyártó csarnok pályázathoz kapcsolódó építési, kivitelezési terv elkészítése, valamint a pályázathoz kapcsolódó árazott költségvetés, építési engedélyezési tervdokumentáció elkészítésének finanszírozása fejlesztési célú hitel</t>
  </si>
  <si>
    <t>Fejlesztés várható kiadása 2018. év</t>
  </si>
  <si>
    <t>Fejlesztés várható kiadása 2019. év</t>
  </si>
  <si>
    <t>Fejlesztés várható kiadása 2020. év</t>
  </si>
  <si>
    <t>Fejlesztés várható kiadása 2021. év</t>
  </si>
  <si>
    <t>Fejlesztés várható kiadása 2022. év</t>
  </si>
  <si>
    <t>Fejlesztés várható kiadása 2023. év</t>
  </si>
  <si>
    <t>Fejlesztés várható kiadása 2024. év</t>
  </si>
  <si>
    <t>Fejlesztés várható kiadása 2025. év</t>
  </si>
  <si>
    <t>Egyéb központi támogatás</t>
  </si>
  <si>
    <t>Pótlékok, bírságok egyéb közhatalmi bevételek</t>
  </si>
  <si>
    <t>B113. Települési önkormányzatok szociális feladatainak támogatása</t>
  </si>
  <si>
    <t>B814. Államháztartáson belüli megelőlegezések</t>
  </si>
  <si>
    <t>2019.</t>
  </si>
  <si>
    <t>Fejlesztés várható kiadása 2026. év</t>
  </si>
  <si>
    <t>" Egyek bel és külterületi csapadékelvezető rendszer rekonstrukciója" fejlesztési célú hitel</t>
  </si>
  <si>
    <t>Egyek horgászturizmushoz kapcsolódó pihenőpark és sétaút kialakítása önerő fedezete fejlesztési célú hitel</t>
  </si>
  <si>
    <t>Gyepmesteri telep építése Egyeken önerő finanszírozása fejlesztési célú hitel</t>
  </si>
  <si>
    <t>Önkormányzati tulajdonú ingatlan fűtéskorszerűsítése és Egészség Centrummá történő átalakítása fejlesztési célú hitel</t>
  </si>
  <si>
    <t>B.14. Működési célú visszatérítendő támogatások, kölcsönök visszatérülése államháztartáson belülről</t>
  </si>
  <si>
    <t>082091 Kűzművelődési, közösség és társadalmi részvétel fej.</t>
  </si>
  <si>
    <t>042180 Állat- egészségügyi ellátás</t>
  </si>
  <si>
    <t>011130 Önk-k és önkormányzati hivatalok jogalkotási és ált. ig. tevékenysége</t>
  </si>
  <si>
    <t>B74. Felhalmozási célú visszatérítendő támogatások, kölcsönök visszatérülése államháztartáson kívülről</t>
  </si>
  <si>
    <t xml:space="preserve">B75. Egyéb felhalmozási célú átvett pénzeszközök </t>
  </si>
  <si>
    <t>Széchenyi program keretében vásárolt lakások felújítása</t>
  </si>
  <si>
    <t>Polgármesteri Hivatal informatikai eszközök beszerzése</t>
  </si>
  <si>
    <t>Polgármesteri Hivatal egyéb tárgyi eszköz beszerzés</t>
  </si>
  <si>
    <t>042180</t>
  </si>
  <si>
    <t>B74. Fehalmozási célú visszatérítendő támogatások, kölcsönök visszatérülése államháztartáson kívülről</t>
  </si>
  <si>
    <t>B75. Egyéb felhalmozási célú átvett pénzeszközök</t>
  </si>
  <si>
    <t>052020 Szennyvíz gyűjtése, tisztítása és elhelyezése</t>
  </si>
  <si>
    <t>Balmazújvárosi Többcélú Társulás</t>
  </si>
  <si>
    <t>Elvonások és befizetések</t>
  </si>
  <si>
    <t>018010 Önkormányzatok elszámolásai a központi költségvetéssel</t>
  </si>
  <si>
    <t>074051 Nem fertőző megbetegedések megelőzés</t>
  </si>
  <si>
    <t>082091 Közművelődési, közössségi és társ-i fejl.</t>
  </si>
  <si>
    <t>084031 Civil szervezetek támogatása</t>
  </si>
  <si>
    <t>042180 Állat-egészségügy ellátás</t>
  </si>
  <si>
    <t>B14. Működési célú visszatérítendő támogatások, kölcsönök visszatérülése államháztartáson belülről</t>
  </si>
  <si>
    <t>Működésképtelen önkormányzatok egyéb támogatása</t>
  </si>
  <si>
    <t>5000 fő feletti lakosságszámú települési önk.adósság konsz.során kapott felhalmozási támogatás</t>
  </si>
  <si>
    <t>052020 Szennyvíz gyűjtése, tisztítása, elhelyezése</t>
  </si>
  <si>
    <t>ebből: K915. Központi irányítószervi támogatás folyósítás</t>
  </si>
  <si>
    <t>K5. Egyéb működési célú kiadások (működési tartalékka együtt)</t>
  </si>
  <si>
    <t>ebből: K513 Tartalék (működési)</t>
  </si>
  <si>
    <t>K513. Tartalékok (felhalmozási)</t>
  </si>
  <si>
    <t>Tartalékok (működési)</t>
  </si>
  <si>
    <t>Ebből: K914 Államháztartáson belüli megelőlegezések visszafizetése</t>
  </si>
  <si>
    <t>K915. Központi irányítószervi támogatás folyósítása</t>
  </si>
  <si>
    <t xml:space="preserve">            maradvány igénybevétel</t>
  </si>
  <si>
    <t>ebből: maradvány igénybevétel</t>
  </si>
  <si>
    <t>B1. Működési támogatások államháztartáson belülről</t>
  </si>
  <si>
    <t>086030 Nemzetközi kulturális együttműködés</t>
  </si>
  <si>
    <t>Államháztartáson belüli megelőlegezés</t>
  </si>
  <si>
    <t>2020.</t>
  </si>
  <si>
    <t>Fejlesztés várható kiadása 2027. év</t>
  </si>
  <si>
    <t>Egyek Nagyközség Önkormányzat és költségvetési szervei bevételei forrásonként, főbb jogcím-csoportonkénti részletezettségben</t>
  </si>
  <si>
    <t xml:space="preserve">adatok forintban </t>
  </si>
  <si>
    <t>B31. Jövedelemadók</t>
  </si>
  <si>
    <t>051040 Nem veszélyes hulladék kezelése, ártalmatlanítása</t>
  </si>
  <si>
    <t>Fejlesztési célú tartalék összesen:</t>
  </si>
  <si>
    <t>Általános tartalék összesen:</t>
  </si>
  <si>
    <t>adatok forintban</t>
  </si>
  <si>
    <t>018030 Támogatási célú finanszírozási műveletek</t>
  </si>
  <si>
    <t>104037 Intézményen kívüli gyermekétkeztetés</t>
  </si>
  <si>
    <t xml:space="preserve">K513. Tartalék </t>
  </si>
  <si>
    <t>K5. Felhalmozási célú tartalék</t>
  </si>
  <si>
    <t>36.</t>
  </si>
  <si>
    <t>Adójellegű bevételek</t>
  </si>
  <si>
    <t xml:space="preserve"> Forintban !</t>
  </si>
  <si>
    <t>Műfüves labdarugópálya kialakítása Egyeken</t>
  </si>
  <si>
    <t>2017. évi várható felhalmozási hitelfizetési kötelezettség (kamatok nélkül) összege:</t>
  </si>
  <si>
    <t>2017. évi várható adósságot keletkeztető ügyletek egyttes összege:</t>
  </si>
  <si>
    <t>Viziközmű vagyon fejlesztés</t>
  </si>
  <si>
    <t>Közfoglalkoztatási mintaprogram: egyéb tárgyi eszköz beszerzés</t>
  </si>
  <si>
    <t>Temető fejlesztés</t>
  </si>
  <si>
    <t>082040</t>
  </si>
  <si>
    <t xml:space="preserve">2018. Előirányzat 
Önkormányzat </t>
  </si>
  <si>
    <t>2018. Előirányzat 
Tárkányi Béla Könyvt. És Műv.H.</t>
  </si>
  <si>
    <t>2018. Előirányzat 
Összesen:</t>
  </si>
  <si>
    <t>Tárkányi Béla Könyvtár és Művelődési Ház 2018. évi bevételei</t>
  </si>
  <si>
    <t>Egyek Nagyközség Önkormányzat és költségvetési szervei 2018. évi  kiadásai kiemelt előirányzatonként</t>
  </si>
  <si>
    <t>2018. Előirányzat Tárkányi Béla Könyvtár és Művelődési Ház</t>
  </si>
  <si>
    <t>Az Önkormányzat 2018. évi Pénzügyi mérlege</t>
  </si>
  <si>
    <t>2018. évi előirányzat (Ft)</t>
  </si>
  <si>
    <t>2017. évi várható teljesítés</t>
  </si>
  <si>
    <t>B31. Magánszemélyek jövedelemadói</t>
  </si>
  <si>
    <t>K513. Tartalékok</t>
  </si>
  <si>
    <t>K513. Tartalékok (működési)</t>
  </si>
  <si>
    <t>ebből: felhalmozási célú hitelfelvétel</t>
  </si>
  <si>
    <t>2018. terv</t>
  </si>
  <si>
    <t>Egyek Nagyközség Önkormányzatának 2018. évi tervezett kiadásai  feladatonként</t>
  </si>
  <si>
    <t>Tárkányi Béla Könyvtár és Művelődési Ház 2018. évi tervezett kiadásai feladatonként</t>
  </si>
  <si>
    <t>Egyek Nagyközség Önkormányzat és költségvetési szervei 2018. évi működési  kiadásai kiemelt előirányzatonként</t>
  </si>
  <si>
    <t xml:space="preserve">2018. Évi előirányzat </t>
  </si>
  <si>
    <t xml:space="preserve"> ebből K914. Államháztartáson belüli megelőlegezések</t>
  </si>
  <si>
    <t>Egyek Nagyközség Önkormányzat 2018. évi előirányzat-felhasználási ütemterve</t>
  </si>
  <si>
    <t>a 2018.</t>
  </si>
  <si>
    <t>Egyek Nagyközség Önkormányzat 2018. évi adósságot keletkeztető fejlesztési céljai</t>
  </si>
  <si>
    <t>Fejlesztés várható kiadása 2028. év</t>
  </si>
  <si>
    <t>Fejlesztési célú általános tartalék</t>
  </si>
  <si>
    <t>Működési célú általános tartalék</t>
  </si>
  <si>
    <t>LEADER HACS Konzorciumi pályázat (önerő)</t>
  </si>
  <si>
    <t>Tisza-parti kikötő építés pályázat (önerő)</t>
  </si>
  <si>
    <t>Egyek Nagyközség bel- és külterületének csapadékvíz-elvezető rendszer rekonstrukciója I. ütem</t>
  </si>
  <si>
    <t>Bölcsődei ellátás infrastrukturális fejlesztése Egyeken</t>
  </si>
  <si>
    <t>B.15.Működési célú visszatérítendő támogatások, kölcsönök igénybevétele államháztartáson belülről</t>
  </si>
  <si>
    <t>074051 Nem fertőző megbetegedések megelőzése</t>
  </si>
  <si>
    <t>Egyek Nagyközség Önkormányzatának 2018. évre tervezett bevételei kötelező feladatonként</t>
  </si>
  <si>
    <t>Egyek Nagyközség Önkormányzatának 2018. évi bevételei</t>
  </si>
  <si>
    <t>Egyeki Polgármesteri Hivatal 2018. évi tervezett bevételei kötelező feladatonként</t>
  </si>
  <si>
    <t xml:space="preserve">Egyeki Polgármesteri Hivatal 2018. évi tervezett bevételei </t>
  </si>
  <si>
    <t>Tárkányi Béla Könyvtár és Művelődési Ház 2018. évi tervezett bevételei</t>
  </si>
  <si>
    <t>Tárkányi Béla Könyvtár és Művelődési Ház 2018. évi tervezett kiadásai  kötelező feladatonként</t>
  </si>
  <si>
    <t>Egyeki Polgármesteri Hivatal 2018. évi tervezett kiadásai feladatonként</t>
  </si>
  <si>
    <t>Egyeki Polgármesteri Hivatal 2018. évi tervezett kiadásai kötelező feladatonként</t>
  </si>
  <si>
    <t>Egyek Nagyközség Önkormányzatának 2018. évi tervezett kiadásai  kötelezőfeladatonként</t>
  </si>
  <si>
    <t xml:space="preserve">2018. Előirányzat 
Egyeki Polgármesteri Hivatal </t>
  </si>
  <si>
    <t xml:space="preserve">2018. Előirányzat Egyeki Polgármesteri Hivatal </t>
  </si>
  <si>
    <t>2. Egyeki Polgármesteri Hivatal</t>
  </si>
  <si>
    <t>3. Tárkányi Béla Könytár és Művelődési ház</t>
  </si>
  <si>
    <t>1. Egyek Nagyközség Önkormányzata</t>
  </si>
  <si>
    <t xml:space="preserve">2018. Előirányzat  Egyek Nagyközség Önkormányzata </t>
  </si>
  <si>
    <t xml:space="preserve">Tisza-tavi régió hulladéklerakóit rekultiváló egycélú önkormányzati társulás </t>
  </si>
  <si>
    <t>2016. évi tényleges teljesítés</t>
  </si>
  <si>
    <t>2018. évi eredeti előirányzat</t>
  </si>
  <si>
    <t>Működési kiadások</t>
  </si>
  <si>
    <t xml:space="preserve">                                              Egyek Nagyközség Önkormányzata működési és felhalmozási célú bevételeinek és kiadásainak 2016. évi tényleges, 2017. évi várható és 2018. évi eredeti előirányzata mérleg rendszerben</t>
  </si>
  <si>
    <t>Busz vásárlás</t>
  </si>
  <si>
    <t>Önkormányzati ingatlanok felújítása a 2018. évi közmunkaprogram keretein belül</t>
  </si>
  <si>
    <t>082091</t>
  </si>
  <si>
    <t>Alkotóház tető felújítás</t>
  </si>
  <si>
    <t>Egyek Nagyközség Önkormányzat Felújítási kiadásai célonként</t>
  </si>
  <si>
    <t>Polgármesteri Hivatal immateriális javak beszerzése (szerver program)</t>
  </si>
  <si>
    <t>Gyepmesteri telep: kisértékű tárgyi eszköz beszerzés</t>
  </si>
  <si>
    <t>Önkormányzat: informatikai eszköz beszerzés (ASP pályázat)</t>
  </si>
  <si>
    <t xml:space="preserve">Önkormányzat: informatikai eszköz beszerzés </t>
  </si>
  <si>
    <t>Önkormányzat: egyéb kisértékű tárgyi eszköz beszerzés</t>
  </si>
  <si>
    <t>Egyek település szennyvízelvezetési- és tisztítási projektje</t>
  </si>
  <si>
    <t>052020</t>
  </si>
  <si>
    <t>Iparterület fejlesztése</t>
  </si>
  <si>
    <t xml:space="preserve">Terv készítés: Tisza parti kikötő </t>
  </si>
  <si>
    <t>Terv készítés (belterületi önkormányzati utcák építéséhez)</t>
  </si>
  <si>
    <t>Zúzott kő beszerzés</t>
  </si>
  <si>
    <t>Könyvtár: informatikai eszköz beszerzés</t>
  </si>
  <si>
    <t>Önkormányzati tulajdonú ingatlanon történt fejlesztés (Egyek, Petőfi u. 11.)</t>
  </si>
  <si>
    <t>Közúti jelzőtáblák beszerzése</t>
  </si>
  <si>
    <t>Külterületi ingatlan vásárlás (temető bővítés)</t>
  </si>
  <si>
    <t>Belterületi telek vásárlás (Egyek, Damjanich u.)</t>
  </si>
  <si>
    <t>Belterületi ingatlan vásárlás (Egyek, Tisza u. 4.)</t>
  </si>
  <si>
    <t>Dózsa Gy. u. építés</t>
  </si>
  <si>
    <t>Busz beszerzés</t>
  </si>
  <si>
    <t>Gépjármű beszerzés (temetkezési szolgáltatási feladat ellátáshoz)</t>
  </si>
  <si>
    <t>Temetkezési szolgáltatás ellátásához szükséges egyéb tárgyieszközök beszerzése</t>
  </si>
  <si>
    <t>Kegytárgybolt kialkítása</t>
  </si>
  <si>
    <t>Gépjármű vásárlás (temetkezési szolgáltatási feladatok ellátáshoz)</t>
  </si>
  <si>
    <t>Kikötő építés pályázati önerő</t>
  </si>
  <si>
    <t>Egyek, Hunyadi u. járda felújítás</t>
  </si>
  <si>
    <t>37.</t>
  </si>
  <si>
    <t>2018. Évi Költségvetési kiadások összesen</t>
  </si>
  <si>
    <t>2018. évi Költségvetési bevételek összesen</t>
  </si>
  <si>
    <t>Működési kiadások és bevételek egyenlege:</t>
  </si>
  <si>
    <t>Felhalmozási kiadások és bevételek egyenlege:</t>
  </si>
  <si>
    <t>Egyek, Hunyadi u. járda felújítás (önerő)</t>
  </si>
  <si>
    <t>Bölcsődei ellátás infrastrukturális fejlesztése Egyeken című projket (önerő)</t>
  </si>
  <si>
    <t>016010 Országgyűlési,önk-i és EU-i parlamenti képv.v.</t>
  </si>
  <si>
    <t>072111 Házirovosi alapellátás</t>
  </si>
  <si>
    <t>086010 Határon túli magyarok egyéb támogatásai</t>
  </si>
  <si>
    <t>2017. évi tényleges teljesítés</t>
  </si>
  <si>
    <t>Egyek külterület 0359 hrsz-ú mezőgazdasági bekötő út kiépítése</t>
  </si>
  <si>
    <t>Külterületi út építés (Ipari park)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</si>
</sst>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F_t_-;\-* #,##0.00\ _F_t_-;_-* &quot;-&quot;??\ _F_t_-;_-@_-"/>
    <numFmt numFmtId="164" formatCode="#,###"/>
    <numFmt numFmtId="165" formatCode="_-* #,##0\ _F_t_-;\-* #,##0\ _F_t_-;_-* &quot;-&quot;??\ _F_t_-;_-@_-"/>
  </numFmts>
  <fonts count="76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12"/>
      <name val="Arial"/>
      <family val="2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u/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</font>
    <font>
      <sz val="12"/>
      <name val="Arial"/>
      <family val="2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Times New Roman CE"/>
      <family val="1"/>
      <charset val="238"/>
    </font>
    <font>
      <sz val="12"/>
      <name val="Times New Roman CE"/>
      <charset val="238"/>
    </font>
    <font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u/>
      <sz val="8"/>
      <name val="Arial"/>
      <family val="2"/>
    </font>
    <font>
      <i/>
      <sz val="10"/>
      <name val="Arial"/>
      <family val="2"/>
    </font>
    <font>
      <sz val="9"/>
      <name val="Arial CE"/>
      <charset val="238"/>
    </font>
    <font>
      <sz val="8"/>
      <name val="Arial CE"/>
      <charset val="238"/>
    </font>
    <font>
      <sz val="11"/>
      <name val="Arial CE"/>
      <charset val="238"/>
    </font>
    <font>
      <sz val="10"/>
      <name val="Times New Roman"/>
      <family val="1"/>
    </font>
    <font>
      <b/>
      <sz val="16"/>
      <name val="Arial"/>
      <family val="2"/>
      <charset val="238"/>
    </font>
    <font>
      <b/>
      <u/>
      <sz val="16"/>
      <name val="Arial"/>
      <family val="2"/>
      <charset val="238"/>
    </font>
    <font>
      <i/>
      <sz val="10"/>
      <name val="Arial CE"/>
      <charset val="238"/>
    </font>
    <font>
      <b/>
      <i/>
      <sz val="10"/>
      <name val="Arial"/>
      <family val="2"/>
      <charset val="238"/>
    </font>
    <font>
      <b/>
      <i/>
      <sz val="10"/>
      <name val="Arial CE"/>
      <charset val="238"/>
    </font>
    <font>
      <sz val="10"/>
      <name val="Arial CE"/>
      <family val="2"/>
      <charset val="238"/>
    </font>
    <font>
      <b/>
      <sz val="14"/>
      <name val="Times New Roman"/>
      <family val="1"/>
      <charset val="238"/>
    </font>
    <font>
      <i/>
      <sz val="10"/>
      <color indexed="8"/>
      <name val="Arial"/>
      <family val="2"/>
    </font>
    <font>
      <sz val="10"/>
      <name val="Times New Roman CE"/>
      <charset val="238"/>
    </font>
    <font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10"/>
      <name val="Times New Roman CE"/>
      <charset val="238"/>
    </font>
    <font>
      <b/>
      <i/>
      <sz val="8"/>
      <name val="Times New Roman CE"/>
      <family val="1"/>
      <charset val="238"/>
    </font>
    <font>
      <b/>
      <sz val="8"/>
      <name val="Times New Roman CE"/>
      <charset val="238"/>
    </font>
    <font>
      <sz val="12"/>
      <name val="Arial"/>
      <family val="2"/>
      <charset val="238"/>
    </font>
    <font>
      <b/>
      <sz val="9"/>
      <name val="Arial CE"/>
      <charset val="238"/>
    </font>
    <font>
      <b/>
      <i/>
      <sz val="11"/>
      <name val="Arial"/>
      <family val="2"/>
    </font>
    <font>
      <i/>
      <sz val="11"/>
      <name val="Arial CE"/>
      <charset val="238"/>
    </font>
    <font>
      <b/>
      <sz val="16"/>
      <name val="Arial CE"/>
      <charset val="238"/>
    </font>
    <font>
      <b/>
      <i/>
      <sz val="11"/>
      <name val="Arial"/>
      <family val="2"/>
      <charset val="238"/>
    </font>
    <font>
      <i/>
      <sz val="9"/>
      <name val="Arial CE"/>
      <charset val="238"/>
    </font>
    <font>
      <b/>
      <u/>
      <sz val="9"/>
      <name val="Arial CE"/>
      <charset val="238"/>
    </font>
    <font>
      <i/>
      <sz val="8"/>
      <color indexed="8"/>
      <name val="Arial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i/>
      <sz val="11"/>
      <name val="Arial"/>
      <family val="2"/>
    </font>
    <font>
      <sz val="11"/>
      <name val="Arial"/>
      <family val="2"/>
    </font>
    <font>
      <b/>
      <i/>
      <sz val="10"/>
      <color indexed="8"/>
      <name val="Arial"/>
      <family val="2"/>
      <charset val="238"/>
    </font>
    <font>
      <b/>
      <sz val="16"/>
      <name val="Times New Roman CE"/>
      <family val="1"/>
      <charset val="238"/>
    </font>
    <font>
      <b/>
      <i/>
      <sz val="14"/>
      <name val="Times New Roman"/>
      <family val="1"/>
      <charset val="238"/>
    </font>
    <font>
      <b/>
      <sz val="12"/>
      <name val="Times New Roman CE"/>
      <charset val="238"/>
    </font>
    <font>
      <sz val="12"/>
      <name val="Times New Roman"/>
      <family val="1"/>
      <charset val="238"/>
    </font>
    <font>
      <sz val="12"/>
      <name val="Times New Roman CE"/>
      <family val="1"/>
      <charset val="238"/>
    </font>
    <font>
      <i/>
      <sz val="12"/>
      <name val="Times New Roman"/>
      <family val="1"/>
      <charset val="238"/>
    </font>
    <font>
      <i/>
      <sz val="12"/>
      <name val="Times New Roman CE"/>
      <charset val="238"/>
    </font>
    <font>
      <b/>
      <sz val="12"/>
      <name val="Times New Roman"/>
      <family val="1"/>
      <charset val="238"/>
    </font>
    <font>
      <sz val="12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46" fillId="0" borderId="0"/>
    <xf numFmtId="0" fontId="29" fillId="0" borderId="0"/>
    <xf numFmtId="0" fontId="43" fillId="0" borderId="0"/>
    <xf numFmtId="43" fontId="1" fillId="0" borderId="0" applyFont="0" applyFill="0" applyBorder="0" applyAlignment="0" applyProtection="0"/>
  </cellStyleXfs>
  <cellXfs count="748">
    <xf numFmtId="0" fontId="0" fillId="0" borderId="0" xfId="0"/>
    <xf numFmtId="0" fontId="0" fillId="0" borderId="0" xfId="0" applyBorder="1"/>
    <xf numFmtId="3" fontId="0" fillId="0" borderId="0" xfId="0" applyNumberFormat="1"/>
    <xf numFmtId="0" fontId="4" fillId="0" borderId="0" xfId="0" applyFont="1"/>
    <xf numFmtId="3" fontId="4" fillId="0" borderId="0" xfId="0" applyNumberFormat="1" applyFont="1"/>
    <xf numFmtId="0" fontId="5" fillId="0" borderId="0" xfId="0" applyFont="1"/>
    <xf numFmtId="0" fontId="5" fillId="0" borderId="2" xfId="0" applyFont="1" applyBorder="1"/>
    <xf numFmtId="0" fontId="5" fillId="0" borderId="3" xfId="0" applyFont="1" applyBorder="1"/>
    <xf numFmtId="0" fontId="0" fillId="0" borderId="0" xfId="0" applyBorder="1" applyAlignment="1"/>
    <xf numFmtId="0" fontId="14" fillId="0" borderId="8" xfId="0" applyFont="1" applyBorder="1"/>
    <xf numFmtId="0" fontId="12" fillId="0" borderId="0" xfId="0" applyFont="1"/>
    <xf numFmtId="0" fontId="7" fillId="0" borderId="0" xfId="0" applyFont="1" applyAlignment="1"/>
    <xf numFmtId="0" fontId="14" fillId="0" borderId="0" xfId="0" applyFont="1" applyBorder="1"/>
    <xf numFmtId="0" fontId="12" fillId="0" borderId="1" xfId="0" applyFont="1" applyBorder="1"/>
    <xf numFmtId="0" fontId="7" fillId="0" borderId="0" xfId="0" applyFont="1" applyAlignment="1">
      <alignment horizontal="center" wrapText="1"/>
    </xf>
    <xf numFmtId="0" fontId="7" fillId="0" borderId="8" xfId="0" applyFont="1" applyBorder="1" applyAlignment="1"/>
    <xf numFmtId="0" fontId="17" fillId="0" borderId="0" xfId="0" applyFont="1" applyAlignment="1"/>
    <xf numFmtId="0" fontId="14" fillId="0" borderId="9" xfId="0" applyFont="1" applyBorder="1"/>
    <xf numFmtId="0" fontId="12" fillId="0" borderId="10" xfId="0" applyFont="1" applyBorder="1"/>
    <xf numFmtId="0" fontId="12" fillId="0" borderId="11" xfId="0" applyFont="1" applyBorder="1"/>
    <xf numFmtId="0" fontId="12" fillId="0" borderId="12" xfId="0" applyFont="1" applyBorder="1"/>
    <xf numFmtId="3" fontId="18" fillId="2" borderId="8" xfId="0" applyNumberFormat="1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9" fillId="0" borderId="0" xfId="0" applyFont="1" applyBorder="1"/>
    <xf numFmtId="3" fontId="18" fillId="2" borderId="0" xfId="0" applyNumberFormat="1" applyFont="1" applyFill="1" applyBorder="1" applyAlignment="1">
      <alignment horizontal="center"/>
    </xf>
    <xf numFmtId="0" fontId="18" fillId="0" borderId="0" xfId="0" applyFont="1" applyBorder="1"/>
    <xf numFmtId="0" fontId="23" fillId="0" borderId="0" xfId="0" applyFont="1" applyAlignment="1">
      <alignment horizontal="center"/>
    </xf>
    <xf numFmtId="0" fontId="19" fillId="0" borderId="0" xfId="0" applyFont="1"/>
    <xf numFmtId="0" fontId="18" fillId="0" borderId="13" xfId="0" applyFont="1" applyBorder="1" applyAlignment="1">
      <alignment horizontal="left"/>
    </xf>
    <xf numFmtId="0" fontId="18" fillId="0" borderId="13" xfId="0" applyFont="1" applyBorder="1" applyAlignment="1">
      <alignment horizontal="center"/>
    </xf>
    <xf numFmtId="0" fontId="18" fillId="0" borderId="13" xfId="0" applyFont="1" applyBorder="1"/>
    <xf numFmtId="3" fontId="19" fillId="0" borderId="13" xfId="0" applyNumberFormat="1" applyFont="1" applyBorder="1"/>
    <xf numFmtId="0" fontId="18" fillId="0" borderId="0" xfId="0" applyFont="1"/>
    <xf numFmtId="3" fontId="19" fillId="0" borderId="0" xfId="0" applyNumberFormat="1" applyFont="1"/>
    <xf numFmtId="164" fontId="28" fillId="0" borderId="0" xfId="4" applyNumberFormat="1" applyFont="1" applyFill="1" applyBorder="1" applyAlignment="1" applyProtection="1">
      <alignment horizontal="centerContinuous" vertical="center"/>
    </xf>
    <xf numFmtId="0" fontId="32" fillId="0" borderId="13" xfId="0" applyFont="1" applyBorder="1"/>
    <xf numFmtId="3" fontId="20" fillId="0" borderId="13" xfId="0" applyNumberFormat="1" applyFont="1" applyBorder="1"/>
    <xf numFmtId="0" fontId="14" fillId="0" borderId="14" xfId="4" applyFont="1" applyFill="1" applyBorder="1" applyAlignment="1" applyProtection="1">
      <alignment horizontal="center" vertical="center" wrapText="1"/>
    </xf>
    <xf numFmtId="0" fontId="14" fillId="0" borderId="15" xfId="4" applyFont="1" applyFill="1" applyBorder="1" applyAlignment="1" applyProtection="1">
      <alignment horizontal="center" vertical="center" wrapText="1"/>
    </xf>
    <xf numFmtId="0" fontId="14" fillId="0" borderId="16" xfId="4" applyFont="1" applyFill="1" applyBorder="1" applyAlignment="1" applyProtection="1">
      <alignment horizontal="center" vertical="center" wrapText="1"/>
    </xf>
    <xf numFmtId="0" fontId="14" fillId="0" borderId="17" xfId="4" applyFont="1" applyFill="1" applyBorder="1" applyAlignment="1" applyProtection="1">
      <alignment horizontal="left" vertical="center" wrapText="1" indent="1"/>
    </xf>
    <xf numFmtId="0" fontId="12" fillId="0" borderId="13" xfId="4" applyFont="1" applyFill="1" applyBorder="1" applyAlignment="1" applyProtection="1">
      <alignment horizontal="left" vertical="center" wrapText="1" indent="1"/>
    </xf>
    <xf numFmtId="0" fontId="12" fillId="0" borderId="18" xfId="4" applyFont="1" applyFill="1" applyBorder="1" applyAlignment="1" applyProtection="1">
      <alignment horizontal="left" vertical="center" wrapText="1" indent="1"/>
    </xf>
    <xf numFmtId="0" fontId="12" fillId="0" borderId="13" xfId="4" applyFont="1" applyFill="1" applyBorder="1" applyAlignment="1" applyProtection="1">
      <alignment horizontal="left" vertical="center" wrapText="1" indent="2"/>
    </xf>
    <xf numFmtId="0" fontId="12" fillId="0" borderId="19" xfId="4" applyFont="1" applyFill="1" applyBorder="1" applyAlignment="1" applyProtection="1">
      <alignment horizontal="left" vertical="center" wrapText="1" indent="1"/>
    </xf>
    <xf numFmtId="0" fontId="14" fillId="0" borderId="9" xfId="4" applyFont="1" applyFill="1" applyBorder="1" applyAlignment="1" applyProtection="1">
      <alignment horizontal="left" vertical="center" wrapText="1" indent="1"/>
    </xf>
    <xf numFmtId="164" fontId="14" fillId="0" borderId="7" xfId="4" applyNumberFormat="1" applyFont="1" applyFill="1" applyBorder="1" applyAlignment="1" applyProtection="1">
      <alignment horizontal="centerContinuous" vertical="center"/>
    </xf>
    <xf numFmtId="0" fontId="14" fillId="0" borderId="20" xfId="4" applyFont="1" applyFill="1" applyBorder="1" applyAlignment="1" applyProtection="1">
      <alignment vertical="center" wrapText="1"/>
    </xf>
    <xf numFmtId="0" fontId="12" fillId="0" borderId="21" xfId="4" applyFont="1" applyFill="1" applyBorder="1" applyAlignment="1" applyProtection="1">
      <alignment horizontal="left" vertical="center" wrapText="1" indent="1"/>
    </xf>
    <xf numFmtId="0" fontId="14" fillId="0" borderId="15" xfId="4" applyFont="1" applyFill="1" applyBorder="1" applyAlignment="1" applyProtection="1">
      <alignment vertical="center" wrapText="1"/>
    </xf>
    <xf numFmtId="0" fontId="34" fillId="0" borderId="0" xfId="0" applyFont="1"/>
    <xf numFmtId="0" fontId="12" fillId="0" borderId="24" xfId="0" applyFont="1" applyBorder="1"/>
    <xf numFmtId="0" fontId="12" fillId="0" borderId="25" xfId="0" applyFont="1" applyBorder="1"/>
    <xf numFmtId="0" fontId="7" fillId="0" borderId="0" xfId="0" applyFont="1" applyBorder="1" applyAlignment="1">
      <alignment horizontal="center"/>
    </xf>
    <xf numFmtId="0" fontId="14" fillId="0" borderId="0" xfId="0" applyFont="1" applyBorder="1" applyAlignment="1"/>
    <xf numFmtId="3" fontId="14" fillId="0" borderId="0" xfId="0" applyNumberFormat="1" applyFont="1" applyBorder="1" applyAlignment="1"/>
    <xf numFmtId="0" fontId="14" fillId="0" borderId="26" xfId="0" applyFont="1" applyBorder="1"/>
    <xf numFmtId="165" fontId="13" fillId="2" borderId="8" xfId="1" applyNumberFormat="1" applyFont="1" applyFill="1" applyBorder="1"/>
    <xf numFmtId="0" fontId="18" fillId="0" borderId="13" xfId="0" applyFont="1" applyFill="1" applyBorder="1"/>
    <xf numFmtId="3" fontId="19" fillId="0" borderId="13" xfId="0" applyNumberFormat="1" applyFont="1" applyFill="1" applyBorder="1"/>
    <xf numFmtId="0" fontId="0" fillId="0" borderId="0" xfId="0" applyFill="1"/>
    <xf numFmtId="0" fontId="3" fillId="0" borderId="0" xfId="0" applyFont="1"/>
    <xf numFmtId="0" fontId="24" fillId="0" borderId="0" xfId="0" applyFont="1" applyAlignment="1">
      <alignment horizontal="center"/>
    </xf>
    <xf numFmtId="3" fontId="11" fillId="0" borderId="0" xfId="0" applyNumberFormat="1" applyFont="1"/>
    <xf numFmtId="3" fontId="25" fillId="0" borderId="0" xfId="0" applyNumberFormat="1" applyFont="1"/>
    <xf numFmtId="3" fontId="13" fillId="0" borderId="0" xfId="0" applyNumberFormat="1" applyFont="1"/>
    <xf numFmtId="3" fontId="39" fillId="0" borderId="0" xfId="0" applyNumberFormat="1" applyFont="1"/>
    <xf numFmtId="165" fontId="14" fillId="0" borderId="16" xfId="1" applyNumberFormat="1" applyFont="1" applyFill="1" applyBorder="1" applyAlignment="1" applyProtection="1">
      <alignment vertical="center" wrapText="1"/>
    </xf>
    <xf numFmtId="165" fontId="14" fillId="0" borderId="28" xfId="1" applyNumberFormat="1" applyFont="1" applyFill="1" applyBorder="1" applyAlignment="1" applyProtection="1">
      <alignment vertical="center" wrapText="1"/>
    </xf>
    <xf numFmtId="165" fontId="12" fillId="0" borderId="29" xfId="1" applyNumberFormat="1" applyFont="1" applyFill="1" applyBorder="1" applyAlignment="1" applyProtection="1">
      <alignment vertical="center" wrapText="1"/>
    </xf>
    <xf numFmtId="165" fontId="3" fillId="0" borderId="8" xfId="1" applyNumberFormat="1" applyFont="1" applyBorder="1" applyAlignment="1">
      <alignment horizontal="center"/>
    </xf>
    <xf numFmtId="165" fontId="12" fillId="2" borderId="8" xfId="1" applyNumberFormat="1" applyFont="1" applyFill="1" applyBorder="1"/>
    <xf numFmtId="0" fontId="40" fillId="0" borderId="0" xfId="0" applyFont="1"/>
    <xf numFmtId="0" fontId="42" fillId="0" borderId="0" xfId="0" applyFont="1"/>
    <xf numFmtId="0" fontId="14" fillId="0" borderId="27" xfId="4" applyFont="1" applyFill="1" applyBorder="1" applyAlignment="1" applyProtection="1">
      <alignment horizontal="left" vertical="center" wrapText="1" indent="1"/>
    </xf>
    <xf numFmtId="165" fontId="14" fillId="0" borderId="8" xfId="1" applyNumberFormat="1" applyFont="1" applyFill="1" applyBorder="1" applyAlignment="1" applyProtection="1">
      <alignment vertical="center" wrapText="1"/>
    </xf>
    <xf numFmtId="0" fontId="14" fillId="0" borderId="0" xfId="4" applyFont="1" applyFill="1" applyBorder="1" applyAlignment="1" applyProtection="1">
      <alignment horizontal="center" vertical="center" wrapText="1"/>
    </xf>
    <xf numFmtId="0" fontId="12" fillId="0" borderId="0" xfId="4" applyFont="1" applyFill="1" applyBorder="1" applyAlignment="1" applyProtection="1">
      <alignment horizontal="left" vertical="center"/>
    </xf>
    <xf numFmtId="49" fontId="12" fillId="0" borderId="0" xfId="4" applyNumberFormat="1" applyFont="1" applyFill="1" applyBorder="1" applyAlignment="1" applyProtection="1">
      <alignment horizontal="left" vertical="center"/>
    </xf>
    <xf numFmtId="0" fontId="14" fillId="0" borderId="31" xfId="0" applyFont="1" applyBorder="1"/>
    <xf numFmtId="165" fontId="12" fillId="0" borderId="24" xfId="1" applyNumberFormat="1" applyFont="1" applyBorder="1"/>
    <xf numFmtId="3" fontId="19" fillId="2" borderId="0" xfId="0" applyNumberFormat="1" applyFont="1" applyFill="1" applyBorder="1" applyAlignment="1"/>
    <xf numFmtId="3" fontId="20" fillId="2" borderId="0" xfId="0" applyNumberFormat="1" applyFont="1" applyFill="1" applyBorder="1" applyAlignment="1"/>
    <xf numFmtId="0" fontId="18" fillId="2" borderId="0" xfId="0" applyFont="1" applyFill="1" applyBorder="1" applyAlignment="1"/>
    <xf numFmtId="0" fontId="18" fillId="0" borderId="13" xfId="0" applyFont="1" applyBorder="1" applyAlignment="1">
      <alignment wrapText="1"/>
    </xf>
    <xf numFmtId="165" fontId="4" fillId="0" borderId="0" xfId="1" applyNumberFormat="1" applyFont="1"/>
    <xf numFmtId="165" fontId="13" fillId="0" borderId="8" xfId="1" applyNumberFormat="1" applyFont="1" applyFill="1" applyBorder="1"/>
    <xf numFmtId="165" fontId="0" fillId="0" borderId="0" xfId="0" applyNumberFormat="1"/>
    <xf numFmtId="165" fontId="12" fillId="0" borderId="0" xfId="1" applyNumberFormat="1" applyFont="1"/>
    <xf numFmtId="0" fontId="12" fillId="0" borderId="23" xfId="4" applyFont="1" applyFill="1" applyBorder="1" applyAlignment="1" applyProtection="1">
      <alignment horizontal="left" vertical="center" wrapText="1" indent="2"/>
    </xf>
    <xf numFmtId="0" fontId="6" fillId="0" borderId="8" xfId="0" applyFont="1" applyBorder="1"/>
    <xf numFmtId="0" fontId="0" fillId="2" borderId="0" xfId="0" applyFill="1"/>
    <xf numFmtId="0" fontId="1" fillId="0" borderId="0" xfId="0" applyFont="1"/>
    <xf numFmtId="165" fontId="6" fillId="2" borderId="8" xfId="1" applyNumberFormat="1" applyFont="1" applyFill="1" applyBorder="1"/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0" fontId="7" fillId="0" borderId="9" xfId="0" applyFont="1" applyBorder="1" applyAlignment="1"/>
    <xf numFmtId="0" fontId="14" fillId="0" borderId="8" xfId="0" applyFont="1" applyBorder="1" applyAlignment="1">
      <alignment horizontal="center"/>
    </xf>
    <xf numFmtId="165" fontId="34" fillId="0" borderId="0" xfId="1" applyNumberFormat="1" applyFont="1"/>
    <xf numFmtId="0" fontId="8" fillId="2" borderId="0" xfId="0" applyFont="1" applyFill="1" applyBorder="1" applyAlignment="1">
      <alignment horizontal="center" wrapText="1"/>
    </xf>
    <xf numFmtId="0" fontId="27" fillId="2" borderId="0" xfId="0" applyFont="1" applyFill="1" applyBorder="1" applyAlignment="1">
      <alignment horizontal="center" wrapText="1"/>
    </xf>
    <xf numFmtId="3" fontId="27" fillId="2" borderId="8" xfId="0" applyNumberFormat="1" applyFont="1" applyFill="1" applyBorder="1"/>
    <xf numFmtId="3" fontId="0" fillId="2" borderId="0" xfId="0" applyNumberFormat="1" applyFill="1"/>
    <xf numFmtId="0" fontId="36" fillId="2" borderId="0" xfId="0" applyFont="1" applyFill="1"/>
    <xf numFmtId="3" fontId="36" fillId="2" borderId="0" xfId="0" applyNumberFormat="1" applyFont="1" applyFill="1"/>
    <xf numFmtId="3" fontId="4" fillId="2" borderId="0" xfId="0" applyNumberFormat="1" applyFont="1" applyFill="1"/>
    <xf numFmtId="0" fontId="4" fillId="2" borderId="0" xfId="0" applyFont="1" applyFill="1"/>
    <xf numFmtId="0" fontId="45" fillId="0" borderId="14" xfId="4" applyFont="1" applyFill="1" applyBorder="1" applyAlignment="1" applyProtection="1">
      <alignment horizontal="left" vertical="center" wrapText="1" indent="1"/>
    </xf>
    <xf numFmtId="165" fontId="13" fillId="2" borderId="24" xfId="1" applyNumberFormat="1" applyFont="1" applyFill="1" applyBorder="1"/>
    <xf numFmtId="165" fontId="41" fillId="2" borderId="24" xfId="1" applyNumberFormat="1" applyFont="1" applyFill="1" applyBorder="1"/>
    <xf numFmtId="0" fontId="14" fillId="0" borderId="3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3" fontId="13" fillId="0" borderId="0" xfId="0" applyNumberFormat="1" applyFont="1" applyAlignment="1">
      <alignment horizontal="center"/>
    </xf>
    <xf numFmtId="0" fontId="47" fillId="0" borderId="0" xfId="4" applyFont="1" applyFill="1"/>
    <xf numFmtId="164" fontId="31" fillId="0" borderId="0" xfId="4" applyNumberFormat="1" applyFont="1" applyFill="1" applyBorder="1" applyAlignment="1" applyProtection="1">
      <alignment horizontal="centerContinuous" vertical="center"/>
    </xf>
    <xf numFmtId="0" fontId="48" fillId="0" borderId="0" xfId="3" applyFont="1" applyFill="1" applyBorder="1" applyAlignment="1" applyProtection="1"/>
    <xf numFmtId="0" fontId="50" fillId="0" borderId="21" xfId="4" applyFont="1" applyFill="1" applyBorder="1" applyAlignment="1">
      <alignment horizontal="center" vertical="center" wrapText="1"/>
    </xf>
    <xf numFmtId="0" fontId="30" fillId="0" borderId="23" xfId="4" applyFont="1" applyFill="1" applyBorder="1" applyAlignment="1">
      <alignment horizontal="center" vertical="center"/>
    </xf>
    <xf numFmtId="0" fontId="51" fillId="0" borderId="0" xfId="3" applyFont="1" applyFill="1" applyBorder="1" applyAlignment="1" applyProtection="1">
      <alignment horizontal="right"/>
    </xf>
    <xf numFmtId="0" fontId="12" fillId="0" borderId="24" xfId="0" applyFont="1" applyBorder="1" applyAlignment="1">
      <alignment wrapText="1"/>
    </xf>
    <xf numFmtId="0" fontId="14" fillId="0" borderId="8" xfId="0" applyFont="1" applyBorder="1" applyAlignment="1">
      <alignment wrapText="1"/>
    </xf>
    <xf numFmtId="3" fontId="14" fillId="0" borderId="8" xfId="0" applyNumberFormat="1" applyFont="1" applyBorder="1" applyAlignment="1">
      <alignment horizontal="center"/>
    </xf>
    <xf numFmtId="165" fontId="12" fillId="0" borderId="10" xfId="1" applyNumberFormat="1" applyFont="1" applyBorder="1"/>
    <xf numFmtId="165" fontId="12" fillId="0" borderId="11" xfId="1" applyNumberFormat="1" applyFont="1" applyBorder="1"/>
    <xf numFmtId="165" fontId="12" fillId="0" borderId="12" xfId="1" applyNumberFormat="1" applyFont="1" applyBorder="1"/>
    <xf numFmtId="165" fontId="12" fillId="0" borderId="36" xfId="1" applyNumberFormat="1" applyFont="1" applyBorder="1" applyAlignment="1">
      <alignment horizontal="center"/>
    </xf>
    <xf numFmtId="165" fontId="12" fillId="0" borderId="37" xfId="1" applyNumberFormat="1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165" fontId="12" fillId="0" borderId="0" xfId="1" applyNumberFormat="1" applyFont="1" applyBorder="1" applyAlignment="1">
      <alignment horizontal="center"/>
    </xf>
    <xf numFmtId="3" fontId="14" fillId="0" borderId="0" xfId="0" applyNumberFormat="1" applyFont="1" applyBorder="1" applyAlignment="1">
      <alignment horizontal="center"/>
    </xf>
    <xf numFmtId="165" fontId="14" fillId="0" borderId="8" xfId="1" applyNumberFormat="1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165" fontId="12" fillId="0" borderId="1" xfId="1" applyNumberFormat="1" applyFont="1" applyBorder="1" applyAlignment="1">
      <alignment horizontal="center"/>
    </xf>
    <xf numFmtId="3" fontId="14" fillId="0" borderId="0" xfId="0" applyNumberFormat="1" applyFont="1" applyFill="1" applyBorder="1"/>
    <xf numFmtId="3" fontId="4" fillId="0" borderId="0" xfId="0" applyNumberFormat="1" applyFont="1" applyFill="1" applyBorder="1"/>
    <xf numFmtId="165" fontId="12" fillId="0" borderId="38" xfId="1" applyNumberFormat="1" applyFont="1" applyBorder="1"/>
    <xf numFmtId="165" fontId="1" fillId="0" borderId="0" xfId="1" applyNumberFormat="1" applyFont="1"/>
    <xf numFmtId="0" fontId="6" fillId="2" borderId="7" xfId="0" applyFont="1" applyFill="1" applyBorder="1" applyAlignment="1">
      <alignment horizontal="center"/>
    </xf>
    <xf numFmtId="165" fontId="54" fillId="0" borderId="0" xfId="1" applyNumberFormat="1" applyFont="1"/>
    <xf numFmtId="0" fontId="54" fillId="0" borderId="0" xfId="0" applyFont="1"/>
    <xf numFmtId="3" fontId="18" fillId="2" borderId="8" xfId="0" applyNumberFormat="1" applyFont="1" applyFill="1" applyBorder="1" applyAlignment="1">
      <alignment horizontal="center" vertical="center"/>
    </xf>
    <xf numFmtId="0" fontId="3" fillId="2" borderId="0" xfId="0" applyFont="1" applyFill="1"/>
    <xf numFmtId="165" fontId="15" fillId="0" borderId="8" xfId="1" applyNumberFormat="1" applyFont="1" applyFill="1" applyBorder="1" applyAlignment="1" applyProtection="1">
      <alignment vertical="center" wrapText="1"/>
    </xf>
    <xf numFmtId="0" fontId="12" fillId="0" borderId="9" xfId="4" applyFont="1" applyFill="1" applyBorder="1" applyAlignment="1" applyProtection="1">
      <alignment horizontal="left" vertical="center" wrapText="1"/>
    </xf>
    <xf numFmtId="165" fontId="2" fillId="0" borderId="8" xfId="1" applyNumberFormat="1" applyFont="1" applyFill="1" applyBorder="1" applyAlignment="1">
      <alignment horizontal="center"/>
    </xf>
    <xf numFmtId="0" fontId="12" fillId="0" borderId="25" xfId="0" applyFont="1" applyBorder="1" applyAlignment="1">
      <alignment wrapText="1"/>
    </xf>
    <xf numFmtId="164" fontId="31" fillId="0" borderId="0" xfId="4" applyNumberFormat="1" applyFont="1" applyFill="1" applyBorder="1" applyAlignment="1" applyProtection="1">
      <alignment horizontal="center" vertical="center"/>
    </xf>
    <xf numFmtId="165" fontId="14" fillId="0" borderId="8" xfId="1" applyNumberFormat="1" applyFont="1" applyBorder="1"/>
    <xf numFmtId="165" fontId="12" fillId="0" borderId="25" xfId="1" applyNumberFormat="1" applyFont="1" applyBorder="1"/>
    <xf numFmtId="165" fontId="14" fillId="0" borderId="33" xfId="1" applyNumberFormat="1" applyFont="1" applyBorder="1"/>
    <xf numFmtId="165" fontId="14" fillId="0" borderId="4" xfId="1" applyNumberFormat="1" applyFont="1" applyBorder="1"/>
    <xf numFmtId="0" fontId="14" fillId="0" borderId="20" xfId="4" applyFont="1" applyFill="1" applyBorder="1" applyAlignment="1" applyProtection="1">
      <alignment horizontal="left" vertical="center" wrapText="1" indent="1"/>
    </xf>
    <xf numFmtId="3" fontId="13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3" fontId="25" fillId="0" borderId="0" xfId="0" applyNumberFormat="1" applyFont="1" applyAlignment="1">
      <alignment vertical="center"/>
    </xf>
    <xf numFmtId="0" fontId="17" fillId="0" borderId="7" xfId="0" applyFont="1" applyBorder="1" applyAlignment="1">
      <alignment horizontal="right"/>
    </xf>
    <xf numFmtId="0" fontId="7" fillId="0" borderId="0" xfId="0" applyFont="1" applyAlignment="1">
      <alignment wrapText="1"/>
    </xf>
    <xf numFmtId="165" fontId="12" fillId="0" borderId="0" xfId="1" applyNumberFormat="1" applyFont="1" applyFill="1" applyBorder="1"/>
    <xf numFmtId="164" fontId="12" fillId="0" borderId="45" xfId="4" applyNumberFormat="1" applyFont="1" applyFill="1" applyBorder="1" applyAlignment="1" applyProtection="1">
      <alignment horizontal="center" vertical="center" wrapText="1"/>
      <protection locked="0"/>
    </xf>
    <xf numFmtId="165" fontId="12" fillId="0" borderId="37" xfId="1" applyNumberFormat="1" applyFont="1" applyFill="1" applyBorder="1" applyAlignment="1">
      <alignment horizontal="center"/>
    </xf>
    <xf numFmtId="165" fontId="12" fillId="0" borderId="36" xfId="1" applyNumberFormat="1" applyFont="1" applyFill="1" applyBorder="1" applyAlignment="1">
      <alignment horizontal="center"/>
    </xf>
    <xf numFmtId="3" fontId="58" fillId="2" borderId="8" xfId="0" applyNumberFormat="1" applyFont="1" applyFill="1" applyBorder="1"/>
    <xf numFmtId="165" fontId="59" fillId="0" borderId="0" xfId="1" applyNumberFormat="1" applyFont="1"/>
    <xf numFmtId="0" fontId="59" fillId="0" borderId="0" xfId="0" applyFont="1"/>
    <xf numFmtId="165" fontId="60" fillId="0" borderId="0" xfId="1" applyNumberFormat="1" applyFont="1"/>
    <xf numFmtId="0" fontId="60" fillId="0" borderId="0" xfId="0" applyFont="1"/>
    <xf numFmtId="165" fontId="40" fillId="0" borderId="0" xfId="1" applyNumberFormat="1" applyFont="1"/>
    <xf numFmtId="0" fontId="0" fillId="0" borderId="0" xfId="0" applyAlignment="1">
      <alignment horizontal="right"/>
    </xf>
    <xf numFmtId="3" fontId="27" fillId="2" borderId="18" xfId="0" applyNumberFormat="1" applyFont="1" applyFill="1" applyBorder="1"/>
    <xf numFmtId="3" fontId="27" fillId="2" borderId="46" xfId="0" applyNumberFormat="1" applyFont="1" applyFill="1" applyBorder="1"/>
    <xf numFmtId="3" fontId="18" fillId="2" borderId="4" xfId="0" applyNumberFormat="1" applyFont="1" applyFill="1" applyBorder="1" applyAlignment="1">
      <alignment horizontal="center" vertical="center"/>
    </xf>
    <xf numFmtId="0" fontId="12" fillId="0" borderId="13" xfId="0" applyFont="1" applyBorder="1"/>
    <xf numFmtId="165" fontId="13" fillId="2" borderId="13" xfId="1" applyNumberFormat="1" applyFont="1" applyFill="1" applyBorder="1"/>
    <xf numFmtId="165" fontId="3" fillId="0" borderId="13" xfId="1" applyNumberFormat="1" applyFont="1" applyBorder="1" applyAlignment="1">
      <alignment horizontal="center"/>
    </xf>
    <xf numFmtId="165" fontId="10" fillId="0" borderId="13" xfId="1" applyNumberFormat="1" applyFont="1" applyBorder="1" applyAlignment="1">
      <alignment horizontal="center"/>
    </xf>
    <xf numFmtId="165" fontId="12" fillId="0" borderId="8" xfId="1" applyNumberFormat="1" applyFont="1" applyBorder="1" applyAlignment="1">
      <alignment horizontal="center"/>
    </xf>
    <xf numFmtId="49" fontId="19" fillId="0" borderId="8" xfId="0" applyNumberFormat="1" applyFont="1" applyFill="1" applyBorder="1"/>
    <xf numFmtId="0" fontId="61" fillId="0" borderId="11" xfId="0" applyFont="1" applyBorder="1"/>
    <xf numFmtId="0" fontId="61" fillId="0" borderId="11" xfId="0" applyFont="1" applyBorder="1" applyAlignment="1">
      <alignment horizontal="left"/>
    </xf>
    <xf numFmtId="0" fontId="61" fillId="0" borderId="11" xfId="0" applyFont="1" applyBorder="1" applyAlignment="1">
      <alignment wrapText="1"/>
    </xf>
    <xf numFmtId="0" fontId="61" fillId="0" borderId="12" xfId="0" applyFont="1" applyBorder="1"/>
    <xf numFmtId="0" fontId="14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7" fillId="0" borderId="0" xfId="0" applyFont="1" applyBorder="1" applyAlignment="1">
      <alignment horizontal="right"/>
    </xf>
    <xf numFmtId="0" fontId="0" fillId="0" borderId="0" xfId="0" applyFont="1"/>
    <xf numFmtId="165" fontId="12" fillId="0" borderId="8" xfId="1" applyNumberFormat="1" applyFont="1" applyBorder="1"/>
    <xf numFmtId="165" fontId="10" fillId="0" borderId="0" xfId="1" applyNumberFormat="1" applyFont="1"/>
    <xf numFmtId="165" fontId="12" fillId="0" borderId="8" xfId="1" applyNumberFormat="1" applyFont="1" applyBorder="1" applyAlignment="1">
      <alignment wrapText="1"/>
    </xf>
    <xf numFmtId="165" fontId="6" fillId="0" borderId="8" xfId="1" applyNumberFormat="1" applyFont="1" applyBorder="1" applyAlignment="1">
      <alignment horizontal="center"/>
    </xf>
    <xf numFmtId="43" fontId="6" fillId="0" borderId="8" xfId="1" applyFont="1" applyBorder="1" applyAlignment="1">
      <alignment horizontal="center"/>
    </xf>
    <xf numFmtId="165" fontId="5" fillId="0" borderId="44" xfId="1" applyNumberFormat="1" applyFont="1" applyBorder="1"/>
    <xf numFmtId="165" fontId="4" fillId="0" borderId="13" xfId="1" applyNumberFormat="1" applyFont="1" applyBorder="1"/>
    <xf numFmtId="165" fontId="4" fillId="0" borderId="19" xfId="1" applyNumberFormat="1" applyFont="1" applyBorder="1"/>
    <xf numFmtId="165" fontId="4" fillId="0" borderId="32" xfId="1" applyNumberFormat="1" applyFont="1" applyBorder="1"/>
    <xf numFmtId="0" fontId="4" fillId="0" borderId="23" xfId="0" applyFont="1" applyBorder="1"/>
    <xf numFmtId="165" fontId="4" fillId="0" borderId="30" xfId="1" applyNumberFormat="1" applyFont="1" applyBorder="1"/>
    <xf numFmtId="165" fontId="4" fillId="0" borderId="29" xfId="1" applyNumberFormat="1" applyFont="1" applyBorder="1"/>
    <xf numFmtId="165" fontId="4" fillId="0" borderId="48" xfId="1" applyNumberFormat="1" applyFont="1" applyBorder="1"/>
    <xf numFmtId="3" fontId="4" fillId="0" borderId="22" xfId="0" applyNumberFormat="1" applyFont="1" applyBorder="1" applyAlignment="1">
      <alignment wrapText="1"/>
    </xf>
    <xf numFmtId="3" fontId="4" fillId="0" borderId="23" xfId="0" applyNumberFormat="1" applyFont="1" applyBorder="1"/>
    <xf numFmtId="3" fontId="4" fillId="0" borderId="23" xfId="0" applyNumberFormat="1" applyFont="1" applyBorder="1" applyAlignment="1">
      <alignment wrapText="1"/>
    </xf>
    <xf numFmtId="3" fontId="4" fillId="0" borderId="49" xfId="0" applyNumberFormat="1" applyFont="1" applyBorder="1" applyAlignment="1">
      <alignment wrapText="1"/>
    </xf>
    <xf numFmtId="165" fontId="4" fillId="2" borderId="19" xfId="1" applyNumberFormat="1" applyFont="1" applyFill="1" applyBorder="1" applyAlignment="1"/>
    <xf numFmtId="165" fontId="4" fillId="2" borderId="13" xfId="1" applyNumberFormat="1" applyFont="1" applyFill="1" applyBorder="1" applyAlignment="1"/>
    <xf numFmtId="165" fontId="4" fillId="2" borderId="32" xfId="1" applyNumberFormat="1" applyFont="1" applyFill="1" applyBorder="1" applyAlignment="1"/>
    <xf numFmtId="3" fontId="27" fillId="0" borderId="13" xfId="0" applyNumberFormat="1" applyFont="1" applyFill="1" applyBorder="1"/>
    <xf numFmtId="3" fontId="26" fillId="0" borderId="8" xfId="0" applyNumberFormat="1" applyFont="1" applyFill="1" applyBorder="1" applyAlignment="1">
      <alignment wrapText="1"/>
    </xf>
    <xf numFmtId="3" fontId="62" fillId="0" borderId="2" xfId="0" applyNumberFormat="1" applyFont="1" applyFill="1" applyBorder="1" applyAlignment="1">
      <alignment wrapText="1"/>
    </xf>
    <xf numFmtId="3" fontId="27" fillId="0" borderId="15" xfId="0" applyNumberFormat="1" applyFont="1" applyFill="1" applyBorder="1"/>
    <xf numFmtId="3" fontId="62" fillId="0" borderId="18" xfId="0" applyNumberFormat="1" applyFont="1" applyFill="1" applyBorder="1"/>
    <xf numFmtId="3" fontId="62" fillId="2" borderId="18" xfId="0" applyNumberFormat="1" applyFont="1" applyFill="1" applyBorder="1"/>
    <xf numFmtId="3" fontId="62" fillId="0" borderId="13" xfId="0" applyNumberFormat="1" applyFont="1" applyFill="1" applyBorder="1"/>
    <xf numFmtId="3" fontId="62" fillId="2" borderId="13" xfId="0" applyNumberFormat="1" applyFont="1" applyFill="1" applyBorder="1"/>
    <xf numFmtId="3" fontId="63" fillId="0" borderId="21" xfId="0" applyNumberFormat="1" applyFont="1" applyFill="1" applyBorder="1"/>
    <xf numFmtId="3" fontId="63" fillId="2" borderId="21" xfId="0" applyNumberFormat="1" applyFont="1" applyFill="1" applyBorder="1"/>
    <xf numFmtId="3" fontId="27" fillId="0" borderId="21" xfId="0" applyNumberFormat="1" applyFont="1" applyFill="1" applyBorder="1"/>
    <xf numFmtId="3" fontId="62" fillId="0" borderId="21" xfId="0" applyNumberFormat="1" applyFont="1" applyFill="1" applyBorder="1"/>
    <xf numFmtId="3" fontId="62" fillId="2" borderId="21" xfId="0" applyNumberFormat="1" applyFont="1" applyFill="1" applyBorder="1"/>
    <xf numFmtId="3" fontId="62" fillId="0" borderId="13" xfId="0" applyNumberFormat="1" applyFont="1" applyFill="1" applyBorder="1" applyAlignment="1">
      <alignment wrapText="1"/>
    </xf>
    <xf numFmtId="3" fontId="64" fillId="0" borderId="13" xfId="0" applyNumberFormat="1" applyFont="1" applyFill="1" applyBorder="1"/>
    <xf numFmtId="3" fontId="64" fillId="2" borderId="21" xfId="0" applyNumberFormat="1" applyFont="1" applyFill="1" applyBorder="1"/>
    <xf numFmtId="3" fontId="27" fillId="2" borderId="4" xfId="0" applyNumberFormat="1" applyFont="1" applyFill="1" applyBorder="1"/>
    <xf numFmtId="3" fontId="27" fillId="2" borderId="31" xfId="0" applyNumberFormat="1" applyFont="1" applyFill="1" applyBorder="1" applyAlignment="1">
      <alignment wrapText="1"/>
    </xf>
    <xf numFmtId="3" fontId="26" fillId="2" borderId="31" xfId="0" applyNumberFormat="1" applyFont="1" applyFill="1" applyBorder="1" applyAlignment="1">
      <alignment wrapText="1"/>
    </xf>
    <xf numFmtId="3" fontId="64" fillId="2" borderId="19" xfId="0" applyNumberFormat="1" applyFont="1" applyFill="1" applyBorder="1"/>
    <xf numFmtId="3" fontId="65" fillId="2" borderId="13" xfId="0" applyNumberFormat="1" applyFont="1" applyFill="1" applyBorder="1"/>
    <xf numFmtId="3" fontId="65" fillId="2" borderId="32" xfId="0" applyNumberFormat="1" applyFont="1" applyFill="1" applyBorder="1"/>
    <xf numFmtId="3" fontId="65" fillId="2" borderId="13" xfId="0" applyNumberFormat="1" applyFont="1" applyFill="1" applyBorder="1" applyAlignment="1">
      <alignment horizontal="right"/>
    </xf>
    <xf numFmtId="3" fontId="62" fillId="2" borderId="8" xfId="0" applyNumberFormat="1" applyFont="1" applyFill="1" applyBorder="1" applyAlignment="1">
      <alignment wrapText="1"/>
    </xf>
    <xf numFmtId="3" fontId="65" fillId="2" borderId="15" xfId="0" applyNumberFormat="1" applyFont="1" applyFill="1" applyBorder="1"/>
    <xf numFmtId="3" fontId="63" fillId="2" borderId="16" xfId="0" applyNumberFormat="1" applyFont="1" applyFill="1" applyBorder="1"/>
    <xf numFmtId="0" fontId="12" fillId="0" borderId="3" xfId="0" applyFont="1" applyBorder="1"/>
    <xf numFmtId="165" fontId="12" fillId="0" borderId="3" xfId="1" applyNumberFormat="1" applyFont="1" applyBorder="1"/>
    <xf numFmtId="165" fontId="12" fillId="0" borderId="44" xfId="1" applyNumberFormat="1" applyFont="1" applyBorder="1"/>
    <xf numFmtId="165" fontId="12" fillId="0" borderId="44" xfId="1" applyNumberFormat="1" applyFont="1" applyFill="1" applyBorder="1"/>
    <xf numFmtId="165" fontId="14" fillId="0" borderId="4" xfId="1" applyNumberFormat="1" applyFont="1" applyBorder="1" applyAlignment="1">
      <alignment horizontal="right"/>
    </xf>
    <xf numFmtId="165" fontId="14" fillId="0" borderId="9" xfId="1" applyNumberFormat="1" applyFont="1" applyBorder="1"/>
    <xf numFmtId="165" fontId="13" fillId="0" borderId="13" xfId="1" applyNumberFormat="1" applyFont="1" applyBorder="1"/>
    <xf numFmtId="165" fontId="13" fillId="0" borderId="39" xfId="1" applyNumberFormat="1" applyFont="1" applyBorder="1"/>
    <xf numFmtId="165" fontId="13" fillId="0" borderId="21" xfId="1" applyNumberFormat="1" applyFont="1" applyBorder="1"/>
    <xf numFmtId="165" fontId="13" fillId="0" borderId="42" xfId="1" applyNumberFormat="1" applyFont="1" applyBorder="1"/>
    <xf numFmtId="165" fontId="13" fillId="0" borderId="32" xfId="1" applyNumberFormat="1" applyFont="1" applyBorder="1"/>
    <xf numFmtId="165" fontId="13" fillId="0" borderId="40" xfId="1" applyNumberFormat="1" applyFont="1" applyBorder="1"/>
    <xf numFmtId="165" fontId="13" fillId="0" borderId="19" xfId="1" applyNumberFormat="1" applyFont="1" applyBorder="1"/>
    <xf numFmtId="165" fontId="13" fillId="0" borderId="34" xfId="1" applyNumberFormat="1" applyFont="1" applyBorder="1"/>
    <xf numFmtId="3" fontId="62" fillId="2" borderId="46" xfId="0" applyNumberFormat="1" applyFont="1" applyFill="1" applyBorder="1"/>
    <xf numFmtId="3" fontId="62" fillId="2" borderId="29" xfId="0" applyNumberFormat="1" applyFont="1" applyFill="1" applyBorder="1"/>
    <xf numFmtId="3" fontId="63" fillId="2" borderId="50" xfId="0" applyNumberFormat="1" applyFont="1" applyFill="1" applyBorder="1"/>
    <xf numFmtId="0" fontId="12" fillId="0" borderId="14" xfId="4" applyFont="1" applyFill="1" applyBorder="1" applyAlignment="1" applyProtection="1">
      <alignment horizontal="left" vertical="center" wrapText="1" indent="1"/>
    </xf>
    <xf numFmtId="0" fontId="12" fillId="0" borderId="27" xfId="4" applyFont="1" applyFill="1" applyBorder="1" applyAlignment="1" applyProtection="1">
      <alignment horizontal="left" vertical="center" wrapText="1" indent="1"/>
    </xf>
    <xf numFmtId="165" fontId="12" fillId="0" borderId="8" xfId="1" applyNumberFormat="1" applyFont="1" applyFill="1" applyBorder="1" applyAlignment="1" applyProtection="1">
      <alignment vertical="center" wrapText="1"/>
    </xf>
    <xf numFmtId="0" fontId="33" fillId="0" borderId="19" xfId="4" applyFont="1" applyFill="1" applyBorder="1" applyAlignment="1" applyProtection="1">
      <alignment horizontal="left" vertical="center" wrapText="1" indent="1"/>
    </xf>
    <xf numFmtId="0" fontId="33" fillId="0" borderId="13" xfId="4" applyFont="1" applyFill="1" applyBorder="1" applyAlignment="1" applyProtection="1">
      <alignment horizontal="left" vertical="center" wrapText="1" indent="1"/>
    </xf>
    <xf numFmtId="0" fontId="14" fillId="0" borderId="22" xfId="4" applyFont="1" applyFill="1" applyBorder="1" applyAlignment="1" applyProtection="1">
      <alignment horizontal="left" vertical="center" wrapText="1" indent="1"/>
    </xf>
    <xf numFmtId="0" fontId="14" fillId="0" borderId="23" xfId="4" applyFont="1" applyFill="1" applyBorder="1" applyAlignment="1" applyProtection="1">
      <alignment horizontal="left" vertical="center" wrapText="1" indent="1"/>
    </xf>
    <xf numFmtId="0" fontId="14" fillId="0" borderId="52" xfId="4" applyFont="1" applyFill="1" applyBorder="1" applyAlignment="1" applyProtection="1">
      <alignment horizontal="left" vertical="center" wrapText="1" indent="1"/>
    </xf>
    <xf numFmtId="165" fontId="3" fillId="0" borderId="8" xfId="1" applyNumberFormat="1" applyFont="1" applyBorder="1" applyAlignment="1"/>
    <xf numFmtId="0" fontId="14" fillId="0" borderId="15" xfId="4" applyFont="1" applyFill="1" applyBorder="1" applyAlignment="1" applyProtection="1">
      <alignment horizontal="left" vertical="center" wrapText="1"/>
    </xf>
    <xf numFmtId="0" fontId="14" fillId="0" borderId="14" xfId="4" applyFont="1" applyFill="1" applyBorder="1" applyAlignment="1" applyProtection="1">
      <alignment horizontal="left" vertical="center" wrapText="1"/>
    </xf>
    <xf numFmtId="0" fontId="14" fillId="0" borderId="14" xfId="4" applyFont="1" applyFill="1" applyBorder="1" applyAlignment="1" applyProtection="1">
      <alignment horizontal="left"/>
    </xf>
    <xf numFmtId="0" fontId="14" fillId="0" borderId="53" xfId="4" applyFont="1" applyFill="1" applyBorder="1" applyAlignment="1" applyProtection="1">
      <alignment horizontal="left" vertical="center" wrapText="1"/>
    </xf>
    <xf numFmtId="0" fontId="12" fillId="0" borderId="23" xfId="4" applyFont="1" applyFill="1" applyBorder="1" applyAlignment="1" applyProtection="1">
      <alignment horizontal="left" indent="1"/>
    </xf>
    <xf numFmtId="0" fontId="12" fillId="0" borderId="49" xfId="4" applyFont="1" applyFill="1" applyBorder="1" applyAlignment="1" applyProtection="1">
      <alignment horizontal="left" indent="1"/>
    </xf>
    <xf numFmtId="164" fontId="12" fillId="0" borderId="34" xfId="4" applyNumberFormat="1" applyFont="1" applyFill="1" applyBorder="1" applyAlignment="1" applyProtection="1">
      <alignment horizontal="center" vertical="center" wrapText="1"/>
      <protection locked="0"/>
    </xf>
    <xf numFmtId="164" fontId="12" fillId="0" borderId="42" xfId="4" applyNumberFormat="1" applyFont="1" applyFill="1" applyBorder="1" applyAlignment="1" applyProtection="1">
      <alignment horizontal="center" vertical="center" wrapText="1"/>
      <protection locked="0"/>
    </xf>
    <xf numFmtId="164" fontId="14" fillId="0" borderId="16" xfId="4" applyNumberFormat="1" applyFont="1" applyFill="1" applyBorder="1" applyAlignment="1" applyProtection="1">
      <alignment horizontal="center" vertical="center" wrapText="1"/>
      <protection locked="0"/>
    </xf>
    <xf numFmtId="164" fontId="12" fillId="0" borderId="39" xfId="4" applyNumberFormat="1" applyFont="1" applyFill="1" applyBorder="1" applyAlignment="1" applyProtection="1">
      <alignment horizontal="center" vertical="center" wrapText="1"/>
      <protection locked="0"/>
    </xf>
    <xf numFmtId="164" fontId="12" fillId="0" borderId="40" xfId="4" applyNumberFormat="1" applyFont="1" applyFill="1" applyBorder="1" applyAlignment="1" applyProtection="1">
      <alignment horizontal="center" vertical="center" wrapText="1"/>
      <protection locked="0"/>
    </xf>
    <xf numFmtId="164" fontId="14" fillId="0" borderId="43" xfId="4" applyNumberFormat="1" applyFont="1" applyFill="1" applyBorder="1" applyAlignment="1" applyProtection="1">
      <alignment horizontal="center" vertical="center" wrapText="1"/>
      <protection locked="0"/>
    </xf>
    <xf numFmtId="164" fontId="14" fillId="0" borderId="16" xfId="4" applyNumberFormat="1" applyFont="1" applyFill="1" applyBorder="1" applyAlignment="1" applyProtection="1">
      <alignment horizontal="center" vertical="center" wrapText="1"/>
    </xf>
    <xf numFmtId="3" fontId="63" fillId="2" borderId="51" xfId="0" applyNumberFormat="1" applyFont="1" applyFill="1" applyBorder="1"/>
    <xf numFmtId="3" fontId="64" fillId="2" borderId="54" xfId="0" applyNumberFormat="1" applyFont="1" applyFill="1" applyBorder="1"/>
    <xf numFmtId="3" fontId="63" fillId="2" borderId="14" xfId="0" applyNumberFormat="1" applyFont="1" applyFill="1" applyBorder="1" applyAlignment="1">
      <alignment wrapText="1"/>
    </xf>
    <xf numFmtId="0" fontId="35" fillId="0" borderId="0" xfId="0" applyFont="1"/>
    <xf numFmtId="0" fontId="66" fillId="0" borderId="11" xfId="0" applyFont="1" applyBorder="1"/>
    <xf numFmtId="0" fontId="66" fillId="0" borderId="11" xfId="0" applyFont="1" applyBorder="1" applyAlignment="1">
      <alignment wrapText="1"/>
    </xf>
    <xf numFmtId="0" fontId="66" fillId="0" borderId="12" xfId="0" applyFont="1" applyBorder="1"/>
    <xf numFmtId="0" fontId="6" fillId="2" borderId="8" xfId="0" applyFont="1" applyFill="1" applyBorder="1"/>
    <xf numFmtId="165" fontId="13" fillId="2" borderId="11" xfId="1" applyNumberFormat="1" applyFont="1" applyFill="1" applyBorder="1"/>
    <xf numFmtId="165" fontId="41" fillId="2" borderId="11" xfId="1" applyNumberFormat="1" applyFont="1" applyFill="1" applyBorder="1"/>
    <xf numFmtId="165" fontId="6" fillId="2" borderId="55" xfId="1" applyNumberFormat="1" applyFont="1" applyFill="1" applyBorder="1" applyAlignment="1">
      <alignment horizontal="center" vertical="center"/>
    </xf>
    <xf numFmtId="43" fontId="6" fillId="0" borderId="0" xfId="1" applyFont="1" applyBorder="1" applyAlignment="1">
      <alignment horizontal="center"/>
    </xf>
    <xf numFmtId="0" fontId="13" fillId="0" borderId="13" xfId="0" applyFont="1" applyBorder="1"/>
    <xf numFmtId="165" fontId="4" fillId="0" borderId="58" xfId="1" applyNumberFormat="1" applyFont="1" applyBorder="1"/>
    <xf numFmtId="165" fontId="4" fillId="0" borderId="36" xfId="1" applyNumberFormat="1" applyFont="1" applyBorder="1"/>
    <xf numFmtId="165" fontId="4" fillId="0" borderId="57" xfId="1" applyNumberFormat="1" applyFont="1" applyBorder="1"/>
    <xf numFmtId="0" fontId="4" fillId="0" borderId="55" xfId="0" applyFont="1" applyBorder="1"/>
    <xf numFmtId="0" fontId="4" fillId="0" borderId="24" xfId="0" applyFont="1" applyBorder="1" applyAlignment="1">
      <alignment wrapText="1"/>
    </xf>
    <xf numFmtId="0" fontId="4" fillId="0" borderId="24" xfId="0" applyFont="1" applyBorder="1"/>
    <xf numFmtId="0" fontId="4" fillId="0" borderId="44" xfId="0" applyFont="1" applyBorder="1"/>
    <xf numFmtId="0" fontId="52" fillId="0" borderId="0" xfId="4" applyFont="1" applyFill="1" applyBorder="1" applyAlignment="1" applyProtection="1">
      <alignment horizontal="center" vertical="center" wrapText="1"/>
    </xf>
    <xf numFmtId="0" fontId="47" fillId="0" borderId="0" xfId="4" applyFont="1" applyFill="1" applyBorder="1"/>
    <xf numFmtId="165" fontId="33" fillId="0" borderId="55" xfId="1" applyNumberFormat="1" applyFont="1" applyFill="1" applyBorder="1" applyAlignment="1" applyProtection="1">
      <alignment vertical="center" wrapText="1"/>
    </xf>
    <xf numFmtId="165" fontId="12" fillId="0" borderId="38" xfId="1" applyNumberFormat="1" applyFont="1" applyFill="1" applyBorder="1" applyAlignment="1" applyProtection="1">
      <alignment vertical="center" wrapText="1"/>
      <protection locked="0"/>
    </xf>
    <xf numFmtId="165" fontId="12" fillId="0" borderId="24" xfId="1" applyNumberFormat="1" applyFont="1" applyFill="1" applyBorder="1" applyAlignment="1" applyProtection="1">
      <alignment vertical="center" wrapText="1"/>
      <protection locked="0"/>
    </xf>
    <xf numFmtId="165" fontId="33" fillId="0" borderId="24" xfId="1" applyNumberFormat="1" applyFont="1" applyFill="1" applyBorder="1" applyAlignment="1" applyProtection="1">
      <alignment vertical="center" wrapText="1"/>
      <protection locked="0"/>
    </xf>
    <xf numFmtId="165" fontId="12" fillId="0" borderId="44" xfId="1" applyNumberFormat="1" applyFont="1" applyFill="1" applyBorder="1" applyAlignment="1" applyProtection="1">
      <alignment vertical="center" wrapText="1"/>
      <protection locked="0"/>
    </xf>
    <xf numFmtId="165" fontId="33" fillId="0" borderId="8" xfId="1" applyNumberFormat="1" applyFont="1" applyFill="1" applyBorder="1" applyAlignment="1" applyProtection="1">
      <alignment vertical="center" wrapText="1"/>
    </xf>
    <xf numFmtId="165" fontId="14" fillId="0" borderId="55" xfId="1" applyNumberFormat="1" applyFont="1" applyFill="1" applyBorder="1" applyAlignment="1" applyProtection="1">
      <alignment vertical="center" wrapText="1"/>
      <protection locked="0"/>
    </xf>
    <xf numFmtId="165" fontId="14" fillId="0" borderId="24" xfId="1" applyNumberFormat="1" applyFont="1" applyFill="1" applyBorder="1" applyAlignment="1" applyProtection="1">
      <alignment vertical="center" wrapText="1"/>
      <protection locked="0"/>
    </xf>
    <xf numFmtId="165" fontId="12" fillId="0" borderId="8" xfId="1" applyNumberFormat="1" applyFont="1" applyFill="1" applyBorder="1" applyAlignment="1" applyProtection="1">
      <alignment vertical="center" wrapText="1"/>
      <protection locked="0"/>
    </xf>
    <xf numFmtId="0" fontId="12" fillId="0" borderId="59" xfId="4" applyFont="1" applyFill="1" applyBorder="1" applyAlignment="1" applyProtection="1">
      <alignment horizontal="left" vertical="center" wrapText="1" indent="2"/>
    </xf>
    <xf numFmtId="165" fontId="12" fillId="0" borderId="6" xfId="1" applyNumberFormat="1" applyFont="1" applyFill="1" applyBorder="1" applyAlignment="1" applyProtection="1">
      <alignment vertical="center" wrapText="1"/>
      <protection locked="0"/>
    </xf>
    <xf numFmtId="0" fontId="33" fillId="0" borderId="21" xfId="4" applyFont="1" applyFill="1" applyBorder="1" applyAlignment="1" applyProtection="1">
      <alignment horizontal="left" vertical="center" wrapText="1" indent="1"/>
    </xf>
    <xf numFmtId="165" fontId="33" fillId="0" borderId="25" xfId="1" applyNumberFormat="1" applyFont="1" applyFill="1" applyBorder="1" applyAlignment="1" applyProtection="1">
      <alignment vertical="center" wrapText="1"/>
      <protection locked="0"/>
    </xf>
    <xf numFmtId="0" fontId="12" fillId="0" borderId="18" xfId="4" applyFont="1" applyFill="1" applyBorder="1" applyAlignment="1" applyProtection="1">
      <alignment horizontal="left" vertical="center" wrapText="1" indent="2"/>
    </xf>
    <xf numFmtId="165" fontId="6" fillId="0" borderId="8" xfId="1" applyNumberFormat="1" applyFont="1" applyFill="1" applyBorder="1" applyAlignment="1" applyProtection="1">
      <alignment vertical="center" wrapText="1"/>
    </xf>
    <xf numFmtId="0" fontId="6" fillId="0" borderId="9" xfId="4" applyFont="1" applyFill="1" applyBorder="1" applyAlignment="1" applyProtection="1">
      <alignment horizontal="left" vertical="center" wrapText="1" indent="1"/>
    </xf>
    <xf numFmtId="3" fontId="63" fillId="2" borderId="9" xfId="0" applyNumberFormat="1" applyFont="1" applyFill="1" applyBorder="1" applyAlignment="1">
      <alignment wrapText="1"/>
    </xf>
    <xf numFmtId="0" fontId="33" fillId="0" borderId="60" xfId="4" applyFont="1" applyFill="1" applyBorder="1" applyAlignment="1" applyProtection="1">
      <alignment horizontal="left" vertical="center" wrapText="1" indent="2"/>
    </xf>
    <xf numFmtId="165" fontId="33" fillId="0" borderId="38" xfId="1" applyNumberFormat="1" applyFont="1" applyFill="1" applyBorder="1" applyAlignment="1" applyProtection="1">
      <alignment vertical="center" wrapText="1"/>
    </xf>
    <xf numFmtId="0" fontId="66" fillId="0" borderId="22" xfId="0" applyFont="1" applyBorder="1" applyAlignment="1">
      <alignment wrapText="1"/>
    </xf>
    <xf numFmtId="165" fontId="14" fillId="0" borderId="6" xfId="1" applyNumberFormat="1" applyFont="1" applyFill="1" applyBorder="1" applyAlignment="1" applyProtection="1">
      <alignment vertical="center" wrapText="1"/>
    </xf>
    <xf numFmtId="0" fontId="30" fillId="0" borderId="17" xfId="4" applyFont="1" applyFill="1" applyBorder="1" applyAlignment="1">
      <alignment horizontal="center" vertical="center"/>
    </xf>
    <xf numFmtId="0" fontId="30" fillId="0" borderId="20" xfId="4" applyFont="1" applyFill="1" applyBorder="1" applyAlignment="1">
      <alignment horizontal="center" vertical="center"/>
    </xf>
    <xf numFmtId="0" fontId="30" fillId="0" borderId="28" xfId="4" applyFont="1" applyFill="1" applyBorder="1" applyAlignment="1">
      <alignment horizontal="center" vertical="center"/>
    </xf>
    <xf numFmtId="0" fontId="30" fillId="0" borderId="22" xfId="4" applyFont="1" applyFill="1" applyBorder="1" applyAlignment="1">
      <alignment horizontal="center" vertical="center"/>
    </xf>
    <xf numFmtId="0" fontId="30" fillId="0" borderId="19" xfId="4" applyFont="1" applyFill="1" applyBorder="1" applyAlignment="1" applyProtection="1">
      <alignment wrapText="1"/>
      <protection locked="0"/>
    </xf>
    <xf numFmtId="164" fontId="4" fillId="2" borderId="13" xfId="5" applyNumberFormat="1" applyFont="1" applyFill="1" applyBorder="1" applyAlignment="1" applyProtection="1">
      <alignment vertical="center" wrapText="1"/>
      <protection locked="0"/>
    </xf>
    <xf numFmtId="164" fontId="4" fillId="2" borderId="13" xfId="5" applyNumberFormat="1" applyFont="1" applyFill="1" applyBorder="1" applyAlignment="1">
      <alignment vertical="center" wrapText="1"/>
    </xf>
    <xf numFmtId="0" fontId="30" fillId="0" borderId="49" xfId="4" applyFont="1" applyFill="1" applyBorder="1" applyAlignment="1">
      <alignment horizontal="center" vertical="center"/>
    </xf>
    <xf numFmtId="164" fontId="4" fillId="2" borderId="32" xfId="5" applyNumberFormat="1" applyFont="1" applyFill="1" applyBorder="1" applyAlignment="1">
      <alignment vertical="center" wrapText="1"/>
    </xf>
    <xf numFmtId="0" fontId="30" fillId="0" borderId="53" xfId="4" applyFont="1" applyFill="1" applyBorder="1" applyAlignment="1">
      <alignment horizontal="center" vertical="center"/>
    </xf>
    <xf numFmtId="0" fontId="50" fillId="0" borderId="54" xfId="4" applyFont="1" applyFill="1" applyBorder="1"/>
    <xf numFmtId="165" fontId="50" fillId="0" borderId="54" xfId="4" applyNumberFormat="1" applyFont="1" applyFill="1" applyBorder="1"/>
    <xf numFmtId="165" fontId="50" fillId="0" borderId="43" xfId="4" applyNumberFormat="1" applyFont="1" applyFill="1" applyBorder="1"/>
    <xf numFmtId="165" fontId="0" fillId="0" borderId="13" xfId="1" applyNumberFormat="1" applyFont="1" applyBorder="1"/>
    <xf numFmtId="3" fontId="13" fillId="2" borderId="5" xfId="0" applyNumberFormat="1" applyFont="1" applyFill="1" applyBorder="1" applyAlignment="1">
      <alignment horizontal="center" vertical="center"/>
    </xf>
    <xf numFmtId="165" fontId="13" fillId="2" borderId="5" xfId="1" applyNumberFormat="1" applyFont="1" applyFill="1" applyBorder="1" applyAlignment="1">
      <alignment horizontal="center" vertical="center"/>
    </xf>
    <xf numFmtId="3" fontId="13" fillId="2" borderId="26" xfId="0" applyNumberFormat="1" applyFont="1" applyFill="1" applyBorder="1" applyAlignment="1">
      <alignment horizontal="center" vertical="center"/>
    </xf>
    <xf numFmtId="165" fontId="13" fillId="2" borderId="38" xfId="1" applyNumberFormat="1" applyFont="1" applyFill="1" applyBorder="1" applyAlignment="1">
      <alignment horizontal="center"/>
    </xf>
    <xf numFmtId="165" fontId="13" fillId="2" borderId="4" xfId="1" applyNumberFormat="1" applyFont="1" applyFill="1" applyBorder="1" applyAlignment="1">
      <alignment horizontal="center" vertical="center"/>
    </xf>
    <xf numFmtId="0" fontId="41" fillId="0" borderId="2" xfId="0" applyFont="1" applyBorder="1" applyAlignment="1">
      <alignment horizontal="left" vertical="center" wrapText="1"/>
    </xf>
    <xf numFmtId="165" fontId="12" fillId="2" borderId="29" xfId="1" applyNumberFormat="1" applyFont="1" applyFill="1" applyBorder="1" applyAlignment="1">
      <alignment horizontal="center"/>
    </xf>
    <xf numFmtId="165" fontId="12" fillId="2" borderId="50" xfId="1" applyNumberFormat="1" applyFont="1" applyFill="1" applyBorder="1" applyAlignment="1">
      <alignment horizontal="center"/>
    </xf>
    <xf numFmtId="0" fontId="13" fillId="0" borderId="55" xfId="0" applyFont="1" applyBorder="1" applyAlignment="1">
      <alignment horizontal="center"/>
    </xf>
    <xf numFmtId="0" fontId="13" fillId="0" borderId="55" xfId="0" applyFont="1" applyBorder="1"/>
    <xf numFmtId="0" fontId="13" fillId="0" borderId="24" xfId="0" applyFont="1" applyBorder="1" applyAlignment="1">
      <alignment horizontal="center"/>
    </xf>
    <xf numFmtId="0" fontId="13" fillId="0" borderId="24" xfId="0" applyFont="1" applyBorder="1"/>
    <xf numFmtId="0" fontId="12" fillId="0" borderId="44" xfId="0" applyFont="1" applyBorder="1"/>
    <xf numFmtId="0" fontId="13" fillId="0" borderId="0" xfId="0" applyFont="1"/>
    <xf numFmtId="0" fontId="13" fillId="2" borderId="0" xfId="0" applyFont="1" applyFill="1"/>
    <xf numFmtId="0" fontId="19" fillId="2" borderId="0" xfId="0" applyFont="1" applyFill="1" applyAlignment="1">
      <alignment horizontal="right"/>
    </xf>
    <xf numFmtId="0" fontId="6" fillId="0" borderId="26" xfId="0" applyFont="1" applyBorder="1"/>
    <xf numFmtId="0" fontId="6" fillId="0" borderId="4" xfId="0" applyFont="1" applyBorder="1" applyAlignment="1">
      <alignment wrapText="1"/>
    </xf>
    <xf numFmtId="0" fontId="6" fillId="0" borderId="62" xfId="0" applyFont="1" applyBorder="1"/>
    <xf numFmtId="0" fontId="6" fillId="2" borderId="4" xfId="0" applyFont="1" applyFill="1" applyBorder="1"/>
    <xf numFmtId="49" fontId="13" fillId="0" borderId="24" xfId="0" applyNumberFormat="1" applyFont="1" applyBorder="1" applyAlignment="1">
      <alignment horizontal="center"/>
    </xf>
    <xf numFmtId="0" fontId="13" fillId="0" borderId="11" xfId="0" applyFont="1" applyBorder="1"/>
    <xf numFmtId="0" fontId="13" fillId="0" borderId="0" xfId="0" applyFont="1" applyBorder="1"/>
    <xf numFmtId="0" fontId="6" fillId="0" borderId="4" xfId="0" applyFont="1" applyBorder="1"/>
    <xf numFmtId="49" fontId="13" fillId="0" borderId="24" xfId="0" applyNumberFormat="1" applyFont="1" applyFill="1" applyBorder="1" applyAlignment="1">
      <alignment horizontal="center"/>
    </xf>
    <xf numFmtId="0" fontId="13" fillId="0" borderId="44" xfId="0" applyFont="1" applyBorder="1"/>
    <xf numFmtId="0" fontId="16" fillId="0" borderId="13" xfId="4" applyFont="1" applyFill="1" applyBorder="1" applyAlignment="1" applyProtection="1">
      <alignment horizontal="left" vertical="center" wrapText="1" indent="1"/>
    </xf>
    <xf numFmtId="165" fontId="16" fillId="0" borderId="24" xfId="1" applyNumberFormat="1" applyFont="1" applyFill="1" applyBorder="1" applyAlignment="1" applyProtection="1">
      <alignment vertical="center" wrapText="1"/>
      <protection locked="0"/>
    </xf>
    <xf numFmtId="165" fontId="13" fillId="0" borderId="58" xfId="1" applyNumberFormat="1" applyFont="1" applyFill="1" applyBorder="1" applyAlignment="1"/>
    <xf numFmtId="165" fontId="13" fillId="0" borderId="36" xfId="1" applyNumberFormat="1" applyFont="1" applyFill="1" applyBorder="1" applyAlignment="1"/>
    <xf numFmtId="165" fontId="13" fillId="0" borderId="36" xfId="1" applyNumberFormat="1" applyFont="1" applyFill="1" applyBorder="1"/>
    <xf numFmtId="165" fontId="13" fillId="0" borderId="37" xfId="1" applyNumberFormat="1" applyFont="1" applyFill="1" applyBorder="1"/>
    <xf numFmtId="165" fontId="13" fillId="0" borderId="37" xfId="1" applyNumberFormat="1" applyFont="1" applyBorder="1"/>
    <xf numFmtId="165" fontId="13" fillId="0" borderId="57" xfId="1" applyNumberFormat="1" applyFont="1" applyBorder="1"/>
    <xf numFmtId="0" fontId="12" fillId="0" borderId="55" xfId="0" applyFont="1" applyBorder="1"/>
    <xf numFmtId="0" fontId="0" fillId="0" borderId="25" xfId="0" applyBorder="1"/>
    <xf numFmtId="0" fontId="6" fillId="0" borderId="1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13" fillId="0" borderId="23" xfId="0" applyFont="1" applyBorder="1"/>
    <xf numFmtId="165" fontId="6" fillId="0" borderId="13" xfId="0" applyNumberFormat="1" applyFont="1" applyBorder="1"/>
    <xf numFmtId="0" fontId="13" fillId="0" borderId="23" xfId="0" applyFont="1" applyBorder="1" applyAlignment="1">
      <alignment wrapText="1"/>
    </xf>
    <xf numFmtId="0" fontId="41" fillId="0" borderId="49" xfId="0" applyFont="1" applyBorder="1"/>
    <xf numFmtId="165" fontId="41" fillId="0" borderId="32" xfId="0" applyNumberFormat="1" applyFont="1" applyBorder="1"/>
    <xf numFmtId="0" fontId="41" fillId="0" borderId="0" xfId="0" applyFont="1"/>
    <xf numFmtId="3" fontId="6" fillId="2" borderId="13" xfId="0" applyNumberFormat="1" applyFont="1" applyFill="1" applyBorder="1" applyAlignment="1">
      <alignment horizontal="center"/>
    </xf>
    <xf numFmtId="3" fontId="13" fillId="2" borderId="13" xfId="0" applyNumberFormat="1" applyFont="1" applyFill="1" applyBorder="1"/>
    <xf numFmtId="165" fontId="6" fillId="0" borderId="13" xfId="1" applyNumberFormat="1" applyFont="1" applyBorder="1" applyAlignment="1">
      <alignment horizontal="center"/>
    </xf>
    <xf numFmtId="165" fontId="13" fillId="0" borderId="13" xfId="1" applyNumberFormat="1" applyFont="1" applyBorder="1" applyAlignment="1">
      <alignment horizontal="center"/>
    </xf>
    <xf numFmtId="165" fontId="13" fillId="2" borderId="13" xfId="1" applyNumberFormat="1" applyFont="1" applyFill="1" applyBorder="1" applyAlignment="1"/>
    <xf numFmtId="0" fontId="61" fillId="0" borderId="2" xfId="0" applyFont="1" applyBorder="1" applyAlignment="1">
      <alignment wrapText="1"/>
    </xf>
    <xf numFmtId="49" fontId="19" fillId="0" borderId="2" xfId="0" applyNumberFormat="1" applyFont="1" applyFill="1" applyBorder="1"/>
    <xf numFmtId="0" fontId="10" fillId="2" borderId="7" xfId="0" applyFont="1" applyFill="1" applyBorder="1" applyAlignment="1"/>
    <xf numFmtId="165" fontId="10" fillId="0" borderId="0" xfId="1" applyNumberFormat="1" applyFont="1" applyFill="1"/>
    <xf numFmtId="165" fontId="10" fillId="0" borderId="0" xfId="1" applyNumberFormat="1" applyFont="1" applyAlignment="1">
      <alignment horizontal="right"/>
    </xf>
    <xf numFmtId="165" fontId="13" fillId="0" borderId="7" xfId="1" applyNumberFormat="1" applyFont="1" applyBorder="1"/>
    <xf numFmtId="0" fontId="12" fillId="0" borderId="8" xfId="0" applyFont="1" applyBorder="1"/>
    <xf numFmtId="165" fontId="13" fillId="0" borderId="8" xfId="1" applyNumberFormat="1" applyFont="1" applyBorder="1"/>
    <xf numFmtId="0" fontId="4" fillId="0" borderId="23" xfId="0" applyFont="1" applyBorder="1" applyAlignment="1">
      <alignment wrapText="1"/>
    </xf>
    <xf numFmtId="0" fontId="4" fillId="0" borderId="60" xfId="0" applyFont="1" applyBorder="1"/>
    <xf numFmtId="165" fontId="4" fillId="0" borderId="18" xfId="1" applyNumberFormat="1" applyFont="1" applyBorder="1"/>
    <xf numFmtId="3" fontId="5" fillId="0" borderId="53" xfId="0" applyNumberFormat="1" applyFont="1" applyBorder="1"/>
    <xf numFmtId="165" fontId="5" fillId="0" borderId="54" xfId="1" applyNumberFormat="1" applyFont="1" applyBorder="1"/>
    <xf numFmtId="165" fontId="5" fillId="0" borderId="43" xfId="1" applyNumberFormat="1" applyFont="1" applyBorder="1"/>
    <xf numFmtId="3" fontId="4" fillId="0" borderId="49" xfId="0" applyNumberFormat="1" applyFont="1" applyBorder="1"/>
    <xf numFmtId="0" fontId="5" fillId="0" borderId="53" xfId="0" applyFont="1" applyBorder="1"/>
    <xf numFmtId="0" fontId="4" fillId="0" borderId="49" xfId="0" applyFont="1" applyBorder="1" applyAlignment="1">
      <alignment wrapText="1"/>
    </xf>
    <xf numFmtId="165" fontId="4" fillId="0" borderId="46" xfId="1" applyNumberFormat="1" applyFont="1" applyBorder="1"/>
    <xf numFmtId="0" fontId="4" fillId="0" borderId="19" xfId="0" applyFont="1" applyBorder="1"/>
    <xf numFmtId="3" fontId="37" fillId="0" borderId="23" xfId="0" applyNumberFormat="1" applyFont="1" applyBorder="1" applyAlignment="1">
      <alignment wrapText="1"/>
    </xf>
    <xf numFmtId="0" fontId="4" fillId="0" borderId="22" xfId="0" applyFont="1" applyBorder="1" applyAlignment="1">
      <alignment wrapText="1"/>
    </xf>
    <xf numFmtId="165" fontId="5" fillId="0" borderId="5" xfId="1" applyNumberFormat="1" applyFont="1" applyBorder="1"/>
    <xf numFmtId="3" fontId="5" fillId="0" borderId="2" xfId="0" applyNumberFormat="1" applyFont="1" applyBorder="1"/>
    <xf numFmtId="165" fontId="13" fillId="2" borderId="24" xfId="2" applyNumberFormat="1" applyFont="1" applyFill="1" applyBorder="1"/>
    <xf numFmtId="165" fontId="6" fillId="2" borderId="6" xfId="2" applyNumberFormat="1" applyFont="1" applyFill="1" applyBorder="1"/>
    <xf numFmtId="0" fontId="13" fillId="0" borderId="12" xfId="0" applyFont="1" applyBorder="1"/>
    <xf numFmtId="165" fontId="13" fillId="0" borderId="24" xfId="2" applyNumberFormat="1" applyFont="1" applyFill="1" applyBorder="1"/>
    <xf numFmtId="165" fontId="4" fillId="0" borderId="34" xfId="1" applyNumberFormat="1" applyFont="1" applyFill="1" applyBorder="1"/>
    <xf numFmtId="165" fontId="4" fillId="0" borderId="39" xfId="1" applyNumberFormat="1" applyFont="1" applyFill="1" applyBorder="1"/>
    <xf numFmtId="0" fontId="70" fillId="0" borderId="55" xfId="4" applyFont="1" applyFill="1" applyBorder="1"/>
    <xf numFmtId="0" fontId="71" fillId="0" borderId="55" xfId="4" applyFont="1" applyFill="1" applyBorder="1"/>
    <xf numFmtId="165" fontId="70" fillId="0" borderId="0" xfId="1" applyNumberFormat="1" applyFont="1" applyFill="1" applyBorder="1"/>
    <xf numFmtId="0" fontId="71" fillId="0" borderId="9" xfId="4" applyFont="1" applyFill="1" applyBorder="1"/>
    <xf numFmtId="0" fontId="71" fillId="0" borderId="8" xfId="4" applyFont="1" applyFill="1" applyBorder="1"/>
    <xf numFmtId="0" fontId="71" fillId="0" borderId="41" xfId="4" applyFont="1" applyFill="1" applyBorder="1"/>
    <xf numFmtId="0" fontId="71" fillId="0" borderId="33" xfId="4" applyFont="1" applyFill="1" applyBorder="1"/>
    <xf numFmtId="165" fontId="74" fillId="0" borderId="41" xfId="1" applyNumberFormat="1" applyFont="1" applyFill="1" applyBorder="1" applyAlignment="1">
      <alignment horizontal="center" vertical="center"/>
    </xf>
    <xf numFmtId="165" fontId="74" fillId="0" borderId="8" xfId="1" applyNumberFormat="1" applyFont="1" applyFill="1" applyBorder="1" applyAlignment="1">
      <alignment horizontal="center" vertical="center"/>
    </xf>
    <xf numFmtId="165" fontId="24" fillId="0" borderId="41" xfId="1" applyNumberFormat="1" applyFont="1" applyFill="1" applyBorder="1" applyAlignment="1">
      <alignment horizontal="center" vertical="center"/>
    </xf>
    <xf numFmtId="165" fontId="24" fillId="0" borderId="8" xfId="1" applyNumberFormat="1" applyFont="1" applyFill="1" applyBorder="1" applyAlignment="1">
      <alignment horizontal="center" vertical="center"/>
    </xf>
    <xf numFmtId="165" fontId="70" fillId="0" borderId="6" xfId="1" applyNumberFormat="1" applyFont="1" applyFill="1" applyBorder="1"/>
    <xf numFmtId="3" fontId="34" fillId="0" borderId="0" xfId="0" applyNumberFormat="1" applyFont="1"/>
    <xf numFmtId="3" fontId="62" fillId="0" borderId="11" xfId="0" applyNumberFormat="1" applyFont="1" applyFill="1" applyBorder="1" applyAlignment="1">
      <alignment wrapText="1"/>
    </xf>
    <xf numFmtId="3" fontId="63" fillId="0" borderId="12" xfId="0" applyNumberFormat="1" applyFont="1" applyFill="1" applyBorder="1" applyAlignment="1">
      <alignment wrapText="1"/>
    </xf>
    <xf numFmtId="3" fontId="26" fillId="0" borderId="12" xfId="0" applyNumberFormat="1" applyFont="1" applyFill="1" applyBorder="1" applyAlignment="1">
      <alignment wrapText="1"/>
    </xf>
    <xf numFmtId="3" fontId="62" fillId="0" borderId="12" xfId="0" applyNumberFormat="1" applyFont="1" applyFill="1" applyBorder="1" applyAlignment="1">
      <alignment wrapText="1"/>
    </xf>
    <xf numFmtId="3" fontId="27" fillId="0" borderId="42" xfId="0" applyNumberFormat="1" applyFont="1" applyFill="1" applyBorder="1"/>
    <xf numFmtId="3" fontId="27" fillId="0" borderId="20" xfId="0" applyNumberFormat="1" applyFont="1" applyFill="1" applyBorder="1"/>
    <xf numFmtId="3" fontId="63" fillId="0" borderId="13" xfId="0" applyNumberFormat="1" applyFont="1" applyFill="1" applyBorder="1"/>
    <xf numFmtId="3" fontId="27" fillId="0" borderId="18" xfId="0" applyNumberFormat="1" applyFont="1" applyFill="1" applyBorder="1"/>
    <xf numFmtId="3" fontId="27" fillId="0" borderId="16" xfId="0" applyNumberFormat="1" applyFont="1" applyFill="1" applyBorder="1"/>
    <xf numFmtId="3" fontId="26" fillId="0" borderId="9" xfId="0" applyNumberFormat="1" applyFont="1" applyFill="1" applyBorder="1" applyAlignment="1">
      <alignment wrapText="1"/>
    </xf>
    <xf numFmtId="3" fontId="27" fillId="0" borderId="28" xfId="0" applyNumberFormat="1" applyFont="1" applyFill="1" applyBorder="1"/>
    <xf numFmtId="3" fontId="62" fillId="0" borderId="50" xfId="0" applyNumberFormat="1" applyFont="1" applyFill="1" applyBorder="1" applyAlignment="1">
      <alignment wrapText="1"/>
    </xf>
    <xf numFmtId="3" fontId="55" fillId="0" borderId="20" xfId="0" applyNumberFormat="1" applyFont="1" applyFill="1" applyBorder="1"/>
    <xf numFmtId="3" fontId="64" fillId="2" borderId="13" xfId="0" applyNumberFormat="1" applyFont="1" applyFill="1" applyBorder="1"/>
    <xf numFmtId="3" fontId="65" fillId="0" borderId="13" xfId="0" applyNumberFormat="1" applyFont="1" applyFill="1" applyBorder="1"/>
    <xf numFmtId="3" fontId="63" fillId="0" borderId="19" xfId="0" applyNumberFormat="1" applyFont="1" applyFill="1" applyBorder="1"/>
    <xf numFmtId="3" fontId="55" fillId="2" borderId="19" xfId="0" applyNumberFormat="1" applyFont="1" applyFill="1" applyBorder="1"/>
    <xf numFmtId="3" fontId="27" fillId="0" borderId="34" xfId="0" applyNumberFormat="1" applyFont="1" applyFill="1" applyBorder="1"/>
    <xf numFmtId="3" fontId="27" fillId="0" borderId="39" xfId="0" applyNumberFormat="1" applyFont="1" applyFill="1" applyBorder="1"/>
    <xf numFmtId="3" fontId="27" fillId="2" borderId="15" xfId="0" applyNumberFormat="1" applyFont="1" applyFill="1" applyBorder="1"/>
    <xf numFmtId="3" fontId="26" fillId="0" borderId="14" xfId="0" applyNumberFormat="1" applyFont="1" applyFill="1" applyBorder="1" applyAlignment="1">
      <alignment wrapText="1"/>
    </xf>
    <xf numFmtId="3" fontId="27" fillId="2" borderId="27" xfId="0" applyNumberFormat="1" applyFont="1" applyFill="1" applyBorder="1"/>
    <xf numFmtId="3" fontId="62" fillId="0" borderId="18" xfId="0" applyNumberFormat="1" applyFont="1" applyFill="1" applyBorder="1" applyAlignment="1">
      <alignment wrapText="1"/>
    </xf>
    <xf numFmtId="3" fontId="58" fillId="2" borderId="6" xfId="0" applyNumberFormat="1" applyFont="1" applyFill="1" applyBorder="1"/>
    <xf numFmtId="3" fontId="62" fillId="2" borderId="3" xfId="0" applyNumberFormat="1" applyFont="1" applyFill="1" applyBorder="1" applyAlignment="1">
      <alignment wrapText="1"/>
    </xf>
    <xf numFmtId="3" fontId="63" fillId="2" borderId="3" xfId="0" applyNumberFormat="1" applyFont="1" applyFill="1" applyBorder="1" applyAlignment="1">
      <alignment wrapText="1"/>
    </xf>
    <xf numFmtId="3" fontId="64" fillId="2" borderId="22" xfId="0" applyNumberFormat="1" applyFont="1" applyFill="1" applyBorder="1"/>
    <xf numFmtId="3" fontId="64" fillId="2" borderId="34" xfId="0" applyNumberFormat="1" applyFont="1" applyFill="1" applyBorder="1"/>
    <xf numFmtId="3" fontId="65" fillId="2" borderId="39" xfId="0" applyNumberFormat="1" applyFont="1" applyFill="1" applyBorder="1"/>
    <xf numFmtId="3" fontId="63" fillId="2" borderId="39" xfId="0" applyNumberFormat="1" applyFont="1" applyFill="1" applyBorder="1"/>
    <xf numFmtId="3" fontId="63" fillId="2" borderId="39" xfId="0" applyNumberFormat="1" applyFont="1" applyFill="1" applyBorder="1" applyAlignment="1">
      <alignment horizontal="right"/>
    </xf>
    <xf numFmtId="3" fontId="63" fillId="2" borderId="40" xfId="0" applyNumberFormat="1" applyFont="1" applyFill="1" applyBorder="1"/>
    <xf numFmtId="3" fontId="65" fillId="2" borderId="36" xfId="0" applyNumberFormat="1" applyFont="1" applyFill="1" applyBorder="1"/>
    <xf numFmtId="3" fontId="63" fillId="2" borderId="26" xfId="0" applyNumberFormat="1" applyFont="1" applyFill="1" applyBorder="1" applyAlignment="1">
      <alignment wrapText="1"/>
    </xf>
    <xf numFmtId="3" fontId="62" fillId="2" borderId="31" xfId="0" applyNumberFormat="1" applyFont="1" applyFill="1" applyBorder="1" applyAlignment="1">
      <alignment wrapText="1"/>
    </xf>
    <xf numFmtId="0" fontId="66" fillId="0" borderId="35" xfId="0" applyFont="1" applyBorder="1" applyAlignment="1">
      <alignment wrapText="1"/>
    </xf>
    <xf numFmtId="165" fontId="13" fillId="2" borderId="21" xfId="1" applyNumberFormat="1" applyFont="1" applyFill="1" applyBorder="1"/>
    <xf numFmtId="0" fontId="14" fillId="2" borderId="8" xfId="0" applyFont="1" applyFill="1" applyBorder="1"/>
    <xf numFmtId="165" fontId="13" fillId="2" borderId="18" xfId="1" applyNumberFormat="1" applyFont="1" applyFill="1" applyBorder="1"/>
    <xf numFmtId="165" fontId="3" fillId="2" borderId="9" xfId="0" applyNumberFormat="1" applyFont="1" applyFill="1" applyBorder="1"/>
    <xf numFmtId="165" fontId="13" fillId="2" borderId="46" xfId="1" applyNumberFormat="1" applyFont="1" applyFill="1" applyBorder="1"/>
    <xf numFmtId="165" fontId="13" fillId="2" borderId="50" xfId="1" applyNumberFormat="1" applyFont="1" applyFill="1" applyBorder="1"/>
    <xf numFmtId="165" fontId="3" fillId="0" borderId="55" xfId="1" applyNumberFormat="1" applyFont="1" applyBorder="1" applyAlignment="1">
      <alignment horizontal="center"/>
    </xf>
    <xf numFmtId="0" fontId="12" fillId="0" borderId="18" xfId="0" applyFont="1" applyBorder="1"/>
    <xf numFmtId="0" fontId="12" fillId="0" borderId="21" xfId="0" applyFont="1" applyBorder="1"/>
    <xf numFmtId="165" fontId="3" fillId="0" borderId="21" xfId="1" applyNumberFormat="1" applyFont="1" applyBorder="1" applyAlignment="1">
      <alignment horizontal="center"/>
    </xf>
    <xf numFmtId="165" fontId="0" fillId="0" borderId="21" xfId="1" applyNumberFormat="1" applyFont="1" applyBorder="1"/>
    <xf numFmtId="0" fontId="15" fillId="0" borderId="14" xfId="0" applyFont="1" applyBorder="1"/>
    <xf numFmtId="165" fontId="41" fillId="2" borderId="15" xfId="1" applyNumberFormat="1" applyFont="1" applyFill="1" applyBorder="1"/>
    <xf numFmtId="165" fontId="3" fillId="0" borderId="16" xfId="0" applyNumberFormat="1" applyFont="1" applyBorder="1"/>
    <xf numFmtId="165" fontId="0" fillId="0" borderId="29" xfId="1" applyNumberFormat="1" applyFont="1" applyBorder="1"/>
    <xf numFmtId="165" fontId="0" fillId="0" borderId="50" xfId="1" applyNumberFormat="1" applyFont="1" applyBorder="1"/>
    <xf numFmtId="165" fontId="41" fillId="2" borderId="27" xfId="1" applyNumberFormat="1" applyFont="1" applyFill="1" applyBorder="1"/>
    <xf numFmtId="165" fontId="3" fillId="0" borderId="24" xfId="0" applyNumberFormat="1" applyFont="1" applyBorder="1"/>
    <xf numFmtId="165" fontId="3" fillId="0" borderId="25" xfId="0" applyNumberFormat="1" applyFont="1" applyBorder="1"/>
    <xf numFmtId="165" fontId="3" fillId="0" borderId="8" xfId="0" applyNumberFormat="1" applyFont="1" applyBorder="1"/>
    <xf numFmtId="0" fontId="0" fillId="0" borderId="8" xfId="0" applyBorder="1"/>
    <xf numFmtId="165" fontId="3" fillId="0" borderId="44" xfId="0" applyNumberFormat="1" applyFont="1" applyBorder="1"/>
    <xf numFmtId="165" fontId="12" fillId="0" borderId="18" xfId="1" applyNumberFormat="1" applyFont="1" applyFill="1" applyBorder="1"/>
    <xf numFmtId="165" fontId="22" fillId="0" borderId="18" xfId="1" applyNumberFormat="1" applyFont="1" applyBorder="1"/>
    <xf numFmtId="165" fontId="10" fillId="0" borderId="18" xfId="1" applyNumberFormat="1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46" xfId="0" applyBorder="1"/>
    <xf numFmtId="165" fontId="0" fillId="0" borderId="38" xfId="0" applyNumberFormat="1" applyBorder="1"/>
    <xf numFmtId="0" fontId="14" fillId="0" borderId="58" xfId="0" applyFont="1" applyBorder="1" applyAlignment="1">
      <alignment horizontal="center" vertical="center" wrapText="1"/>
    </xf>
    <xf numFmtId="3" fontId="18" fillId="2" borderId="33" xfId="0" applyNumberFormat="1" applyFont="1" applyFill="1" applyBorder="1" applyAlignment="1">
      <alignment horizontal="center"/>
    </xf>
    <xf numFmtId="165" fontId="13" fillId="0" borderId="21" xfId="1" applyNumberFormat="1" applyFont="1" applyFill="1" applyBorder="1"/>
    <xf numFmtId="165" fontId="2" fillId="0" borderId="21" xfId="1" applyNumberFormat="1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50" xfId="0" applyBorder="1"/>
    <xf numFmtId="0" fontId="6" fillId="0" borderId="14" xfId="0" applyFont="1" applyBorder="1"/>
    <xf numFmtId="165" fontId="6" fillId="0" borderId="15" xfId="1" applyNumberFormat="1" applyFont="1" applyFill="1" applyBorder="1"/>
    <xf numFmtId="0" fontId="69" fillId="0" borderId="26" xfId="4" applyFont="1" applyFill="1" applyBorder="1" applyAlignment="1" applyProtection="1">
      <alignment horizontal="center" vertical="center" wrapText="1"/>
    </xf>
    <xf numFmtId="3" fontId="0" fillId="0" borderId="0" xfId="0" applyNumberFormat="1" applyAlignment="1">
      <alignment horizontal="left" vertical="center" wrapText="1"/>
    </xf>
    <xf numFmtId="3" fontId="26" fillId="0" borderId="26" xfId="0" applyNumberFormat="1" applyFont="1" applyFill="1" applyBorder="1" applyAlignment="1">
      <alignment wrapText="1"/>
    </xf>
    <xf numFmtId="3" fontId="26" fillId="0" borderId="31" xfId="0" applyNumberFormat="1" applyFont="1" applyFill="1" applyBorder="1" applyAlignment="1">
      <alignment wrapText="1"/>
    </xf>
    <xf numFmtId="3" fontId="63" fillId="0" borderId="55" xfId="0" applyNumberFormat="1" applyFont="1" applyFill="1" applyBorder="1" applyAlignment="1">
      <alignment wrapText="1"/>
    </xf>
    <xf numFmtId="3" fontId="63" fillId="0" borderId="24" xfId="0" applyNumberFormat="1" applyFont="1" applyFill="1" applyBorder="1" applyAlignment="1">
      <alignment wrapText="1"/>
    </xf>
    <xf numFmtId="3" fontId="62" fillId="0" borderId="24" xfId="0" applyNumberFormat="1" applyFont="1" applyFill="1" applyBorder="1" applyAlignment="1">
      <alignment wrapText="1"/>
    </xf>
    <xf numFmtId="0" fontId="56" fillId="0" borderId="44" xfId="0" applyFont="1" applyBorder="1" applyAlignment="1">
      <alignment wrapText="1"/>
    </xf>
    <xf numFmtId="165" fontId="13" fillId="2" borderId="25" xfId="1" applyNumberFormat="1" applyFont="1" applyFill="1" applyBorder="1"/>
    <xf numFmtId="165" fontId="13" fillId="2" borderId="12" xfId="1" applyNumberFormat="1" applyFont="1" applyFill="1" applyBorder="1"/>
    <xf numFmtId="165" fontId="0" fillId="0" borderId="0" xfId="1" applyNumberFormat="1" applyFont="1"/>
    <xf numFmtId="0" fontId="17" fillId="0" borderId="0" xfId="0" applyFont="1" applyAlignment="1">
      <alignment horizontal="right"/>
    </xf>
    <xf numFmtId="0" fontId="12" fillId="0" borderId="61" xfId="4" applyFont="1" applyFill="1" applyBorder="1" applyAlignment="1" applyProtection="1">
      <alignment vertical="center" wrapText="1"/>
    </xf>
    <xf numFmtId="164" fontId="4" fillId="2" borderId="54" xfId="5" applyNumberFormat="1" applyFont="1" applyFill="1" applyBorder="1" applyAlignment="1">
      <alignment vertical="center" wrapText="1"/>
    </xf>
    <xf numFmtId="165" fontId="6" fillId="0" borderId="33" xfId="1" applyNumberFormat="1" applyFont="1" applyBorder="1"/>
    <xf numFmtId="0" fontId="13" fillId="0" borderId="41" xfId="4" applyFont="1" applyFill="1" applyBorder="1" applyAlignment="1" applyProtection="1">
      <alignment horizontal="left" vertical="center" wrapText="1" indent="1"/>
    </xf>
    <xf numFmtId="165" fontId="4" fillId="0" borderId="13" xfId="1" applyNumberFormat="1" applyFont="1" applyFill="1" applyBorder="1" applyAlignment="1"/>
    <xf numFmtId="165" fontId="4" fillId="0" borderId="32" xfId="1" applyNumberFormat="1" applyFont="1" applyFill="1" applyBorder="1" applyAlignment="1"/>
    <xf numFmtId="3" fontId="27" fillId="2" borderId="22" xfId="0" applyNumberFormat="1" applyFont="1" applyFill="1" applyBorder="1"/>
    <xf numFmtId="0" fontId="6" fillId="0" borderId="3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165" fontId="13" fillId="0" borderId="44" xfId="1" applyNumberFormat="1" applyFont="1" applyBorder="1"/>
    <xf numFmtId="0" fontId="13" fillId="0" borderId="3" xfId="0" applyFont="1" applyBorder="1"/>
    <xf numFmtId="165" fontId="13" fillId="0" borderId="44" xfId="1" applyNumberFormat="1" applyFont="1" applyBorder="1" applyAlignment="1">
      <alignment horizontal="center"/>
    </xf>
    <xf numFmtId="165" fontId="13" fillId="0" borderId="25" xfId="1" applyNumberFormat="1" applyFont="1" applyBorder="1"/>
    <xf numFmtId="0" fontId="13" fillId="0" borderId="25" xfId="0" applyFont="1" applyBorder="1"/>
    <xf numFmtId="165" fontId="13" fillId="0" borderId="24" xfId="1" applyNumberFormat="1" applyFont="1" applyBorder="1" applyAlignment="1">
      <alignment horizontal="center"/>
    </xf>
    <xf numFmtId="165" fontId="13" fillId="0" borderId="38" xfId="1" applyNumberFormat="1" applyFont="1" applyBorder="1" applyAlignment="1">
      <alignment horizontal="center"/>
    </xf>
    <xf numFmtId="165" fontId="13" fillId="0" borderId="24" xfId="1" applyNumberFormat="1" applyFont="1" applyBorder="1"/>
    <xf numFmtId="165" fontId="6" fillId="2" borderId="8" xfId="0" applyNumberFormat="1" applyFont="1" applyFill="1" applyBorder="1"/>
    <xf numFmtId="165" fontId="14" fillId="0" borderId="41" xfId="1" applyNumberFormat="1" applyFont="1" applyBorder="1" applyAlignment="1">
      <alignment horizontal="right"/>
    </xf>
    <xf numFmtId="165" fontId="14" fillId="0" borderId="8" xfId="1" applyNumberFormat="1" applyFont="1" applyBorder="1" applyAlignment="1">
      <alignment horizontal="right"/>
    </xf>
    <xf numFmtId="164" fontId="14" fillId="0" borderId="28" xfId="4" applyNumberFormat="1" applyFont="1" applyFill="1" applyBorder="1" applyAlignment="1" applyProtection="1">
      <alignment horizontal="center" vertical="center" wrapText="1"/>
      <protection locked="0"/>
    </xf>
    <xf numFmtId="165" fontId="14" fillId="0" borderId="8" xfId="1" applyNumberFormat="1" applyFont="1" applyFill="1" applyBorder="1" applyAlignment="1" applyProtection="1">
      <alignment horizontal="left" indent="1"/>
    </xf>
    <xf numFmtId="0" fontId="15" fillId="0" borderId="22" xfId="4" applyFont="1" applyFill="1" applyBorder="1" applyAlignment="1" applyProtection="1">
      <alignment horizontal="left"/>
    </xf>
    <xf numFmtId="165" fontId="15" fillId="0" borderId="34" xfId="1" applyNumberFormat="1" applyFont="1" applyFill="1" applyBorder="1" applyAlignment="1" applyProtection="1">
      <alignment horizontal="center"/>
    </xf>
    <xf numFmtId="0" fontId="3" fillId="0" borderId="0" xfId="0" applyFont="1" applyFill="1"/>
    <xf numFmtId="165" fontId="1" fillId="0" borderId="0" xfId="1" applyNumberFormat="1" applyFont="1" applyFill="1"/>
    <xf numFmtId="0" fontId="0" fillId="0" borderId="0" xfId="0" applyFont="1" applyFill="1"/>
    <xf numFmtId="165" fontId="0" fillId="0" borderId="0" xfId="1" applyNumberFormat="1" applyFont="1" applyFill="1"/>
    <xf numFmtId="165" fontId="4" fillId="0" borderId="18" xfId="1" applyNumberFormat="1" applyFont="1" applyBorder="1" applyAlignment="1">
      <alignment horizontal="center" vertical="center" wrapText="1"/>
    </xf>
    <xf numFmtId="165" fontId="4" fillId="0" borderId="46" xfId="1" applyNumberFormat="1" applyFont="1" applyBorder="1" applyAlignment="1">
      <alignment horizontal="center" vertical="center" wrapText="1"/>
    </xf>
    <xf numFmtId="165" fontId="5" fillId="0" borderId="19" xfId="1" applyNumberFormat="1" applyFont="1" applyBorder="1" applyAlignment="1">
      <alignment horizontal="center" vertical="center" wrapText="1"/>
    </xf>
    <xf numFmtId="165" fontId="5" fillId="0" borderId="30" xfId="1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165" fontId="5" fillId="0" borderId="8" xfId="1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5" fontId="4" fillId="0" borderId="39" xfId="1" applyNumberFormat="1" applyFont="1" applyFill="1" applyBorder="1" applyAlignment="1"/>
    <xf numFmtId="0" fontId="53" fillId="0" borderId="67" xfId="4" applyFont="1" applyFill="1" applyBorder="1" applyAlignment="1" applyProtection="1">
      <alignment horizontal="center" vertical="center"/>
    </xf>
    <xf numFmtId="0" fontId="69" fillId="0" borderId="4" xfId="4" applyFont="1" applyFill="1" applyBorder="1" applyAlignment="1" applyProtection="1">
      <alignment horizontal="center" vertical="center" wrapText="1"/>
    </xf>
    <xf numFmtId="0" fontId="69" fillId="0" borderId="62" xfId="4" applyFont="1" applyFill="1" applyBorder="1" applyAlignment="1" applyProtection="1">
      <alignment horizontal="center" vertical="center" wrapText="1"/>
    </xf>
    <xf numFmtId="165" fontId="72" fillId="0" borderId="63" xfId="4" applyNumberFormat="1" applyFont="1" applyFill="1" applyBorder="1"/>
    <xf numFmtId="165" fontId="73" fillId="0" borderId="63" xfId="4" applyNumberFormat="1" applyFont="1" applyFill="1" applyBorder="1"/>
    <xf numFmtId="165" fontId="70" fillId="0" borderId="55" xfId="1" applyNumberFormat="1" applyFont="1" applyBorder="1"/>
    <xf numFmtId="165" fontId="70" fillId="0" borderId="24" xfId="1" applyNumberFormat="1" applyFont="1" applyBorder="1"/>
    <xf numFmtId="165" fontId="70" fillId="0" borderId="44" xfId="1" applyNumberFormat="1" applyFont="1" applyBorder="1"/>
    <xf numFmtId="0" fontId="70" fillId="0" borderId="68" xfId="4" applyFont="1" applyFill="1" applyBorder="1"/>
    <xf numFmtId="0" fontId="70" fillId="0" borderId="66" xfId="4" applyFont="1" applyFill="1" applyBorder="1"/>
    <xf numFmtId="0" fontId="70" fillId="0" borderId="70" xfId="4" applyFont="1" applyFill="1" applyBorder="1"/>
    <xf numFmtId="0" fontId="70" fillId="0" borderId="24" xfId="4" applyFont="1" applyFill="1" applyBorder="1"/>
    <xf numFmtId="0" fontId="70" fillId="0" borderId="44" xfId="4" applyFont="1" applyFill="1" applyBorder="1"/>
    <xf numFmtId="0" fontId="71" fillId="0" borderId="24" xfId="4" applyFont="1" applyFill="1" applyBorder="1"/>
    <xf numFmtId="0" fontId="71" fillId="0" borderId="44" xfId="4" applyFont="1" applyFill="1" applyBorder="1"/>
    <xf numFmtId="0" fontId="71" fillId="0" borderId="68" xfId="4" applyFont="1" applyFill="1" applyBorder="1"/>
    <xf numFmtId="0" fontId="71" fillId="0" borderId="66" xfId="4" applyFont="1" applyFill="1" applyBorder="1"/>
    <xf numFmtId="0" fontId="71" fillId="0" borderId="70" xfId="4" applyFont="1" applyFill="1" applyBorder="1"/>
    <xf numFmtId="49" fontId="13" fillId="0" borderId="11" xfId="0" applyNumberFormat="1" applyFont="1" applyBorder="1" applyAlignment="1">
      <alignment horizontal="center"/>
    </xf>
    <xf numFmtId="165" fontId="13" fillId="2" borderId="71" xfId="2" applyNumberFormat="1" applyFont="1" applyFill="1" applyBorder="1"/>
    <xf numFmtId="165" fontId="13" fillId="2" borderId="47" xfId="2" applyNumberFormat="1" applyFont="1" applyFill="1" applyBorder="1"/>
    <xf numFmtId="0" fontId="13" fillId="0" borderId="24" xfId="0" applyFont="1" applyBorder="1" applyAlignment="1">
      <alignment wrapText="1"/>
    </xf>
    <xf numFmtId="165" fontId="0" fillId="2" borderId="0" xfId="0" applyNumberFormat="1" applyFill="1"/>
    <xf numFmtId="165" fontId="70" fillId="0" borderId="25" xfId="1" applyNumberFormat="1" applyFont="1" applyBorder="1"/>
    <xf numFmtId="0" fontId="70" fillId="0" borderId="65" xfId="4" applyFont="1" applyFill="1" applyBorder="1"/>
    <xf numFmtId="0" fontId="70" fillId="0" borderId="25" xfId="4" applyFont="1" applyFill="1" applyBorder="1"/>
    <xf numFmtId="0" fontId="71" fillId="0" borderId="25" xfId="4" applyFont="1" applyFill="1" applyBorder="1"/>
    <xf numFmtId="0" fontId="71" fillId="0" borderId="65" xfId="4" applyFont="1" applyFill="1" applyBorder="1"/>
    <xf numFmtId="3" fontId="40" fillId="0" borderId="0" xfId="0" applyNumberFormat="1" applyFont="1"/>
    <xf numFmtId="3" fontId="14" fillId="0" borderId="8" xfId="0" applyNumberFormat="1" applyFont="1" applyFill="1" applyBorder="1" applyAlignment="1">
      <alignment horizontal="center"/>
    </xf>
    <xf numFmtId="165" fontId="12" fillId="0" borderId="0" xfId="1" applyNumberFormat="1" applyFont="1" applyFill="1" applyBorder="1" applyAlignment="1">
      <alignment horizontal="center"/>
    </xf>
    <xf numFmtId="165" fontId="12" fillId="0" borderId="8" xfId="1" applyNumberFormat="1" applyFont="1" applyFill="1" applyBorder="1" applyAlignment="1">
      <alignment horizontal="center"/>
    </xf>
    <xf numFmtId="165" fontId="14" fillId="0" borderId="8" xfId="1" applyNumberFormat="1" applyFont="1" applyFill="1" applyBorder="1" applyAlignment="1">
      <alignment horizontal="center"/>
    </xf>
    <xf numFmtId="165" fontId="7" fillId="0" borderId="0" xfId="1" applyNumberFormat="1" applyFont="1" applyAlignment="1"/>
    <xf numFmtId="165" fontId="13" fillId="2" borderId="64" xfId="2" applyNumberFormat="1" applyFont="1" applyFill="1" applyBorder="1"/>
    <xf numFmtId="3" fontId="0" fillId="0" borderId="0" xfId="0" applyNumberFormat="1" applyFill="1"/>
    <xf numFmtId="165" fontId="3" fillId="0" borderId="0" xfId="0" applyNumberFormat="1" applyFont="1" applyFill="1"/>
    <xf numFmtId="165" fontId="3" fillId="0" borderId="0" xfId="0" applyNumberFormat="1" applyFont="1"/>
    <xf numFmtId="0" fontId="68" fillId="0" borderId="26" xfId="0" applyFont="1" applyFill="1" applyBorder="1" applyAlignment="1"/>
    <xf numFmtId="0" fontId="68" fillId="0" borderId="1" xfId="0" applyFont="1" applyFill="1" applyBorder="1" applyAlignment="1"/>
    <xf numFmtId="0" fontId="68" fillId="0" borderId="62" xfId="0" applyFont="1" applyFill="1" applyBorder="1" applyAlignment="1"/>
    <xf numFmtId="0" fontId="68" fillId="0" borderId="31" xfId="0" applyFont="1" applyFill="1" applyBorder="1" applyAlignment="1"/>
    <xf numFmtId="0" fontId="68" fillId="0" borderId="7" xfId="0" applyFont="1" applyFill="1" applyBorder="1" applyAlignment="1"/>
    <xf numFmtId="0" fontId="68" fillId="0" borderId="63" xfId="0" applyFont="1" applyFill="1" applyBorder="1" applyAlignment="1"/>
    <xf numFmtId="0" fontId="68" fillId="0" borderId="67" xfId="0" applyFont="1" applyFill="1" applyBorder="1" applyAlignment="1"/>
    <xf numFmtId="0" fontId="68" fillId="0" borderId="68" xfId="0" applyFont="1" applyFill="1" applyBorder="1" applyAlignment="1"/>
    <xf numFmtId="0" fontId="68" fillId="0" borderId="69" xfId="0" applyFont="1" applyFill="1" applyBorder="1" applyAlignment="1"/>
    <xf numFmtId="165" fontId="5" fillId="0" borderId="6" xfId="1" applyNumberFormat="1" applyFont="1" applyBorder="1"/>
    <xf numFmtId="3" fontId="5" fillId="0" borderId="31" xfId="0" applyNumberFormat="1" applyFont="1" applyBorder="1"/>
    <xf numFmtId="165" fontId="68" fillId="0" borderId="8" xfId="0" applyNumberFormat="1" applyFont="1" applyFill="1" applyBorder="1" applyAlignment="1">
      <alignment horizontal="center"/>
    </xf>
    <xf numFmtId="0" fontId="10" fillId="2" borderId="7" xfId="0" applyFont="1" applyFill="1" applyBorder="1" applyAlignment="1">
      <alignment horizontal="right"/>
    </xf>
    <xf numFmtId="165" fontId="6" fillId="0" borderId="54" xfId="1" applyNumberFormat="1" applyFont="1" applyFill="1" applyBorder="1"/>
    <xf numFmtId="165" fontId="13" fillId="0" borderId="13" xfId="1" applyNumberFormat="1" applyFont="1" applyFill="1" applyBorder="1"/>
    <xf numFmtId="165" fontId="2" fillId="0" borderId="13" xfId="1" applyNumberFormat="1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3" xfId="0" applyBorder="1"/>
    <xf numFmtId="0" fontId="66" fillId="0" borderId="60" xfId="0" applyFont="1" applyBorder="1" applyAlignment="1">
      <alignment wrapText="1"/>
    </xf>
    <xf numFmtId="165" fontId="41" fillId="2" borderId="25" xfId="1" applyNumberFormat="1" applyFont="1" applyFill="1" applyBorder="1"/>
    <xf numFmtId="165" fontId="41" fillId="2" borderId="12" xfId="1" applyNumberFormat="1" applyFont="1" applyFill="1" applyBorder="1"/>
    <xf numFmtId="165" fontId="75" fillId="0" borderId="0" xfId="1" applyNumberFormat="1" applyFont="1"/>
    <xf numFmtId="165" fontId="75" fillId="0" borderId="0" xfId="1" applyNumberFormat="1" applyFont="1" applyAlignment="1"/>
    <xf numFmtId="165" fontId="4" fillId="2" borderId="19" xfId="1" applyNumberFormat="1" applyFont="1" applyFill="1" applyBorder="1"/>
    <xf numFmtId="165" fontId="0" fillId="0" borderId="0" xfId="1" applyNumberFormat="1" applyFont="1" applyBorder="1"/>
    <xf numFmtId="0" fontId="4" fillId="0" borderId="0" xfId="0" applyFont="1" applyFill="1"/>
    <xf numFmtId="165" fontId="4" fillId="0" borderId="40" xfId="1" applyNumberFormat="1" applyFont="1" applyFill="1" applyBorder="1"/>
    <xf numFmtId="165" fontId="5" fillId="0" borderId="5" xfId="1" applyNumberFormat="1" applyFont="1" applyFill="1" applyBorder="1"/>
    <xf numFmtId="165" fontId="5" fillId="0" borderId="8" xfId="1" applyNumberFormat="1" applyFont="1" applyFill="1" applyBorder="1" applyAlignment="1">
      <alignment horizontal="center" vertical="center" wrapText="1"/>
    </xf>
    <xf numFmtId="165" fontId="5" fillId="0" borderId="43" xfId="1" applyNumberFormat="1" applyFont="1" applyFill="1" applyBorder="1"/>
    <xf numFmtId="165" fontId="5" fillId="0" borderId="44" xfId="1" applyNumberFormat="1" applyFont="1" applyFill="1" applyBorder="1"/>
    <xf numFmtId="165" fontId="4" fillId="0" borderId="0" xfId="1" applyNumberFormat="1" applyFont="1" applyFill="1"/>
    <xf numFmtId="3" fontId="4" fillId="0" borderId="0" xfId="0" applyNumberFormat="1" applyFont="1" applyFill="1"/>
    <xf numFmtId="165" fontId="30" fillId="0" borderId="19" xfId="6" applyNumberFormat="1" applyFont="1" applyFill="1" applyBorder="1" applyAlignment="1" applyProtection="1">
      <alignment horizontal="center" vertical="center"/>
      <protection locked="0"/>
    </xf>
    <xf numFmtId="165" fontId="30" fillId="0" borderId="34" xfId="6" applyNumberFormat="1" applyFont="1" applyFill="1" applyBorder="1" applyAlignment="1">
      <alignment horizontal="center" vertical="center"/>
    </xf>
    <xf numFmtId="165" fontId="30" fillId="0" borderId="13" xfId="6" applyNumberFormat="1" applyFont="1" applyFill="1" applyBorder="1" applyAlignment="1" applyProtection="1">
      <alignment horizontal="center" vertical="center"/>
      <protection locked="0"/>
    </xf>
    <xf numFmtId="165" fontId="30" fillId="0" borderId="39" xfId="6" applyNumberFormat="1" applyFont="1" applyFill="1" applyBorder="1" applyAlignment="1">
      <alignment horizontal="center" vertical="center"/>
    </xf>
    <xf numFmtId="165" fontId="30" fillId="0" borderId="32" xfId="6" applyNumberFormat="1" applyFont="1" applyFill="1" applyBorder="1" applyAlignment="1" applyProtection="1">
      <alignment horizontal="center" vertical="center"/>
      <protection locked="0"/>
    </xf>
    <xf numFmtId="165" fontId="30" fillId="0" borderId="40" xfId="6" applyNumberFormat="1" applyFont="1" applyFill="1" applyBorder="1" applyAlignment="1">
      <alignment horizontal="center" vertical="center"/>
    </xf>
    <xf numFmtId="165" fontId="30" fillId="0" borderId="54" xfId="6" applyNumberFormat="1" applyFont="1" applyFill="1" applyBorder="1" applyAlignment="1" applyProtection="1">
      <alignment horizontal="center" vertical="center"/>
      <protection locked="0"/>
    </xf>
    <xf numFmtId="165" fontId="30" fillId="0" borderId="43" xfId="6" applyNumberFormat="1" applyFont="1" applyFill="1" applyBorder="1" applyAlignment="1">
      <alignment horizontal="center" vertical="center"/>
    </xf>
    <xf numFmtId="0" fontId="4" fillId="0" borderId="49" xfId="0" applyFont="1" applyBorder="1" applyAlignment="1">
      <alignment horizontal="left" wrapText="1"/>
    </xf>
    <xf numFmtId="0" fontId="4" fillId="0" borderId="32" xfId="0" applyFont="1" applyBorder="1" applyAlignment="1">
      <alignment horizontal="left" wrapText="1"/>
    </xf>
    <xf numFmtId="0" fontId="53" fillId="0" borderId="8" xfId="4" applyFont="1" applyFill="1" applyBorder="1" applyAlignment="1" applyProtection="1">
      <alignment horizontal="center" vertical="center"/>
    </xf>
    <xf numFmtId="0" fontId="70" fillId="0" borderId="7" xfId="4" applyFont="1" applyFill="1" applyBorder="1"/>
    <xf numFmtId="0" fontId="70" fillId="0" borderId="63" xfId="4" applyFont="1" applyFill="1" applyBorder="1"/>
    <xf numFmtId="0" fontId="71" fillId="0" borderId="63" xfId="4" applyFont="1" applyFill="1" applyBorder="1"/>
    <xf numFmtId="0" fontId="71" fillId="0" borderId="7" xfId="4" applyFont="1" applyFill="1" applyBorder="1"/>
    <xf numFmtId="0" fontId="13" fillId="0" borderId="2" xfId="0" applyFont="1" applyBorder="1" applyAlignment="1">
      <alignment horizontal="center"/>
    </xf>
    <xf numFmtId="165" fontId="13" fillId="2" borderId="64" xfId="1" applyNumberFormat="1" applyFont="1" applyFill="1" applyBorder="1"/>
    <xf numFmtId="165" fontId="6" fillId="0" borderId="8" xfId="2" applyNumberFormat="1" applyFont="1" applyFill="1" applyBorder="1" applyAlignment="1">
      <alignment horizontal="right"/>
    </xf>
    <xf numFmtId="49" fontId="13" fillId="0" borderId="55" xfId="0" applyNumberFormat="1" applyFont="1" applyFill="1" applyBorder="1" applyAlignment="1">
      <alignment horizontal="center"/>
    </xf>
    <xf numFmtId="0" fontId="13" fillId="0" borderId="55" xfId="0" applyFont="1" applyFill="1" applyBorder="1"/>
    <xf numFmtId="165" fontId="13" fillId="0" borderId="55" xfId="2" applyNumberFormat="1" applyFont="1" applyFill="1" applyBorder="1"/>
    <xf numFmtId="0" fontId="13" fillId="0" borderId="24" xfId="0" applyFont="1" applyFill="1" applyBorder="1"/>
    <xf numFmtId="0" fontId="7" fillId="2" borderId="0" xfId="0" applyFont="1" applyFill="1" applyBorder="1" applyAlignment="1">
      <alignment horizontal="center" wrapText="1"/>
    </xf>
    <xf numFmtId="0" fontId="27" fillId="2" borderId="55" xfId="0" applyFont="1" applyFill="1" applyBorder="1" applyAlignment="1">
      <alignment horizontal="center" vertical="center" wrapText="1"/>
    </xf>
    <xf numFmtId="0" fontId="36" fillId="2" borderId="25" xfId="0" applyFont="1" applyFill="1" applyBorder="1" applyAlignment="1">
      <alignment horizontal="center" vertical="center" wrapText="1"/>
    </xf>
    <xf numFmtId="3" fontId="27" fillId="2" borderId="9" xfId="0" applyNumberFormat="1" applyFont="1" applyFill="1" applyBorder="1" applyAlignment="1">
      <alignment horizontal="left" wrapText="1"/>
    </xf>
    <xf numFmtId="3" fontId="27" fillId="2" borderId="7" xfId="0" applyNumberFormat="1" applyFont="1" applyFill="1" applyBorder="1" applyAlignment="1">
      <alignment horizontal="left" wrapText="1"/>
    </xf>
    <xf numFmtId="3" fontId="27" fillId="2" borderId="63" xfId="0" applyNumberFormat="1" applyFont="1" applyFill="1" applyBorder="1" applyAlignment="1">
      <alignment horizontal="left" wrapText="1"/>
    </xf>
    <xf numFmtId="0" fontId="18" fillId="2" borderId="4" xfId="0" applyFont="1" applyFill="1" applyBorder="1" applyAlignment="1">
      <alignment horizontal="center" vertical="center"/>
    </xf>
    <xf numFmtId="0" fontId="35" fillId="2" borderId="6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 wrapText="1"/>
    </xf>
    <xf numFmtId="0" fontId="35" fillId="2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8" fillId="0" borderId="62" xfId="0" applyFont="1" applyBorder="1" applyAlignment="1">
      <alignment horizontal="center" vertical="center" wrapText="1"/>
    </xf>
    <xf numFmtId="0" fontId="35" fillId="0" borderId="63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8" fillId="0" borderId="4" xfId="0" applyFont="1" applyBorder="1" applyAlignment="1">
      <alignment horizontal="center" vertical="center" wrapText="1"/>
    </xf>
    <xf numFmtId="0" fontId="35" fillId="0" borderId="6" xfId="0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14" fillId="0" borderId="55" xfId="0" applyFont="1" applyBorder="1" applyAlignment="1">
      <alignment vertical="center" wrapText="1"/>
    </xf>
    <xf numFmtId="0" fontId="14" fillId="0" borderId="24" xfId="0" applyFont="1" applyBorder="1" applyAlignment="1">
      <alignment vertical="center" wrapText="1"/>
    </xf>
    <xf numFmtId="165" fontId="0" fillId="0" borderId="0" xfId="1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 applyAlignment="1"/>
    <xf numFmtId="0" fontId="6" fillId="0" borderId="55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57" fillId="0" borderId="0" xfId="0" applyFont="1" applyAlignment="1">
      <alignment horizontal="center" vertical="center" wrapText="1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center" wrapText="1"/>
    </xf>
    <xf numFmtId="0" fontId="3" fillId="0" borderId="44" xfId="0" applyFont="1" applyBorder="1" applyAlignment="1">
      <alignment vertical="center" wrapText="1"/>
    </xf>
    <xf numFmtId="0" fontId="14" fillId="0" borderId="44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3" xfId="0" applyFont="1" applyBorder="1" applyAlignment="1">
      <alignment horizontal="center"/>
    </xf>
    <xf numFmtId="0" fontId="0" fillId="0" borderId="0" xfId="0" applyAlignment="1">
      <alignment horizontal="center"/>
    </xf>
    <xf numFmtId="0" fontId="14" fillId="0" borderId="9" xfId="4" applyFont="1" applyFill="1" applyBorder="1" applyAlignment="1" applyProtection="1">
      <alignment horizontal="left" vertical="center" wrapText="1"/>
    </xf>
    <xf numFmtId="0" fontId="14" fillId="0" borderId="41" xfId="4" applyFont="1" applyFill="1" applyBorder="1" applyAlignment="1" applyProtection="1">
      <alignment horizontal="left" vertical="center" wrapText="1"/>
    </xf>
    <xf numFmtId="164" fontId="14" fillId="0" borderId="0" xfId="4" applyNumberFormat="1" applyFont="1" applyFill="1" applyBorder="1" applyAlignment="1" applyProtection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23" fillId="0" borderId="0" xfId="0" applyFont="1" applyAlignment="1">
      <alignment horizontal="center"/>
    </xf>
    <xf numFmtId="0" fontId="68" fillId="0" borderId="26" xfId="0" applyFont="1" applyFill="1" applyBorder="1" applyAlignment="1">
      <alignment horizontal="center"/>
    </xf>
    <xf numFmtId="0" fontId="68" fillId="0" borderId="1" xfId="0" applyFont="1" applyFill="1" applyBorder="1" applyAlignment="1">
      <alignment horizontal="center"/>
    </xf>
    <xf numFmtId="0" fontId="68" fillId="0" borderId="62" xfId="0" applyFont="1" applyFill="1" applyBorder="1" applyAlignment="1">
      <alignment horizontal="center"/>
    </xf>
    <xf numFmtId="0" fontId="68" fillId="0" borderId="31" xfId="0" applyFont="1" applyFill="1" applyBorder="1" applyAlignment="1">
      <alignment horizontal="center"/>
    </xf>
    <xf numFmtId="0" fontId="68" fillId="0" borderId="7" xfId="0" applyFont="1" applyFill="1" applyBorder="1" applyAlignment="1">
      <alignment horizontal="center"/>
    </xf>
    <xf numFmtId="0" fontId="68" fillId="0" borderId="63" xfId="0" applyFont="1" applyFill="1" applyBorder="1" applyAlignment="1">
      <alignment horizontal="center"/>
    </xf>
    <xf numFmtId="165" fontId="68" fillId="0" borderId="4" xfId="0" applyNumberFormat="1" applyFont="1" applyFill="1" applyBorder="1" applyAlignment="1">
      <alignment horizontal="center"/>
    </xf>
    <xf numFmtId="0" fontId="68" fillId="0" borderId="6" xfId="0" applyFont="1" applyFill="1" applyBorder="1" applyAlignment="1">
      <alignment horizontal="center"/>
    </xf>
    <xf numFmtId="0" fontId="68" fillId="0" borderId="9" xfId="0" applyFont="1" applyFill="1" applyBorder="1" applyAlignment="1">
      <alignment horizontal="center"/>
    </xf>
    <xf numFmtId="0" fontId="68" fillId="0" borderId="41" xfId="0" applyFont="1" applyFill="1" applyBorder="1" applyAlignment="1">
      <alignment horizontal="center"/>
    </xf>
    <xf numFmtId="0" fontId="68" fillId="0" borderId="33" xfId="0" applyFont="1" applyFill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4" fillId="0" borderId="0" xfId="0" applyFont="1" applyAlignment="1">
      <alignment horizontal="center" wrapText="1"/>
    </xf>
    <xf numFmtId="0" fontId="4" fillId="2" borderId="7" xfId="0" applyFont="1" applyFill="1" applyBorder="1" applyAlignment="1">
      <alignment horizontal="right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3" fontId="0" fillId="0" borderId="0" xfId="0" applyNumberFormat="1" applyAlignment="1">
      <alignment horizontal="left"/>
    </xf>
    <xf numFmtId="3" fontId="0" fillId="0" borderId="0" xfId="0" applyNumberFormat="1" applyAlignment="1">
      <alignment horizontal="left" vertical="center" wrapText="1"/>
    </xf>
    <xf numFmtId="3" fontId="0" fillId="0" borderId="0" xfId="0" applyNumberFormat="1" applyAlignment="1">
      <alignment horizontal="left" wrapText="1"/>
    </xf>
    <xf numFmtId="0" fontId="38" fillId="0" borderId="0" xfId="0" applyFont="1" applyAlignment="1">
      <alignment horizontal="center"/>
    </xf>
    <xf numFmtId="164" fontId="31" fillId="0" borderId="0" xfId="4" applyNumberFormat="1" applyFont="1" applyFill="1" applyBorder="1" applyAlignment="1" applyProtection="1">
      <alignment horizontal="center" vertical="center" wrapText="1"/>
    </xf>
    <xf numFmtId="0" fontId="48" fillId="0" borderId="7" xfId="3" applyFont="1" applyFill="1" applyBorder="1" applyAlignment="1" applyProtection="1">
      <alignment horizontal="right"/>
    </xf>
    <xf numFmtId="0" fontId="49" fillId="0" borderId="7" xfId="3" applyFont="1" applyFill="1" applyBorder="1" applyAlignment="1" applyProtection="1">
      <alignment horizontal="right"/>
    </xf>
    <xf numFmtId="0" fontId="50" fillId="0" borderId="17" xfId="4" applyFont="1" applyFill="1" applyBorder="1" applyAlignment="1">
      <alignment horizontal="center" vertical="center" wrapText="1"/>
    </xf>
    <xf numFmtId="0" fontId="50" fillId="0" borderId="53" xfId="4" applyFont="1" applyFill="1" applyBorder="1" applyAlignment="1">
      <alignment horizontal="center" vertical="center" wrapText="1"/>
    </xf>
    <xf numFmtId="0" fontId="50" fillId="0" borderId="20" xfId="4" applyFont="1" applyFill="1" applyBorder="1" applyAlignment="1">
      <alignment horizontal="center" vertical="center" wrapText="1"/>
    </xf>
    <xf numFmtId="0" fontId="50" fillId="0" borderId="54" xfId="4" applyFont="1" applyFill="1" applyBorder="1" applyAlignment="1">
      <alignment horizontal="center" vertical="center" wrapText="1"/>
    </xf>
    <xf numFmtId="0" fontId="50" fillId="0" borderId="30" xfId="4" applyFont="1" applyFill="1" applyBorder="1" applyAlignment="1">
      <alignment horizontal="center" vertical="center" wrapText="1"/>
    </xf>
    <xf numFmtId="0" fontId="50" fillId="0" borderId="68" xfId="4" applyFont="1" applyFill="1" applyBorder="1" applyAlignment="1">
      <alignment horizontal="center" vertical="center" wrapText="1"/>
    </xf>
    <xf numFmtId="0" fontId="50" fillId="0" borderId="58" xfId="4" applyFont="1" applyFill="1" applyBorder="1" applyAlignment="1">
      <alignment horizontal="center" vertical="center" wrapText="1"/>
    </xf>
    <xf numFmtId="0" fontId="50" fillId="0" borderId="28" xfId="4" applyFont="1" applyFill="1" applyBorder="1" applyAlignment="1">
      <alignment horizontal="center" vertical="center" wrapText="1"/>
    </xf>
    <xf numFmtId="0" fontId="50" fillId="0" borderId="43" xfId="4" applyFont="1" applyFill="1" applyBorder="1" applyAlignment="1">
      <alignment horizontal="center" vertical="center" wrapText="1"/>
    </xf>
    <xf numFmtId="0" fontId="74" fillId="0" borderId="41" xfId="4" applyFont="1" applyFill="1" applyBorder="1" applyAlignment="1">
      <alignment horizontal="center" wrapText="1"/>
    </xf>
    <xf numFmtId="0" fontId="74" fillId="0" borderId="33" xfId="4" applyFont="1" applyFill="1" applyBorder="1" applyAlignment="1">
      <alignment horizontal="center" wrapText="1"/>
    </xf>
    <xf numFmtId="164" fontId="67" fillId="0" borderId="0" xfId="4" applyNumberFormat="1" applyFont="1" applyFill="1" applyBorder="1" applyAlignment="1" applyProtection="1">
      <alignment horizontal="center" vertical="center" wrapText="1"/>
    </xf>
    <xf numFmtId="0" fontId="69" fillId="0" borderId="17" xfId="4" applyFont="1" applyFill="1" applyBorder="1" applyAlignment="1" applyProtection="1">
      <alignment horizontal="center" vertical="center" wrapText="1"/>
    </xf>
    <xf numFmtId="0" fontId="69" fillId="0" borderId="20" xfId="4" applyFont="1" applyFill="1" applyBorder="1" applyAlignment="1" applyProtection="1">
      <alignment horizontal="center" vertical="center" wrapText="1"/>
    </xf>
    <xf numFmtId="0" fontId="69" fillId="0" borderId="28" xfId="4" applyFont="1" applyFill="1" applyBorder="1" applyAlignment="1" applyProtection="1">
      <alignment horizontal="center" vertical="center" wrapText="1"/>
    </xf>
    <xf numFmtId="0" fontId="70" fillId="0" borderId="22" xfId="0" applyFont="1" applyBorder="1" applyAlignment="1">
      <alignment horizontal="left" wrapText="1"/>
    </xf>
    <xf numFmtId="0" fontId="70" fillId="0" borderId="19" xfId="0" applyFont="1" applyBorder="1" applyAlignment="1">
      <alignment horizontal="left" wrapText="1"/>
    </xf>
    <xf numFmtId="0" fontId="70" fillId="0" borderId="30" xfId="0" applyFont="1" applyBorder="1" applyAlignment="1">
      <alignment horizontal="left" wrapText="1"/>
    </xf>
    <xf numFmtId="0" fontId="70" fillId="0" borderId="23" xfId="0" applyFont="1" applyBorder="1" applyAlignment="1">
      <alignment horizontal="left" wrapText="1"/>
    </xf>
    <xf numFmtId="0" fontId="70" fillId="0" borderId="13" xfId="0" applyFont="1" applyBorder="1" applyAlignment="1">
      <alignment horizontal="left" wrapText="1"/>
    </xf>
    <xf numFmtId="0" fontId="70" fillId="0" borderId="29" xfId="0" applyFont="1" applyBorder="1" applyAlignment="1">
      <alignment horizontal="left" wrapText="1"/>
    </xf>
    <xf numFmtId="0" fontId="70" fillId="0" borderId="11" xfId="0" applyFont="1" applyBorder="1" applyAlignment="1">
      <alignment horizontal="left" wrapText="1"/>
    </xf>
    <xf numFmtId="0" fontId="70" fillId="0" borderId="66" xfId="0" applyFont="1" applyBorder="1" applyAlignment="1">
      <alignment horizontal="left" wrapText="1"/>
    </xf>
    <xf numFmtId="0" fontId="70" fillId="0" borderId="56" xfId="0" applyFont="1" applyBorder="1" applyAlignment="1">
      <alignment horizontal="left" wrapText="1"/>
    </xf>
    <xf numFmtId="0" fontId="70" fillId="0" borderId="49" xfId="0" applyFont="1" applyBorder="1" applyAlignment="1">
      <alignment horizontal="left" wrapText="1"/>
    </xf>
    <xf numFmtId="0" fontId="70" fillId="0" borderId="32" xfId="0" applyFont="1" applyBorder="1" applyAlignment="1">
      <alignment horizontal="left" wrapText="1"/>
    </xf>
    <xf numFmtId="0" fontId="70" fillId="0" borderId="48" xfId="0" applyFont="1" applyBorder="1" applyAlignment="1">
      <alignment horizontal="left" wrapText="1"/>
    </xf>
    <xf numFmtId="0" fontId="72" fillId="0" borderId="7" xfId="4" applyFont="1" applyFill="1" applyBorder="1" applyAlignment="1">
      <alignment horizontal="center" wrapText="1"/>
    </xf>
    <xf numFmtId="0" fontId="72" fillId="0" borderId="63" xfId="4" applyFont="1" applyFill="1" applyBorder="1" applyAlignment="1">
      <alignment horizontal="center" wrapText="1"/>
    </xf>
    <xf numFmtId="0" fontId="70" fillId="0" borderId="41" xfId="4" applyFont="1" applyFill="1" applyBorder="1" applyAlignment="1">
      <alignment horizontal="center" wrapText="1"/>
    </xf>
    <xf numFmtId="0" fontId="70" fillId="0" borderId="33" xfId="4" applyFont="1" applyFill="1" applyBorder="1" applyAlignment="1">
      <alignment horizontal="center" wrapText="1"/>
    </xf>
  </cellXfs>
  <cellStyles count="7">
    <cellStyle name="Ezres" xfId="1" builtinId="3"/>
    <cellStyle name="Ezres 2" xfId="2"/>
    <cellStyle name="Ezres 2 2" xfId="6"/>
    <cellStyle name="Normál" xfId="0" builtinId="0"/>
    <cellStyle name="Normál_Adósságotkeletkeztető1" xfId="3"/>
    <cellStyle name="Normál_KVRENMUNKA" xfId="4"/>
    <cellStyle name="Normál_rendelet mellékletei (1)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470535</xdr:colOff>
      <xdr:row>8</xdr:row>
      <xdr:rowOff>139065</xdr:rowOff>
    </xdr:from>
    <xdr:ext cx="184731" cy="264560"/>
    <xdr:sp macro="" textlink="">
      <xdr:nvSpPr>
        <xdr:cNvPr id="2" name="Szövegdoboz 1"/>
        <xdr:cNvSpPr txBox="1"/>
      </xdr:nvSpPr>
      <xdr:spPr>
        <a:xfrm>
          <a:off x="11559223" y="162337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view="pageLayout" topLeftCell="B31" zoomScaleNormal="110" workbookViewId="0">
      <selection activeCell="K44" sqref="K44"/>
    </sheetView>
  </sheetViews>
  <sheetFormatPr defaultRowHeight="14.25" x14ac:dyDescent="0.2"/>
  <cols>
    <col min="1" max="1" width="37.85546875" style="93" customWidth="1"/>
    <col min="2" max="2" width="15.28515625" style="93" customWidth="1"/>
    <col min="3" max="4" width="13.42578125" style="93" customWidth="1"/>
    <col min="5" max="5" width="17" style="105" customWidth="1"/>
    <col min="6" max="6" width="17.140625" style="139" bestFit="1" customWidth="1"/>
    <col min="9" max="9" width="16.5703125" bestFit="1" customWidth="1"/>
  </cols>
  <sheetData>
    <row r="1" spans="1:6" ht="37.5" customHeight="1" x14ac:dyDescent="0.25">
      <c r="A1" s="635" t="s">
        <v>293</v>
      </c>
      <c r="B1" s="635"/>
      <c r="C1" s="635"/>
      <c r="D1" s="635"/>
      <c r="E1" s="635"/>
    </row>
    <row r="2" spans="1:6" ht="15" x14ac:dyDescent="0.25">
      <c r="A2" s="101"/>
      <c r="B2" s="101"/>
      <c r="C2" s="101"/>
      <c r="D2" s="101"/>
      <c r="E2" s="102"/>
    </row>
    <row r="3" spans="1:6" ht="15" x14ac:dyDescent="0.25">
      <c r="A3" s="101"/>
      <c r="B3" s="101"/>
      <c r="C3" s="101"/>
      <c r="D3" s="101"/>
      <c r="E3" s="102"/>
      <c r="F3" s="190"/>
    </row>
    <row r="4" spans="1:6" ht="18.75" customHeight="1" thickBot="1" x14ac:dyDescent="0.25">
      <c r="A4" s="140"/>
      <c r="B4" s="140"/>
      <c r="C4" s="382"/>
      <c r="D4" s="382"/>
      <c r="E4" s="592"/>
      <c r="F4" s="190"/>
    </row>
    <row r="5" spans="1:6" s="52" customFormat="1" ht="12" customHeight="1" x14ac:dyDescent="0.2">
      <c r="A5" s="641" t="s">
        <v>138</v>
      </c>
      <c r="B5" s="643" t="s">
        <v>359</v>
      </c>
      <c r="C5" s="643" t="s">
        <v>354</v>
      </c>
      <c r="D5" s="643" t="s">
        <v>315</v>
      </c>
      <c r="E5" s="636" t="s">
        <v>316</v>
      </c>
      <c r="F5" s="100"/>
    </row>
    <row r="6" spans="1:6" s="52" customFormat="1" ht="51" customHeight="1" thickBot="1" x14ac:dyDescent="0.25">
      <c r="A6" s="642"/>
      <c r="B6" s="644"/>
      <c r="C6" s="644"/>
      <c r="D6" s="644"/>
      <c r="E6" s="637"/>
      <c r="F6" s="100"/>
    </row>
    <row r="7" spans="1:6" s="52" customFormat="1" ht="33.75" customHeight="1" thickBot="1" x14ac:dyDescent="0.3">
      <c r="A7" s="431" t="s">
        <v>99</v>
      </c>
      <c r="B7" s="212">
        <f>B8+B16+B15</f>
        <v>802202424</v>
      </c>
      <c r="C7" s="212">
        <f t="shared" ref="C7:D7" si="0">C8+C16</f>
        <v>5202304</v>
      </c>
      <c r="D7" s="212">
        <f t="shared" si="0"/>
        <v>0</v>
      </c>
      <c r="E7" s="430">
        <f t="shared" ref="E7:E20" si="1">D7+C7+B7</f>
        <v>807404728</v>
      </c>
      <c r="F7" s="100"/>
    </row>
    <row r="8" spans="1:6" s="52" customFormat="1" ht="33.75" customHeight="1" x14ac:dyDescent="0.25">
      <c r="A8" s="211" t="s">
        <v>104</v>
      </c>
      <c r="B8" s="429">
        <f>SUM(B9:B13)</f>
        <v>341854406</v>
      </c>
      <c r="C8" s="429">
        <f t="shared" ref="C8:D8" si="2">SUM(C9:C13)</f>
        <v>0</v>
      </c>
      <c r="D8" s="429">
        <f t="shared" si="2"/>
        <v>0</v>
      </c>
      <c r="E8" s="429">
        <f t="shared" si="1"/>
        <v>341854406</v>
      </c>
      <c r="F8" s="100"/>
    </row>
    <row r="9" spans="1:6" s="52" customFormat="1" ht="36" customHeight="1" x14ac:dyDescent="0.25">
      <c r="A9" s="422" t="s">
        <v>100</v>
      </c>
      <c r="B9" s="213">
        <v>177172373</v>
      </c>
      <c r="C9" s="214"/>
      <c r="D9" s="249"/>
      <c r="E9" s="429">
        <f t="shared" si="1"/>
        <v>177172373</v>
      </c>
      <c r="F9" s="100"/>
    </row>
    <row r="10" spans="1:6" s="52" customFormat="1" ht="46.5" customHeight="1" x14ac:dyDescent="0.25">
      <c r="A10" s="422" t="s">
        <v>247</v>
      </c>
      <c r="B10" s="215">
        <v>92586784</v>
      </c>
      <c r="C10" s="214"/>
      <c r="D10" s="249"/>
      <c r="E10" s="209">
        <f t="shared" si="1"/>
        <v>92586784</v>
      </c>
      <c r="F10" s="100"/>
    </row>
    <row r="11" spans="1:6" s="52" customFormat="1" ht="40.5" customHeight="1" x14ac:dyDescent="0.25">
      <c r="A11" s="422" t="s">
        <v>101</v>
      </c>
      <c r="B11" s="215">
        <v>6870460</v>
      </c>
      <c r="C11" s="216"/>
      <c r="D11" s="250"/>
      <c r="E11" s="209">
        <f t="shared" si="1"/>
        <v>6870460</v>
      </c>
      <c r="F11" s="100"/>
    </row>
    <row r="12" spans="1:6" s="52" customFormat="1" ht="51.75" customHeight="1" x14ac:dyDescent="0.25">
      <c r="A12" s="422" t="s">
        <v>103</v>
      </c>
      <c r="B12" s="215">
        <v>65224789</v>
      </c>
      <c r="C12" s="216"/>
      <c r="D12" s="250"/>
      <c r="E12" s="209">
        <f t="shared" si="1"/>
        <v>65224789</v>
      </c>
      <c r="F12" s="100"/>
    </row>
    <row r="13" spans="1:6" s="52" customFormat="1" ht="66" customHeight="1" x14ac:dyDescent="0.25">
      <c r="A13" s="422" t="s">
        <v>102</v>
      </c>
      <c r="B13" s="215"/>
      <c r="C13" s="216"/>
      <c r="D13" s="250"/>
      <c r="E13" s="209">
        <f t="shared" si="1"/>
        <v>0</v>
      </c>
      <c r="F13" s="100"/>
    </row>
    <row r="14" spans="1:6" s="167" customFormat="1" ht="66" customHeight="1" x14ac:dyDescent="0.25">
      <c r="A14" s="423" t="s">
        <v>255</v>
      </c>
      <c r="B14" s="428"/>
      <c r="C14" s="218"/>
      <c r="D14" s="251"/>
      <c r="E14" s="209">
        <f t="shared" si="1"/>
        <v>0</v>
      </c>
      <c r="F14" s="166"/>
    </row>
    <row r="15" spans="1:6" s="167" customFormat="1" ht="66" customHeight="1" x14ac:dyDescent="0.25">
      <c r="A15" s="423" t="s">
        <v>343</v>
      </c>
      <c r="B15" s="217"/>
      <c r="C15" s="218"/>
      <c r="D15" s="251"/>
      <c r="E15" s="209">
        <f t="shared" si="1"/>
        <v>0</v>
      </c>
      <c r="F15" s="166"/>
    </row>
    <row r="16" spans="1:6" s="167" customFormat="1" ht="58.5" customHeight="1" thickBot="1" x14ac:dyDescent="0.3">
      <c r="A16" s="423" t="s">
        <v>206</v>
      </c>
      <c r="B16" s="217">
        <v>460348018</v>
      </c>
      <c r="C16" s="218">
        <v>5202304</v>
      </c>
      <c r="D16" s="251"/>
      <c r="E16" s="219">
        <f t="shared" si="1"/>
        <v>465550322</v>
      </c>
      <c r="F16" s="166"/>
    </row>
    <row r="17" spans="1:13" s="169" customFormat="1" ht="41.25" customHeight="1" thickBot="1" x14ac:dyDescent="0.3">
      <c r="A17" s="424" t="s">
        <v>105</v>
      </c>
      <c r="B17" s="212">
        <f>SUM(B18:B19)</f>
        <v>2311226816</v>
      </c>
      <c r="C17" s="212">
        <f t="shared" ref="C17:D17" si="3">SUM(C18:C19)</f>
        <v>0</v>
      </c>
      <c r="D17" s="212">
        <f t="shared" si="3"/>
        <v>0</v>
      </c>
      <c r="E17" s="430">
        <f t="shared" si="1"/>
        <v>2311226816</v>
      </c>
      <c r="F17" s="168"/>
    </row>
    <row r="18" spans="1:13" s="52" customFormat="1" ht="51.75" customHeight="1" x14ac:dyDescent="0.25">
      <c r="A18" s="425" t="s">
        <v>173</v>
      </c>
      <c r="B18" s="213">
        <v>99993938</v>
      </c>
      <c r="C18" s="214"/>
      <c r="D18" s="214"/>
      <c r="E18" s="429">
        <f t="shared" si="1"/>
        <v>99993938</v>
      </c>
      <c r="F18" s="100"/>
    </row>
    <row r="19" spans="1:13" s="52" customFormat="1" ht="48.75" customHeight="1" thickBot="1" x14ac:dyDescent="0.3">
      <c r="A19" s="433" t="s">
        <v>106</v>
      </c>
      <c r="B19" s="220">
        <v>2211232878</v>
      </c>
      <c r="C19" s="221"/>
      <c r="D19" s="221"/>
      <c r="E19" s="219">
        <f t="shared" si="1"/>
        <v>2211232878</v>
      </c>
      <c r="F19" s="100"/>
    </row>
    <row r="20" spans="1:13" s="142" customFormat="1" ht="45" customHeight="1" thickBot="1" x14ac:dyDescent="0.3">
      <c r="A20" s="496" t="s">
        <v>90</v>
      </c>
      <c r="B20" s="434">
        <f t="shared" ref="B20:D20" si="4">B22+B23+B27+B21</f>
        <v>82386000</v>
      </c>
      <c r="C20" s="434">
        <f t="shared" si="4"/>
        <v>0</v>
      </c>
      <c r="D20" s="434">
        <f t="shared" si="4"/>
        <v>0</v>
      </c>
      <c r="E20" s="432">
        <f t="shared" si="1"/>
        <v>82386000</v>
      </c>
      <c r="F20" s="141"/>
    </row>
    <row r="21" spans="1:13" s="142" customFormat="1" ht="45" customHeight="1" thickBot="1" x14ac:dyDescent="0.3">
      <c r="A21" s="498" t="s">
        <v>295</v>
      </c>
      <c r="B21" s="434"/>
      <c r="C21" s="434"/>
      <c r="D21" s="434"/>
      <c r="E21" s="432"/>
      <c r="F21" s="141"/>
    </row>
    <row r="22" spans="1:13" s="167" customFormat="1" ht="36" customHeight="1" x14ac:dyDescent="0.25">
      <c r="A22" s="499" t="s">
        <v>91</v>
      </c>
      <c r="B22" s="437">
        <v>14000000</v>
      </c>
      <c r="C22" s="438"/>
      <c r="D22" s="438"/>
      <c r="E22" s="439">
        <f t="shared" ref="E22:E34" si="5">D22+C22+B22</f>
        <v>14000000</v>
      </c>
      <c r="F22" s="166"/>
    </row>
    <row r="23" spans="1:13" s="167" customFormat="1" ht="46.5" customHeight="1" x14ac:dyDescent="0.25">
      <c r="A23" s="499" t="s">
        <v>92</v>
      </c>
      <c r="B23" s="223">
        <f>SUM(B24:B26)</f>
        <v>62499000</v>
      </c>
      <c r="C23" s="223">
        <f>SUM(C24:C26)</f>
        <v>0</v>
      </c>
      <c r="D23" s="223">
        <f>SUM(D24:D26)</f>
        <v>0</v>
      </c>
      <c r="E23" s="440">
        <f t="shared" si="5"/>
        <v>62499000</v>
      </c>
      <c r="F23" s="166"/>
    </row>
    <row r="24" spans="1:13" s="167" customFormat="1" ht="67.5" customHeight="1" x14ac:dyDescent="0.25">
      <c r="A24" s="500" t="s">
        <v>93</v>
      </c>
      <c r="B24" s="223">
        <v>53855000</v>
      </c>
      <c r="C24" s="435"/>
      <c r="D24" s="435"/>
      <c r="E24" s="440">
        <f t="shared" si="5"/>
        <v>53855000</v>
      </c>
      <c r="F24" s="166"/>
    </row>
    <row r="25" spans="1:13" s="52" customFormat="1" ht="24.75" customHeight="1" x14ac:dyDescent="0.25">
      <c r="A25" s="500" t="s">
        <v>94</v>
      </c>
      <c r="B25" s="436">
        <v>8644000</v>
      </c>
      <c r="C25" s="229"/>
      <c r="D25" s="229"/>
      <c r="E25" s="440">
        <f t="shared" si="5"/>
        <v>8644000</v>
      </c>
      <c r="F25" s="100"/>
    </row>
    <row r="26" spans="1:13" s="52" customFormat="1" ht="32.25" customHeight="1" x14ac:dyDescent="0.25">
      <c r="A26" s="500" t="s">
        <v>95</v>
      </c>
      <c r="B26" s="436"/>
      <c r="C26" s="229"/>
      <c r="D26" s="229"/>
      <c r="E26" s="440">
        <f t="shared" si="5"/>
        <v>0</v>
      </c>
      <c r="F26" s="100"/>
    </row>
    <row r="27" spans="1:13" s="167" customFormat="1" ht="36" customHeight="1" thickBot="1" x14ac:dyDescent="0.3">
      <c r="A27" s="501" t="s">
        <v>96</v>
      </c>
      <c r="B27" s="217">
        <v>5887000</v>
      </c>
      <c r="C27" s="218"/>
      <c r="D27" s="224"/>
      <c r="E27" s="426">
        <f t="shared" si="5"/>
        <v>5887000</v>
      </c>
      <c r="F27" s="166"/>
    </row>
    <row r="28" spans="1:13" s="52" customFormat="1" ht="38.25" customHeight="1" thickBot="1" x14ac:dyDescent="0.3">
      <c r="A28" s="497" t="s">
        <v>97</v>
      </c>
      <c r="B28" s="427">
        <v>47448905</v>
      </c>
      <c r="C28" s="427">
        <v>45000</v>
      </c>
      <c r="D28" s="427">
        <v>384000</v>
      </c>
      <c r="E28" s="432">
        <f t="shared" si="5"/>
        <v>47877905</v>
      </c>
      <c r="F28" s="100"/>
    </row>
    <row r="29" spans="1:13" ht="32.25" customHeight="1" thickBot="1" x14ac:dyDescent="0.3">
      <c r="A29" s="210" t="s">
        <v>98</v>
      </c>
      <c r="B29" s="212">
        <v>5179650</v>
      </c>
      <c r="C29" s="441">
        <f>SUM(C31:C32)</f>
        <v>0</v>
      </c>
      <c r="D29" s="441">
        <f>SUM(D31:D32)</f>
        <v>0</v>
      </c>
      <c r="E29" s="430">
        <f t="shared" si="5"/>
        <v>5179650</v>
      </c>
      <c r="F29" s="190"/>
    </row>
    <row r="30" spans="1:13" ht="32.25" customHeight="1" thickBot="1" x14ac:dyDescent="0.3">
      <c r="A30" s="442" t="s">
        <v>116</v>
      </c>
      <c r="B30" s="212">
        <v>9937174</v>
      </c>
      <c r="C30" s="441"/>
      <c r="D30" s="443"/>
      <c r="E30" s="430">
        <f t="shared" si="5"/>
        <v>9937174</v>
      </c>
      <c r="F30" s="190"/>
    </row>
    <row r="31" spans="1:13" s="52" customFormat="1" ht="48.75" customHeight="1" thickBot="1" x14ac:dyDescent="0.3">
      <c r="A31" s="442" t="s">
        <v>107</v>
      </c>
      <c r="B31" s="212">
        <f t="shared" ref="B31:D31" si="6">SUM(B32:B33)</f>
        <v>0</v>
      </c>
      <c r="C31" s="212">
        <f t="shared" si="6"/>
        <v>0</v>
      </c>
      <c r="D31" s="212">
        <f t="shared" si="6"/>
        <v>0</v>
      </c>
      <c r="E31" s="430">
        <f t="shared" si="5"/>
        <v>0</v>
      </c>
      <c r="F31" s="100"/>
    </row>
    <row r="32" spans="1:13" s="52" customFormat="1" ht="63.75" customHeight="1" x14ac:dyDescent="0.25">
      <c r="A32" s="444" t="s">
        <v>259</v>
      </c>
      <c r="B32" s="213"/>
      <c r="C32" s="214"/>
      <c r="D32" s="249"/>
      <c r="E32" s="429">
        <f t="shared" si="5"/>
        <v>0</v>
      </c>
      <c r="F32" s="100"/>
      <c r="M32" s="421"/>
    </row>
    <row r="33" spans="1:9" s="52" customFormat="1" ht="48.75" customHeight="1" x14ac:dyDescent="0.25">
      <c r="A33" s="222" t="s">
        <v>260</v>
      </c>
      <c r="B33" s="215"/>
      <c r="C33" s="216"/>
      <c r="D33" s="249"/>
      <c r="E33" s="429">
        <f t="shared" si="5"/>
        <v>0</v>
      </c>
      <c r="F33" s="100"/>
    </row>
    <row r="34" spans="1:9" s="62" customFormat="1" ht="40.5" customHeight="1" thickBot="1" x14ac:dyDescent="0.3">
      <c r="A34" s="226" t="s">
        <v>117</v>
      </c>
      <c r="B34" s="172">
        <f>B7+B17+B20+B31+B30+B28+B29</f>
        <v>3258380969</v>
      </c>
      <c r="C34" s="172">
        <f t="shared" ref="C34:D34" si="7">C7+C17+C20+C31+C30+C28+C29</f>
        <v>5247304</v>
      </c>
      <c r="D34" s="173">
        <f t="shared" si="7"/>
        <v>384000</v>
      </c>
      <c r="E34" s="209">
        <f t="shared" si="5"/>
        <v>3264012273</v>
      </c>
      <c r="F34" s="383"/>
      <c r="I34" s="577"/>
    </row>
    <row r="35" spans="1:9" s="62" customFormat="1" ht="21.75" customHeight="1" thickBot="1" x14ac:dyDescent="0.3">
      <c r="A35" s="638" t="s">
        <v>115</v>
      </c>
      <c r="B35" s="639"/>
      <c r="C35" s="639"/>
      <c r="D35" s="639"/>
      <c r="E35" s="640"/>
      <c r="F35" s="383"/>
    </row>
    <row r="36" spans="1:9" ht="46.5" customHeight="1" thickBot="1" x14ac:dyDescent="0.3">
      <c r="A36" s="227" t="s">
        <v>114</v>
      </c>
      <c r="B36" s="512">
        <f>B37</f>
        <v>273922479</v>
      </c>
      <c r="C36" s="225">
        <f t="shared" ref="C36:D36" si="8">C37+C45</f>
        <v>122369495</v>
      </c>
      <c r="D36" s="225">
        <f t="shared" si="8"/>
        <v>13318200</v>
      </c>
      <c r="E36" s="103">
        <f>E37</f>
        <v>409610174</v>
      </c>
      <c r="F36" s="190"/>
      <c r="I36" s="89"/>
    </row>
    <row r="37" spans="1:9" s="74" customFormat="1" ht="33" customHeight="1" thickBot="1" x14ac:dyDescent="0.25">
      <c r="A37" s="455" t="s">
        <v>108</v>
      </c>
      <c r="B37" s="448">
        <f>B38+B41+B46+B45+B44</f>
        <v>273922479</v>
      </c>
      <c r="C37" s="228">
        <f t="shared" ref="C37:D37" si="9">C38+C41+C46+C44</f>
        <v>122369495</v>
      </c>
      <c r="D37" s="449">
        <f t="shared" si="9"/>
        <v>13318200</v>
      </c>
      <c r="E37" s="445">
        <f t="shared" ref="E37:E46" si="10">C37+B37+D37</f>
        <v>409610174</v>
      </c>
      <c r="F37" s="170"/>
    </row>
    <row r="38" spans="1:9" ht="33" customHeight="1" thickBot="1" x14ac:dyDescent="0.25">
      <c r="A38" s="232" t="s">
        <v>109</v>
      </c>
      <c r="B38" s="454">
        <f t="shared" ref="B38:D38" si="11">SUM(B39:B40)</f>
        <v>129885941</v>
      </c>
      <c r="C38" s="229">
        <f t="shared" si="11"/>
        <v>0</v>
      </c>
      <c r="D38" s="450">
        <f t="shared" si="11"/>
        <v>0</v>
      </c>
      <c r="E38" s="165">
        <f t="shared" si="10"/>
        <v>129885941</v>
      </c>
      <c r="F38" s="504"/>
    </row>
    <row r="39" spans="1:9" ht="33" customHeight="1" thickBot="1" x14ac:dyDescent="0.25">
      <c r="A39" s="456" t="s">
        <v>207</v>
      </c>
      <c r="B39" s="229">
        <v>129885941</v>
      </c>
      <c r="C39" s="229"/>
      <c r="D39" s="451"/>
      <c r="E39" s="165">
        <f t="shared" si="10"/>
        <v>129885941</v>
      </c>
      <c r="F39" s="190"/>
    </row>
    <row r="40" spans="1:9" ht="33" customHeight="1" thickBot="1" x14ac:dyDescent="0.25">
      <c r="A40" s="446" t="s">
        <v>208</v>
      </c>
      <c r="B40" s="229"/>
      <c r="C40" s="229"/>
      <c r="D40" s="451"/>
      <c r="E40" s="165">
        <f t="shared" si="10"/>
        <v>0</v>
      </c>
      <c r="F40" s="190"/>
    </row>
    <row r="41" spans="1:9" s="74" customFormat="1" ht="33" customHeight="1" thickBot="1" x14ac:dyDescent="0.25">
      <c r="A41" s="447" t="s">
        <v>110</v>
      </c>
      <c r="B41" s="435">
        <f>SUM(B42:B43)</f>
        <v>132986557</v>
      </c>
      <c r="C41" s="435">
        <f>SUM(C42:C43)+C45</f>
        <v>2068000</v>
      </c>
      <c r="D41" s="435">
        <f>SUM(D42:D43)+D45</f>
        <v>200000</v>
      </c>
      <c r="E41" s="165">
        <f t="shared" si="10"/>
        <v>135254557</v>
      </c>
      <c r="F41" s="170"/>
    </row>
    <row r="42" spans="1:9" s="171" customFormat="1" ht="33" customHeight="1" thickBot="1" x14ac:dyDescent="0.25">
      <c r="A42" s="446" t="s">
        <v>112</v>
      </c>
      <c r="B42" s="229">
        <v>88357041</v>
      </c>
      <c r="C42" s="231">
        <v>2068000</v>
      </c>
      <c r="D42" s="452">
        <v>200000</v>
      </c>
      <c r="E42" s="165">
        <f t="shared" si="10"/>
        <v>90625041</v>
      </c>
      <c r="F42" s="384"/>
    </row>
    <row r="43" spans="1:9" ht="36.75" customHeight="1" thickBot="1" x14ac:dyDescent="0.3">
      <c r="A43" s="446" t="s">
        <v>111</v>
      </c>
      <c r="B43" s="230">
        <v>44629516</v>
      </c>
      <c r="C43" s="230"/>
      <c r="D43" s="453"/>
      <c r="E43" s="103">
        <f t="shared" si="10"/>
        <v>44629516</v>
      </c>
      <c r="F43" s="504"/>
    </row>
    <row r="44" spans="1:9" s="74" customFormat="1" ht="36.75" customHeight="1" thickBot="1" x14ac:dyDescent="0.3">
      <c r="A44" s="276" t="s">
        <v>209</v>
      </c>
      <c r="B44" s="275"/>
      <c r="C44" s="275"/>
      <c r="D44" s="274"/>
      <c r="E44" s="103">
        <f t="shared" si="10"/>
        <v>0</v>
      </c>
      <c r="F44" s="170"/>
    </row>
    <row r="45" spans="1:9" s="74" customFormat="1" ht="36.75" customHeight="1" thickBot="1" x14ac:dyDescent="0.3">
      <c r="A45" s="312" t="s">
        <v>248</v>
      </c>
      <c r="B45" s="275">
        <v>11049981</v>
      </c>
      <c r="C45" s="275"/>
      <c r="D45" s="274"/>
      <c r="E45" s="103">
        <f t="shared" si="10"/>
        <v>11049981</v>
      </c>
      <c r="F45" s="170"/>
      <c r="I45" s="570"/>
    </row>
    <row r="46" spans="1:9" ht="33" customHeight="1" thickBot="1" x14ac:dyDescent="0.3">
      <c r="A46" s="232" t="s">
        <v>113</v>
      </c>
      <c r="B46" s="233"/>
      <c r="C46" s="233">
        <v>120301495</v>
      </c>
      <c r="D46" s="234">
        <v>13118200</v>
      </c>
      <c r="E46" s="103">
        <f t="shared" si="10"/>
        <v>133419695</v>
      </c>
      <c r="F46" s="190"/>
      <c r="I46" s="2"/>
    </row>
    <row r="48" spans="1:9" x14ac:dyDescent="0.2">
      <c r="E48" s="106"/>
    </row>
    <row r="51" spans="2:2" x14ac:dyDescent="0.2">
      <c r="B51" s="104"/>
    </row>
  </sheetData>
  <mergeCells count="7">
    <mergeCell ref="A1:E1"/>
    <mergeCell ref="E5:E6"/>
    <mergeCell ref="A35:E35"/>
    <mergeCell ref="A5:A6"/>
    <mergeCell ref="B5:B6"/>
    <mergeCell ref="C5:C6"/>
    <mergeCell ref="D5:D6"/>
  </mergeCells>
  <phoneticPr fontId="35" type="noConversion"/>
  <pageMargins left="0.98425196850393704" right="0.19685039370078741" top="0.39370078740157483" bottom="0.39370078740157483" header="0.51181102362204722" footer="0.51181102362204722"/>
  <pageSetup paperSize="9" scale="44" orientation="portrait" r:id="rId1"/>
  <headerFooter alignWithMargins="0">
    <oddHeader>&amp;R2.sz. melléklet
..../2018.(.....) Egyek Önk.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9"/>
  <sheetViews>
    <sheetView zoomScaleNormal="100" zoomScaleSheetLayoutView="100" workbookViewId="0">
      <selection activeCell="M51" sqref="M51"/>
    </sheetView>
  </sheetViews>
  <sheetFormatPr defaultRowHeight="12.75" x14ac:dyDescent="0.2"/>
  <cols>
    <col min="1" max="1" width="49" customWidth="1"/>
    <col min="2" max="2" width="15.7109375" customWidth="1"/>
    <col min="3" max="3" width="17.28515625" customWidth="1"/>
    <col min="4" max="4" width="21" customWidth="1"/>
    <col min="5" max="5" width="17.5703125" customWidth="1"/>
    <col min="6" max="7" width="18" customWidth="1"/>
    <col min="8" max="8" width="16.42578125" customWidth="1"/>
    <col min="9" max="9" width="15.7109375" customWidth="1"/>
    <col min="10" max="10" width="15.140625" customWidth="1"/>
    <col min="11" max="11" width="16.7109375" customWidth="1"/>
    <col min="12" max="12" width="17.28515625" customWidth="1"/>
  </cols>
  <sheetData>
    <row r="2" spans="1:12" ht="15.75" x14ac:dyDescent="0.25">
      <c r="A2" s="659" t="s">
        <v>353</v>
      </c>
      <c r="B2" s="660"/>
      <c r="C2" s="660"/>
      <c r="D2" s="660"/>
      <c r="E2" s="660"/>
      <c r="F2" s="660"/>
      <c r="G2" s="660"/>
      <c r="H2" s="660"/>
      <c r="I2" s="661"/>
      <c r="J2" s="661"/>
      <c r="K2" s="661"/>
      <c r="L2" s="661"/>
    </row>
    <row r="3" spans="1:12" ht="13.5" thickBot="1" x14ac:dyDescent="0.25">
      <c r="L3" s="159"/>
    </row>
    <row r="4" spans="1:12" ht="102" customHeight="1" thickBot="1" x14ac:dyDescent="0.25">
      <c r="A4" s="646" t="s">
        <v>120</v>
      </c>
      <c r="B4" s="112" t="s">
        <v>140</v>
      </c>
      <c r="C4" s="112" t="s">
        <v>151</v>
      </c>
      <c r="D4" s="112" t="s">
        <v>142</v>
      </c>
      <c r="E4" s="112" t="s">
        <v>152</v>
      </c>
      <c r="F4" s="112" t="s">
        <v>148</v>
      </c>
      <c r="G4" s="112" t="s">
        <v>302</v>
      </c>
      <c r="H4" s="112" t="s">
        <v>144</v>
      </c>
      <c r="I4" s="112" t="s">
        <v>145</v>
      </c>
      <c r="J4" s="112" t="s">
        <v>146</v>
      </c>
      <c r="K4" s="112" t="s">
        <v>154</v>
      </c>
      <c r="L4" s="113" t="s">
        <v>24</v>
      </c>
    </row>
    <row r="5" spans="1:12" ht="21" customHeight="1" thickBot="1" x14ac:dyDescent="0.25">
      <c r="A5" s="647"/>
      <c r="B5" s="21" t="s">
        <v>327</v>
      </c>
      <c r="C5" s="21" t="s">
        <v>327</v>
      </c>
      <c r="D5" s="21" t="s">
        <v>327</v>
      </c>
      <c r="E5" s="21" t="s">
        <v>327</v>
      </c>
      <c r="F5" s="21" t="s">
        <v>327</v>
      </c>
      <c r="G5" s="21" t="s">
        <v>327</v>
      </c>
      <c r="H5" s="21" t="s">
        <v>327</v>
      </c>
      <c r="I5" s="21" t="s">
        <v>327</v>
      </c>
      <c r="J5" s="21" t="s">
        <v>327</v>
      </c>
      <c r="K5" s="21" t="s">
        <v>327</v>
      </c>
      <c r="L5" s="21" t="s">
        <v>327</v>
      </c>
    </row>
    <row r="6" spans="1:12" ht="21" customHeight="1" thickBot="1" x14ac:dyDescent="0.25">
      <c r="A6" s="184" t="s">
        <v>164</v>
      </c>
      <c r="B6" s="59">
        <v>35407287</v>
      </c>
      <c r="C6" s="59">
        <v>6836538</v>
      </c>
      <c r="D6" s="88">
        <v>6550705</v>
      </c>
      <c r="E6" s="88"/>
      <c r="F6" s="59">
        <v>5585480</v>
      </c>
      <c r="G6" s="59"/>
      <c r="H6" s="88">
        <v>2474540</v>
      </c>
      <c r="I6" s="88"/>
      <c r="J6" s="88"/>
      <c r="K6" s="59"/>
      <c r="L6" s="147">
        <f>SUM(B6:K6)</f>
        <v>56854550</v>
      </c>
    </row>
    <row r="7" spans="1:12" ht="21" customHeight="1" thickBot="1" x14ac:dyDescent="0.25">
      <c r="A7" s="184" t="s">
        <v>131</v>
      </c>
      <c r="B7" s="59"/>
      <c r="C7" s="59"/>
      <c r="D7" s="88">
        <v>75000</v>
      </c>
      <c r="E7" s="88"/>
      <c r="F7" s="59"/>
      <c r="G7" s="59"/>
      <c r="H7" s="88"/>
      <c r="I7" s="88"/>
      <c r="J7" s="88"/>
      <c r="K7" s="59"/>
      <c r="L7" s="147">
        <f t="shared" ref="L7:L38" si="0">SUM(B7:K7)</f>
        <v>75000</v>
      </c>
    </row>
    <row r="8" spans="1:12" ht="31.5" customHeight="1" thickBot="1" x14ac:dyDescent="0.25">
      <c r="A8" s="183" t="s">
        <v>122</v>
      </c>
      <c r="B8" s="59"/>
      <c r="C8" s="59"/>
      <c r="D8" s="88">
        <v>19792016</v>
      </c>
      <c r="E8" s="88"/>
      <c r="F8" s="59">
        <v>6624673</v>
      </c>
      <c r="G8" s="59"/>
      <c r="H8" s="88">
        <v>60537706</v>
      </c>
      <c r="I8" s="88">
        <v>796290</v>
      </c>
      <c r="J8" s="88"/>
      <c r="K8" s="88"/>
      <c r="L8" s="147">
        <f>SUM(B8:K8)</f>
        <v>87750685</v>
      </c>
    </row>
    <row r="9" spans="1:12" ht="31.5" customHeight="1" thickBot="1" x14ac:dyDescent="0.25">
      <c r="A9" s="380" t="s">
        <v>270</v>
      </c>
      <c r="B9" s="59">
        <v>8700</v>
      </c>
      <c r="C9" s="59">
        <v>1697</v>
      </c>
      <c r="D9" s="88"/>
      <c r="E9" s="88"/>
      <c r="F9" s="59">
        <v>84360</v>
      </c>
      <c r="G9" s="59"/>
      <c r="H9" s="88"/>
      <c r="I9" s="88"/>
      <c r="J9" s="88"/>
      <c r="K9" s="59">
        <v>11049981</v>
      </c>
      <c r="L9" s="147">
        <f t="shared" si="0"/>
        <v>11144738</v>
      </c>
    </row>
    <row r="10" spans="1:12" ht="31.5" customHeight="1" thickBot="1" x14ac:dyDescent="0.25">
      <c r="A10" s="380" t="s">
        <v>300</v>
      </c>
      <c r="B10" s="59"/>
      <c r="C10" s="59"/>
      <c r="D10" s="88"/>
      <c r="E10" s="88"/>
      <c r="F10" s="59">
        <v>12557000</v>
      </c>
      <c r="G10" s="59"/>
      <c r="H10" s="88"/>
      <c r="I10" s="88"/>
      <c r="J10" s="88"/>
      <c r="K10" s="88"/>
      <c r="L10" s="147">
        <f t="shared" si="0"/>
        <v>12557000</v>
      </c>
    </row>
    <row r="11" spans="1:12" ht="21" customHeight="1" thickBot="1" x14ac:dyDescent="0.25">
      <c r="A11" s="181" t="s">
        <v>158</v>
      </c>
      <c r="B11" s="59"/>
      <c r="C11" s="59"/>
      <c r="D11" s="88"/>
      <c r="E11" s="88"/>
      <c r="F11" s="59">
        <v>10515654</v>
      </c>
      <c r="G11" s="59"/>
      <c r="H11" s="88"/>
      <c r="I11" s="88"/>
      <c r="J11" s="59"/>
      <c r="K11" s="59"/>
      <c r="L11" s="147">
        <f t="shared" si="0"/>
        <v>10515654</v>
      </c>
    </row>
    <row r="12" spans="1:12" ht="21" customHeight="1" thickBot="1" x14ac:dyDescent="0.25">
      <c r="A12" s="184" t="s">
        <v>128</v>
      </c>
      <c r="B12" s="59">
        <v>26078483</v>
      </c>
      <c r="C12" s="59">
        <v>2542615</v>
      </c>
      <c r="D12" s="88"/>
      <c r="E12" s="88"/>
      <c r="F12" s="59"/>
      <c r="G12" s="59"/>
      <c r="H12" s="88"/>
      <c r="I12" s="88"/>
      <c r="J12" s="88"/>
      <c r="K12" s="59"/>
      <c r="L12" s="147">
        <f t="shared" si="0"/>
        <v>28621098</v>
      </c>
    </row>
    <row r="13" spans="1:12" ht="21" customHeight="1" thickBot="1" x14ac:dyDescent="0.25">
      <c r="A13" s="184" t="s">
        <v>129</v>
      </c>
      <c r="B13" s="59">
        <v>427296605</v>
      </c>
      <c r="C13" s="59">
        <v>42960221</v>
      </c>
      <c r="D13" s="88">
        <v>63201884</v>
      </c>
      <c r="E13" s="88"/>
      <c r="F13" s="59">
        <v>11522448</v>
      </c>
      <c r="G13" s="59"/>
      <c r="H13" s="88">
        <v>21305502</v>
      </c>
      <c r="I13" s="88">
        <v>9809459</v>
      </c>
      <c r="J13" s="88"/>
      <c r="K13" s="59"/>
      <c r="L13" s="147">
        <f t="shared" si="0"/>
        <v>576096119</v>
      </c>
    </row>
    <row r="14" spans="1:12" ht="21" customHeight="1" thickBot="1" x14ac:dyDescent="0.25">
      <c r="A14" s="184" t="s">
        <v>274</v>
      </c>
      <c r="B14" s="59">
        <v>1172500</v>
      </c>
      <c r="C14" s="59">
        <v>231000</v>
      </c>
      <c r="D14" s="88">
        <v>3754900</v>
      </c>
      <c r="E14" s="88"/>
      <c r="F14" s="59"/>
      <c r="G14" s="59"/>
      <c r="H14" s="88">
        <v>200706</v>
      </c>
      <c r="I14" s="88"/>
      <c r="J14" s="88"/>
      <c r="K14" s="59"/>
      <c r="L14" s="147">
        <f t="shared" si="0"/>
        <v>5359106</v>
      </c>
    </row>
    <row r="15" spans="1:12" s="94" customFormat="1" ht="21" customHeight="1" thickBot="1" x14ac:dyDescent="0.25">
      <c r="A15" s="181" t="s">
        <v>210</v>
      </c>
      <c r="B15" s="21"/>
      <c r="C15" s="59"/>
      <c r="D15" s="88">
        <v>56000</v>
      </c>
      <c r="E15" s="88"/>
      <c r="F15" s="59">
        <v>7571167</v>
      </c>
      <c r="G15" s="59"/>
      <c r="H15" s="88">
        <v>1016038615</v>
      </c>
      <c r="I15" s="88">
        <v>24620412</v>
      </c>
      <c r="J15" s="88"/>
      <c r="K15" s="59"/>
      <c r="L15" s="147">
        <f t="shared" si="0"/>
        <v>1048286194</v>
      </c>
    </row>
    <row r="16" spans="1:12" s="94" customFormat="1" ht="21" customHeight="1" thickBot="1" x14ac:dyDescent="0.25">
      <c r="A16" s="181" t="s">
        <v>213</v>
      </c>
      <c r="B16" s="59"/>
      <c r="C16" s="59"/>
      <c r="D16" s="88">
        <v>15206000</v>
      </c>
      <c r="E16" s="88"/>
      <c r="F16" s="59">
        <v>3736712</v>
      </c>
      <c r="G16" s="59"/>
      <c r="H16" s="88"/>
      <c r="I16" s="88"/>
      <c r="J16" s="88"/>
      <c r="K16" s="59"/>
      <c r="L16" s="147">
        <f t="shared" si="0"/>
        <v>18942712</v>
      </c>
    </row>
    <row r="17" spans="1:12" s="94" customFormat="1" ht="21" customHeight="1" thickBot="1" x14ac:dyDescent="0.25">
      <c r="A17" s="180" t="s">
        <v>155</v>
      </c>
      <c r="B17" s="59"/>
      <c r="C17" s="59"/>
      <c r="D17" s="88"/>
      <c r="E17" s="88"/>
      <c r="F17" s="59">
        <v>1955913</v>
      </c>
      <c r="G17" s="59"/>
      <c r="H17" s="88"/>
      <c r="I17" s="88"/>
      <c r="J17" s="88"/>
      <c r="K17" s="59"/>
      <c r="L17" s="147">
        <f t="shared" si="0"/>
        <v>1955913</v>
      </c>
    </row>
    <row r="18" spans="1:12" s="94" customFormat="1" ht="21" customHeight="1" thickBot="1" x14ac:dyDescent="0.25">
      <c r="A18" s="381" t="s">
        <v>278</v>
      </c>
      <c r="B18" s="59"/>
      <c r="C18" s="59"/>
      <c r="D18" s="88"/>
      <c r="E18" s="88"/>
      <c r="F18" s="59">
        <v>50000</v>
      </c>
      <c r="G18" s="59"/>
      <c r="H18" s="88">
        <v>1390854858</v>
      </c>
      <c r="I18" s="88"/>
      <c r="J18" s="88"/>
      <c r="K18" s="59"/>
      <c r="L18" s="147">
        <f t="shared" si="0"/>
        <v>1390904858</v>
      </c>
    </row>
    <row r="19" spans="1:12" s="94" customFormat="1" ht="21" customHeight="1" thickBot="1" x14ac:dyDescent="0.25">
      <c r="A19" s="183" t="s">
        <v>157</v>
      </c>
      <c r="B19" s="59"/>
      <c r="C19" s="59"/>
      <c r="D19" s="88">
        <v>15148510</v>
      </c>
      <c r="E19" s="88"/>
      <c r="F19" s="59">
        <v>488675</v>
      </c>
      <c r="G19" s="59"/>
      <c r="H19" s="88"/>
      <c r="I19" s="88"/>
      <c r="J19" s="88"/>
      <c r="K19" s="59"/>
      <c r="L19" s="147">
        <f t="shared" si="0"/>
        <v>15637185</v>
      </c>
    </row>
    <row r="20" spans="1:12" s="94" customFormat="1" ht="21" customHeight="1" thickBot="1" x14ac:dyDescent="0.25">
      <c r="A20" s="181" t="s">
        <v>123</v>
      </c>
      <c r="B20" s="59">
        <v>2346100</v>
      </c>
      <c r="C20" s="59">
        <v>462000</v>
      </c>
      <c r="D20" s="88">
        <v>10845000</v>
      </c>
      <c r="E20" s="88"/>
      <c r="F20" s="59">
        <v>4871899</v>
      </c>
      <c r="G20" s="59"/>
      <c r="H20" s="88">
        <v>27370000</v>
      </c>
      <c r="I20" s="88"/>
      <c r="J20" s="88"/>
      <c r="K20" s="59"/>
      <c r="L20" s="147">
        <f t="shared" si="0"/>
        <v>45894999</v>
      </c>
    </row>
    <row r="21" spans="1:12" ht="21" customHeight="1" thickBot="1" x14ac:dyDescent="0.25">
      <c r="A21" s="181" t="s">
        <v>159</v>
      </c>
      <c r="B21" s="59">
        <v>480000</v>
      </c>
      <c r="C21" s="59">
        <v>85200</v>
      </c>
      <c r="D21" s="88">
        <v>647504</v>
      </c>
      <c r="E21" s="88"/>
      <c r="F21" s="59"/>
      <c r="G21" s="59"/>
      <c r="H21" s="59"/>
      <c r="I21" s="88"/>
      <c r="J21" s="59"/>
      <c r="K21" s="59"/>
      <c r="L21" s="147">
        <f t="shared" si="0"/>
        <v>1212704</v>
      </c>
    </row>
    <row r="22" spans="1:12" ht="21" customHeight="1" thickBot="1" x14ac:dyDescent="0.25">
      <c r="A22" s="181" t="s">
        <v>160</v>
      </c>
      <c r="B22" s="59"/>
      <c r="C22" s="59"/>
      <c r="D22" s="88"/>
      <c r="E22" s="88"/>
      <c r="F22" s="59">
        <v>9676437</v>
      </c>
      <c r="G22" s="59"/>
      <c r="H22" s="59"/>
      <c r="I22" s="88"/>
      <c r="J22" s="59"/>
      <c r="K22" s="59"/>
      <c r="L22" s="147">
        <f t="shared" si="0"/>
        <v>9676437</v>
      </c>
    </row>
    <row r="23" spans="1:12" ht="21" customHeight="1" thickBot="1" x14ac:dyDescent="0.25">
      <c r="A23" s="181" t="s">
        <v>161</v>
      </c>
      <c r="B23" s="59"/>
      <c r="C23" s="59"/>
      <c r="D23" s="88">
        <v>9243619</v>
      </c>
      <c r="E23" s="88"/>
      <c r="F23" s="59">
        <v>1043487</v>
      </c>
      <c r="G23" s="59"/>
      <c r="H23" s="59"/>
      <c r="I23" s="88"/>
      <c r="J23" s="59"/>
      <c r="K23" s="59"/>
      <c r="L23" s="147">
        <f t="shared" si="0"/>
        <v>10287106</v>
      </c>
    </row>
    <row r="24" spans="1:12" ht="21" customHeight="1" thickBot="1" x14ac:dyDescent="0.25">
      <c r="A24" s="181" t="s">
        <v>162</v>
      </c>
      <c r="B24" s="59"/>
      <c r="C24" s="59"/>
      <c r="D24" s="88">
        <v>279400</v>
      </c>
      <c r="E24" s="88"/>
      <c r="F24" s="59"/>
      <c r="G24" s="59"/>
      <c r="H24" s="59"/>
      <c r="I24" s="88"/>
      <c r="J24" s="59"/>
      <c r="K24" s="59"/>
      <c r="L24" s="147">
        <f t="shared" si="0"/>
        <v>279400</v>
      </c>
    </row>
    <row r="25" spans="1:12" ht="21" customHeight="1" thickBot="1" x14ac:dyDescent="0.25">
      <c r="A25" s="181" t="s">
        <v>271</v>
      </c>
      <c r="B25" s="59"/>
      <c r="C25" s="59"/>
      <c r="D25" s="88">
        <v>64000</v>
      </c>
      <c r="E25" s="88"/>
      <c r="F25" s="59"/>
      <c r="G25" s="59"/>
      <c r="H25" s="59"/>
      <c r="I25" s="88"/>
      <c r="J25" s="59"/>
      <c r="K25" s="59"/>
      <c r="L25" s="147">
        <f t="shared" si="0"/>
        <v>64000</v>
      </c>
    </row>
    <row r="26" spans="1:12" ht="21" customHeight="1" thickBot="1" x14ac:dyDescent="0.25">
      <c r="A26" s="181" t="s">
        <v>272</v>
      </c>
      <c r="B26" s="59"/>
      <c r="C26" s="59"/>
      <c r="D26" s="88"/>
      <c r="E26" s="88"/>
      <c r="F26" s="59"/>
      <c r="G26" s="59"/>
      <c r="H26" s="59"/>
      <c r="I26" s="88">
        <v>762452</v>
      </c>
      <c r="J26" s="59"/>
      <c r="K26" s="59"/>
      <c r="L26" s="147">
        <f t="shared" si="0"/>
        <v>762452</v>
      </c>
    </row>
    <row r="27" spans="1:12" ht="21" customHeight="1" thickBot="1" x14ac:dyDescent="0.25">
      <c r="A27" s="181" t="s">
        <v>156</v>
      </c>
      <c r="B27" s="59"/>
      <c r="C27" s="59"/>
      <c r="D27" s="88"/>
      <c r="E27" s="88"/>
      <c r="F27" s="59">
        <v>672388</v>
      </c>
      <c r="G27" s="59"/>
      <c r="H27" s="59"/>
      <c r="I27" s="88"/>
      <c r="J27" s="88"/>
      <c r="K27" s="59"/>
      <c r="L27" s="147">
        <f t="shared" si="0"/>
        <v>672388</v>
      </c>
    </row>
    <row r="28" spans="1:12" ht="21" customHeight="1" thickBot="1" x14ac:dyDescent="0.25">
      <c r="A28" s="184" t="s">
        <v>273</v>
      </c>
      <c r="B28" s="59"/>
      <c r="C28" s="59"/>
      <c r="D28" s="88"/>
      <c r="E28" s="88"/>
      <c r="F28" s="59">
        <v>6087000</v>
      </c>
      <c r="G28" s="59"/>
      <c r="H28" s="59"/>
      <c r="I28" s="88"/>
      <c r="J28" s="88"/>
      <c r="K28" s="59"/>
      <c r="L28" s="147">
        <f t="shared" si="0"/>
        <v>6087000</v>
      </c>
    </row>
    <row r="29" spans="1:12" ht="21" customHeight="1" thickBot="1" x14ac:dyDescent="0.25">
      <c r="A29" s="184" t="s">
        <v>404</v>
      </c>
      <c r="B29" s="59"/>
      <c r="C29" s="59"/>
      <c r="D29" s="88">
        <v>450000</v>
      </c>
      <c r="E29" s="88"/>
      <c r="F29" s="59"/>
      <c r="G29" s="59"/>
      <c r="H29" s="59"/>
      <c r="I29" s="88"/>
      <c r="J29" s="88"/>
      <c r="K29" s="59"/>
      <c r="L29" s="147">
        <f t="shared" si="0"/>
        <v>450000</v>
      </c>
    </row>
    <row r="30" spans="1:12" ht="21" customHeight="1" thickBot="1" x14ac:dyDescent="0.25">
      <c r="A30" s="184" t="s">
        <v>289</v>
      </c>
      <c r="B30" s="59"/>
      <c r="C30" s="59"/>
      <c r="D30" s="88">
        <v>2000000</v>
      </c>
      <c r="E30" s="88"/>
      <c r="F30" s="59"/>
      <c r="G30" s="59"/>
      <c r="H30" s="59"/>
      <c r="I30" s="88"/>
      <c r="J30" s="88"/>
      <c r="K30" s="59"/>
      <c r="L30" s="147">
        <f t="shared" si="0"/>
        <v>2000000</v>
      </c>
    </row>
    <row r="31" spans="1:12" ht="21" customHeight="1" thickBot="1" x14ac:dyDescent="0.25">
      <c r="A31" s="184" t="s">
        <v>130</v>
      </c>
      <c r="B31" s="59"/>
      <c r="C31" s="59"/>
      <c r="D31" s="88">
        <v>6954360</v>
      </c>
      <c r="E31" s="88"/>
      <c r="F31" s="59">
        <v>1043487</v>
      </c>
      <c r="G31" s="59"/>
      <c r="H31" s="59"/>
      <c r="I31" s="88"/>
      <c r="J31" s="88"/>
      <c r="K31" s="59"/>
      <c r="L31" s="147">
        <f t="shared" si="0"/>
        <v>7997847</v>
      </c>
    </row>
    <row r="32" spans="1:12" ht="21" customHeight="1" thickBot="1" x14ac:dyDescent="0.25">
      <c r="A32" s="184" t="s">
        <v>301</v>
      </c>
      <c r="B32" s="59"/>
      <c r="C32" s="59"/>
      <c r="D32" s="88">
        <v>10361770</v>
      </c>
      <c r="E32" s="88"/>
      <c r="F32" s="59"/>
      <c r="G32" s="59"/>
      <c r="H32" s="59"/>
      <c r="I32" s="88"/>
      <c r="J32" s="88"/>
      <c r="K32" s="59"/>
      <c r="L32" s="147">
        <f t="shared" si="0"/>
        <v>10361770</v>
      </c>
    </row>
    <row r="33" spans="1:12" ht="21" customHeight="1" thickBot="1" x14ac:dyDescent="0.25">
      <c r="A33" s="184" t="s">
        <v>214</v>
      </c>
      <c r="B33" s="59"/>
      <c r="C33" s="59"/>
      <c r="D33" s="88"/>
      <c r="E33" s="88">
        <v>1950000</v>
      </c>
      <c r="F33" s="59"/>
      <c r="G33" s="59"/>
      <c r="H33" s="59"/>
      <c r="I33" s="88"/>
      <c r="J33" s="88"/>
      <c r="K33" s="59"/>
      <c r="L33" s="147">
        <f t="shared" si="0"/>
        <v>1950000</v>
      </c>
    </row>
    <row r="34" spans="1:12" ht="28.5" customHeight="1" thickBot="1" x14ac:dyDescent="0.25">
      <c r="A34" s="182" t="s">
        <v>121</v>
      </c>
      <c r="B34" s="59"/>
      <c r="C34" s="59"/>
      <c r="D34" s="88"/>
      <c r="E34" s="88"/>
      <c r="F34" s="59">
        <v>5592209</v>
      </c>
      <c r="G34" s="59"/>
      <c r="H34" s="59"/>
      <c r="I34" s="88"/>
      <c r="J34" s="88"/>
      <c r="K34" s="59"/>
      <c r="L34" s="147">
        <f t="shared" si="0"/>
        <v>5592209</v>
      </c>
    </row>
    <row r="35" spans="1:12" ht="21" customHeight="1" thickBot="1" x14ac:dyDescent="0.25">
      <c r="A35" s="184" t="s">
        <v>127</v>
      </c>
      <c r="B35" s="59">
        <v>3247300</v>
      </c>
      <c r="C35" s="59">
        <v>599567</v>
      </c>
      <c r="D35" s="88">
        <v>1073000</v>
      </c>
      <c r="E35" s="88"/>
      <c r="F35" s="59"/>
      <c r="G35" s="59"/>
      <c r="H35" s="59"/>
      <c r="I35" s="73"/>
      <c r="J35" s="73"/>
      <c r="K35" s="59"/>
      <c r="L35" s="147">
        <f t="shared" si="0"/>
        <v>4919867</v>
      </c>
    </row>
    <row r="36" spans="1:12" ht="21" customHeight="1" thickBot="1" x14ac:dyDescent="0.25">
      <c r="A36" s="184" t="s">
        <v>163</v>
      </c>
      <c r="B36" s="59"/>
      <c r="C36" s="59"/>
      <c r="D36" s="88">
        <v>150000</v>
      </c>
      <c r="E36" s="88">
        <v>7028618</v>
      </c>
      <c r="F36" s="59">
        <v>4568552</v>
      </c>
      <c r="G36" s="59"/>
      <c r="H36" s="59"/>
      <c r="I36" s="88"/>
      <c r="J36" s="88"/>
      <c r="K36" s="59"/>
      <c r="L36" s="147">
        <f t="shared" si="0"/>
        <v>11747170</v>
      </c>
    </row>
    <row r="37" spans="1:12" ht="21" customHeight="1" thickBot="1" x14ac:dyDescent="0.25">
      <c r="A37" s="181" t="s">
        <v>126</v>
      </c>
      <c r="B37" s="59"/>
      <c r="C37" s="59"/>
      <c r="D37" s="88">
        <v>6673227</v>
      </c>
      <c r="E37" s="88"/>
      <c r="F37" s="59"/>
      <c r="G37" s="59"/>
      <c r="H37" s="59"/>
      <c r="I37" s="88"/>
      <c r="J37" s="59"/>
      <c r="K37" s="59">
        <v>7554365</v>
      </c>
      <c r="L37" s="147">
        <f t="shared" si="0"/>
        <v>14227592</v>
      </c>
    </row>
    <row r="38" spans="1:12" ht="21" customHeight="1" thickBot="1" x14ac:dyDescent="0.25">
      <c r="A38" s="92" t="s">
        <v>14</v>
      </c>
      <c r="B38" s="95">
        <f t="shared" ref="B38:K38" si="1">SUM(B6:B37)</f>
        <v>496036975</v>
      </c>
      <c r="C38" s="95">
        <f t="shared" si="1"/>
        <v>53718838</v>
      </c>
      <c r="D38" s="95">
        <f t="shared" si="1"/>
        <v>172526895</v>
      </c>
      <c r="E38" s="95">
        <f t="shared" si="1"/>
        <v>8978618</v>
      </c>
      <c r="F38" s="95">
        <f t="shared" si="1"/>
        <v>94247541</v>
      </c>
      <c r="G38" s="95">
        <f t="shared" si="1"/>
        <v>0</v>
      </c>
      <c r="H38" s="95">
        <f t="shared" si="1"/>
        <v>2518781927</v>
      </c>
      <c r="I38" s="95">
        <f t="shared" si="1"/>
        <v>35988613</v>
      </c>
      <c r="J38" s="95">
        <f t="shared" si="1"/>
        <v>0</v>
      </c>
      <c r="K38" s="95">
        <f t="shared" si="1"/>
        <v>18604346</v>
      </c>
      <c r="L38" s="147">
        <f t="shared" si="0"/>
        <v>3398883753</v>
      </c>
    </row>
    <row r="39" spans="1:12" s="504" customFormat="1" x14ac:dyDescent="0.2"/>
    <row r="40" spans="1:12" x14ac:dyDescent="0.2">
      <c r="B40" s="89"/>
      <c r="C40" s="89"/>
      <c r="D40" s="89"/>
      <c r="E40" s="89"/>
      <c r="F40" s="89"/>
      <c r="G40" s="89"/>
      <c r="H40" s="89"/>
      <c r="I40" s="89"/>
      <c r="J40" s="89"/>
      <c r="K40" s="89"/>
    </row>
    <row r="41" spans="1:12" x14ac:dyDescent="0.2">
      <c r="A41" s="96"/>
      <c r="B41" s="23"/>
      <c r="C41" s="23"/>
      <c r="D41" s="23"/>
      <c r="E41" s="23"/>
      <c r="F41" s="23"/>
      <c r="G41" s="23"/>
      <c r="H41" s="23"/>
      <c r="L41" s="89"/>
    </row>
    <row r="42" spans="1:12" x14ac:dyDescent="0.2">
      <c r="A42" s="97"/>
      <c r="B42" s="26"/>
      <c r="C42" s="26"/>
      <c r="D42" s="26"/>
      <c r="E42" s="26"/>
      <c r="F42" s="26"/>
      <c r="G42" s="26"/>
      <c r="H42" s="26"/>
    </row>
    <row r="43" spans="1:12" x14ac:dyDescent="0.2">
      <c r="A43" s="27"/>
      <c r="B43" s="83"/>
      <c r="C43" s="83"/>
      <c r="D43" s="83"/>
      <c r="E43" s="83"/>
      <c r="F43" s="83"/>
      <c r="G43" s="83"/>
      <c r="H43" s="83"/>
    </row>
    <row r="44" spans="1:12" x14ac:dyDescent="0.2">
      <c r="A44" s="27"/>
      <c r="B44" s="83"/>
      <c r="C44" s="83"/>
      <c r="D44" s="84"/>
      <c r="E44" s="83"/>
      <c r="F44" s="83"/>
      <c r="G44" s="83"/>
      <c r="H44" s="83"/>
      <c r="L44" s="89"/>
    </row>
    <row r="45" spans="1:12" x14ac:dyDescent="0.2">
      <c r="A45" s="27"/>
      <c r="B45" s="83"/>
      <c r="C45" s="83"/>
      <c r="D45" s="83"/>
      <c r="E45" s="83"/>
      <c r="F45" s="83"/>
      <c r="G45" s="83"/>
      <c r="H45" s="83"/>
    </row>
    <row r="46" spans="1:12" x14ac:dyDescent="0.2">
      <c r="A46" s="27"/>
      <c r="B46" s="83"/>
      <c r="C46" s="83"/>
      <c r="D46" s="83"/>
      <c r="E46" s="83"/>
      <c r="F46" s="83"/>
      <c r="G46" s="83"/>
      <c r="H46" s="83"/>
    </row>
    <row r="47" spans="1:12" x14ac:dyDescent="0.2">
      <c r="A47" s="27"/>
      <c r="B47" s="83"/>
      <c r="C47" s="83"/>
      <c r="D47" s="83"/>
      <c r="E47" s="83"/>
      <c r="F47" s="83"/>
      <c r="G47" s="83"/>
      <c r="H47" s="83"/>
    </row>
    <row r="48" spans="1:12" x14ac:dyDescent="0.2">
      <c r="A48" s="27"/>
      <c r="B48" s="83"/>
      <c r="C48" s="83"/>
      <c r="D48" s="83"/>
      <c r="E48" s="83"/>
      <c r="F48" s="83"/>
      <c r="G48" s="83"/>
      <c r="H48" s="83"/>
    </row>
    <row r="49" spans="1:9" x14ac:dyDescent="0.2">
      <c r="A49" s="27"/>
      <c r="B49" s="83"/>
      <c r="C49" s="83"/>
      <c r="D49" s="83"/>
      <c r="E49" s="83"/>
      <c r="F49" s="83"/>
      <c r="G49" s="83"/>
      <c r="H49" s="83"/>
    </row>
    <row r="50" spans="1:9" x14ac:dyDescent="0.2">
      <c r="A50" s="27"/>
      <c r="B50" s="83"/>
      <c r="C50" s="83"/>
      <c r="D50" s="83"/>
      <c r="E50" s="83"/>
      <c r="F50" s="83"/>
      <c r="G50" s="83"/>
      <c r="H50" s="83"/>
    </row>
    <row r="51" spans="1:9" x14ac:dyDescent="0.2">
      <c r="A51" s="27"/>
      <c r="B51" s="83"/>
      <c r="C51" s="83"/>
      <c r="D51" s="83"/>
      <c r="E51" s="83"/>
      <c r="F51" s="83"/>
      <c r="G51" s="83"/>
      <c r="H51" s="83"/>
    </row>
    <row r="52" spans="1:9" x14ac:dyDescent="0.2">
      <c r="A52" s="27"/>
      <c r="B52" s="83"/>
      <c r="C52" s="83"/>
      <c r="D52" s="83"/>
      <c r="E52" s="83"/>
      <c r="F52" s="83"/>
      <c r="G52" s="83"/>
      <c r="H52" s="83"/>
    </row>
    <row r="53" spans="1:9" x14ac:dyDescent="0.2">
      <c r="A53" s="27"/>
      <c r="B53" s="83"/>
      <c r="C53" s="83"/>
      <c r="D53" s="83"/>
      <c r="E53" s="83"/>
      <c r="F53" s="83"/>
      <c r="G53" s="83"/>
      <c r="H53" s="83"/>
    </row>
    <row r="54" spans="1:9" x14ac:dyDescent="0.2">
      <c r="A54" s="27"/>
      <c r="B54" s="83"/>
      <c r="C54" s="83"/>
      <c r="D54" s="83"/>
      <c r="E54" s="83"/>
      <c r="F54" s="83"/>
      <c r="G54" s="83"/>
      <c r="H54" s="83"/>
      <c r="I54" s="1"/>
    </row>
    <row r="55" spans="1:9" x14ac:dyDescent="0.2">
      <c r="A55" s="27"/>
      <c r="B55" s="83"/>
      <c r="C55" s="83"/>
      <c r="D55" s="83"/>
      <c r="E55" s="83"/>
      <c r="F55" s="83"/>
      <c r="G55" s="83"/>
      <c r="H55" s="83"/>
    </row>
    <row r="56" spans="1:9" x14ac:dyDescent="0.2">
      <c r="A56" s="27"/>
      <c r="B56" s="83"/>
      <c r="C56" s="83"/>
      <c r="D56" s="83"/>
      <c r="E56" s="83"/>
      <c r="F56" s="83"/>
      <c r="G56" s="83"/>
      <c r="H56" s="83"/>
    </row>
    <row r="57" spans="1:9" x14ac:dyDescent="0.2">
      <c r="A57" s="97"/>
      <c r="B57" s="85"/>
      <c r="C57" s="85"/>
      <c r="D57" s="85"/>
      <c r="E57" s="85"/>
      <c r="F57" s="85"/>
      <c r="G57" s="85"/>
      <c r="H57" s="85"/>
    </row>
    <row r="58" spans="1:9" x14ac:dyDescent="0.2">
      <c r="B58" s="1"/>
      <c r="C58" s="1"/>
      <c r="D58" s="1"/>
      <c r="E58" s="1"/>
      <c r="F58" s="1"/>
      <c r="G58" s="1"/>
      <c r="H58" s="1"/>
    </row>
    <row r="59" spans="1:9" x14ac:dyDescent="0.2">
      <c r="B59" s="1"/>
      <c r="C59" s="1"/>
      <c r="D59" s="1"/>
      <c r="E59" s="1"/>
      <c r="F59" s="1"/>
      <c r="G59" s="1"/>
      <c r="H59" s="1"/>
    </row>
  </sheetData>
  <mergeCells count="2">
    <mergeCell ref="A2:L2"/>
    <mergeCell ref="A4:A5"/>
  </mergeCells>
  <pageMargins left="0.74803149606299213" right="0.74803149606299213" top="0.98425196850393704" bottom="0.98425196850393704" header="0.51181102362204722" footer="0.51181102362204722"/>
  <pageSetup paperSize="9" scale="39" orientation="landscape" r:id="rId1"/>
  <headerFooter alignWithMargins="0">
    <oddHeader>&amp;R3.1. sz. melléklet
..../ 2018. (....) Egyek Önk.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3:L35"/>
  <sheetViews>
    <sheetView view="pageLayout" zoomScaleNormal="100" workbookViewId="0">
      <selection activeCell="C11" sqref="C11"/>
    </sheetView>
  </sheetViews>
  <sheetFormatPr defaultRowHeight="12.75" x14ac:dyDescent="0.2"/>
  <cols>
    <col min="1" max="1" width="42.42578125" customWidth="1"/>
    <col min="2" max="2" width="15.7109375" customWidth="1"/>
    <col min="3" max="3" width="17.28515625" customWidth="1"/>
    <col min="4" max="4" width="21" customWidth="1"/>
    <col min="5" max="8" width="18" customWidth="1"/>
    <col min="9" max="9" width="12.5703125" customWidth="1"/>
    <col min="10" max="10" width="15.28515625" customWidth="1"/>
    <col min="11" max="11" width="14.28515625" customWidth="1"/>
    <col min="12" max="12" width="16.5703125" customWidth="1"/>
  </cols>
  <sheetData>
    <row r="3" spans="1:12" ht="15.75" x14ac:dyDescent="0.25">
      <c r="A3" s="659"/>
      <c r="B3" s="660"/>
      <c r="C3" s="660"/>
      <c r="D3" s="660"/>
      <c r="E3" s="660"/>
      <c r="F3" s="660"/>
      <c r="G3" s="660"/>
      <c r="H3" s="660"/>
      <c r="I3" s="661"/>
    </row>
    <row r="5" spans="1:12" ht="12.75" customHeight="1" x14ac:dyDescent="0.2">
      <c r="A5" s="664" t="s">
        <v>351</v>
      </c>
      <c r="B5" s="664"/>
      <c r="C5" s="664"/>
      <c r="D5" s="664"/>
      <c r="E5" s="664"/>
      <c r="F5" s="664"/>
      <c r="G5" s="664"/>
      <c r="H5" s="664"/>
      <c r="I5" s="664"/>
      <c r="J5" s="664"/>
      <c r="K5" s="664"/>
      <c r="L5" s="664"/>
    </row>
    <row r="6" spans="1:12" ht="12.75" customHeight="1" x14ac:dyDescent="0.2">
      <c r="A6" s="664"/>
      <c r="B6" s="664"/>
      <c r="C6" s="664"/>
      <c r="D6" s="664"/>
      <c r="E6" s="664"/>
      <c r="F6" s="664"/>
      <c r="G6" s="664"/>
      <c r="H6" s="664"/>
      <c r="I6" s="664"/>
      <c r="J6" s="664"/>
      <c r="K6" s="664"/>
      <c r="L6" s="664"/>
    </row>
    <row r="7" spans="1:12" ht="13.5" thickBot="1" x14ac:dyDescent="0.25">
      <c r="I7" s="187"/>
    </row>
    <row r="8" spans="1:12" ht="102" customHeight="1" thickBot="1" x14ac:dyDescent="0.25">
      <c r="A8" s="662" t="s">
        <v>120</v>
      </c>
      <c r="B8" s="486" t="s">
        <v>140</v>
      </c>
      <c r="C8" s="185" t="s">
        <v>151</v>
      </c>
      <c r="D8" s="185" t="s">
        <v>142</v>
      </c>
      <c r="E8" s="185" t="s">
        <v>152</v>
      </c>
      <c r="F8" s="185" t="s">
        <v>148</v>
      </c>
      <c r="G8" s="185" t="s">
        <v>153</v>
      </c>
      <c r="H8" s="185" t="s">
        <v>144</v>
      </c>
      <c r="I8" s="185" t="s">
        <v>145</v>
      </c>
      <c r="J8" s="185" t="s">
        <v>146</v>
      </c>
      <c r="K8" s="185" t="s">
        <v>154</v>
      </c>
      <c r="L8" s="186" t="s">
        <v>24</v>
      </c>
    </row>
    <row r="9" spans="1:12" ht="21" customHeight="1" thickBot="1" x14ac:dyDescent="0.25">
      <c r="A9" s="663"/>
      <c r="B9" s="487" t="s">
        <v>327</v>
      </c>
      <c r="C9" s="487" t="s">
        <v>327</v>
      </c>
      <c r="D9" s="487" t="s">
        <v>327</v>
      </c>
      <c r="E9" s="487" t="s">
        <v>327</v>
      </c>
      <c r="F9" s="487" t="s">
        <v>327</v>
      </c>
      <c r="G9" s="487" t="s">
        <v>327</v>
      </c>
      <c r="H9" s="487" t="s">
        <v>327</v>
      </c>
      <c r="I9" s="487" t="s">
        <v>327</v>
      </c>
      <c r="J9" s="487" t="s">
        <v>327</v>
      </c>
      <c r="K9" s="487" t="s">
        <v>327</v>
      </c>
      <c r="L9" s="487" t="s">
        <v>327</v>
      </c>
    </row>
    <row r="10" spans="1:12" ht="40.5" customHeight="1" x14ac:dyDescent="0.2">
      <c r="A10" s="598" t="s">
        <v>132</v>
      </c>
      <c r="B10" s="460">
        <v>72238931</v>
      </c>
      <c r="C10" s="460">
        <v>14607593</v>
      </c>
      <c r="D10" s="480">
        <v>16645000</v>
      </c>
      <c r="E10" s="460"/>
      <c r="F10" s="481">
        <v>6687182</v>
      </c>
      <c r="G10" s="481"/>
      <c r="H10" s="481">
        <v>3649400</v>
      </c>
      <c r="I10" s="482"/>
      <c r="J10" s="483"/>
      <c r="K10" s="484"/>
      <c r="L10" s="485">
        <f>SUM(B10:K10)</f>
        <v>113828106</v>
      </c>
    </row>
    <row r="11" spans="1:12" ht="21" customHeight="1" x14ac:dyDescent="0.2">
      <c r="A11" s="457" t="s">
        <v>133</v>
      </c>
      <c r="B11" s="458">
        <v>7433868</v>
      </c>
      <c r="C11" s="458">
        <v>1552372</v>
      </c>
      <c r="D11" s="488">
        <v>1161000</v>
      </c>
      <c r="E11" s="458"/>
      <c r="F11" s="458">
        <v>1890317</v>
      </c>
      <c r="G11" s="458"/>
      <c r="H11" s="458"/>
      <c r="I11" s="489"/>
      <c r="J11" s="490"/>
      <c r="K11" s="491"/>
      <c r="L11" s="485">
        <f>SUM(B11:K11)</f>
        <v>12037557</v>
      </c>
    </row>
    <row r="12" spans="1:12" ht="33" customHeight="1" thickBot="1" x14ac:dyDescent="0.25">
      <c r="A12" s="457" t="s">
        <v>402</v>
      </c>
      <c r="B12" s="176">
        <v>1321871</v>
      </c>
      <c r="C12" s="176">
        <v>277700</v>
      </c>
      <c r="D12" s="594">
        <v>151565</v>
      </c>
      <c r="E12" s="176"/>
      <c r="F12" s="176"/>
      <c r="G12" s="176"/>
      <c r="H12" s="176"/>
      <c r="I12" s="595"/>
      <c r="J12" s="596"/>
      <c r="K12" s="597"/>
      <c r="L12" s="485">
        <f>SUM(B12:K12)</f>
        <v>1751136</v>
      </c>
    </row>
    <row r="13" spans="1:12" s="63" customFormat="1" ht="21" customHeight="1" thickBot="1" x14ac:dyDescent="0.25">
      <c r="A13" s="492" t="s">
        <v>14</v>
      </c>
      <c r="B13" s="593">
        <f>SUM(B10:B12)</f>
        <v>80994670</v>
      </c>
      <c r="C13" s="593">
        <f t="shared" ref="C13:K13" si="0">SUM(C10:C12)</f>
        <v>16437665</v>
      </c>
      <c r="D13" s="593">
        <f t="shared" si="0"/>
        <v>17957565</v>
      </c>
      <c r="E13" s="593">
        <f t="shared" si="0"/>
        <v>0</v>
      </c>
      <c r="F13" s="593">
        <f t="shared" si="0"/>
        <v>8577499</v>
      </c>
      <c r="G13" s="593">
        <f t="shared" si="0"/>
        <v>0</v>
      </c>
      <c r="H13" s="593">
        <f t="shared" si="0"/>
        <v>3649400</v>
      </c>
      <c r="I13" s="593">
        <f t="shared" si="0"/>
        <v>0</v>
      </c>
      <c r="J13" s="593">
        <f t="shared" si="0"/>
        <v>0</v>
      </c>
      <c r="K13" s="593">
        <f t="shared" si="0"/>
        <v>0</v>
      </c>
      <c r="L13" s="477">
        <f>SUM(B13:K13)</f>
        <v>127616799</v>
      </c>
    </row>
    <row r="15" spans="1:12" x14ac:dyDescent="0.2">
      <c r="I15" s="2"/>
    </row>
    <row r="17" spans="1:8" x14ac:dyDescent="0.2">
      <c r="A17" s="22"/>
      <c r="B17" s="23"/>
      <c r="C17" s="23"/>
      <c r="D17" s="23" t="s">
        <v>88</v>
      </c>
      <c r="E17" s="23"/>
      <c r="F17" s="24"/>
      <c r="G17" s="24"/>
      <c r="H17" s="24"/>
    </row>
    <row r="18" spans="1:8" x14ac:dyDescent="0.2">
      <c r="A18" s="25"/>
      <c r="B18" s="26"/>
      <c r="C18" s="26"/>
      <c r="D18" s="26"/>
      <c r="E18" s="26"/>
      <c r="F18" s="26"/>
      <c r="G18" s="26"/>
      <c r="H18" s="26"/>
    </row>
    <row r="19" spans="1:8" x14ac:dyDescent="0.2">
      <c r="A19" s="27"/>
      <c r="B19" s="83"/>
      <c r="C19" s="83"/>
      <c r="D19" s="83"/>
      <c r="E19" s="83"/>
      <c r="F19" s="8"/>
      <c r="G19" s="8"/>
      <c r="H19" s="8"/>
    </row>
    <row r="20" spans="1:8" x14ac:dyDescent="0.2">
      <c r="A20" s="27"/>
      <c r="B20" s="83"/>
      <c r="C20" s="83"/>
      <c r="D20" s="84"/>
      <c r="E20" s="83"/>
      <c r="F20" s="8"/>
      <c r="G20" s="8"/>
      <c r="H20" s="8"/>
    </row>
    <row r="21" spans="1:8" x14ac:dyDescent="0.2">
      <c r="A21" s="27"/>
      <c r="B21" s="83"/>
      <c r="C21" s="83"/>
      <c r="D21" s="83"/>
      <c r="E21" s="83"/>
      <c r="F21" s="8"/>
      <c r="G21" s="8"/>
      <c r="H21" s="8"/>
    </row>
    <row r="22" spans="1:8" x14ac:dyDescent="0.2">
      <c r="A22" s="27"/>
      <c r="B22" s="83"/>
      <c r="C22" s="83"/>
      <c r="D22" s="83"/>
      <c r="E22" s="83"/>
      <c r="F22" s="8"/>
      <c r="G22" s="8"/>
      <c r="H22" s="8"/>
    </row>
    <row r="23" spans="1:8" x14ac:dyDescent="0.2">
      <c r="A23" s="27"/>
      <c r="B23" s="83"/>
      <c r="C23" s="83"/>
      <c r="D23" s="83"/>
      <c r="E23" s="83"/>
      <c r="F23" s="8"/>
      <c r="G23" s="8"/>
      <c r="H23" s="8"/>
    </row>
    <row r="24" spans="1:8" x14ac:dyDescent="0.2">
      <c r="A24" s="27"/>
      <c r="B24" s="83"/>
      <c r="C24" s="83"/>
      <c r="D24" s="83"/>
      <c r="E24" s="83"/>
      <c r="F24" s="8"/>
      <c r="G24" s="8"/>
      <c r="H24" s="8"/>
    </row>
    <row r="25" spans="1:8" x14ac:dyDescent="0.2">
      <c r="A25" s="27"/>
      <c r="B25" s="83"/>
      <c r="C25" s="83"/>
      <c r="D25" s="83"/>
      <c r="E25" s="83"/>
      <c r="F25" s="8"/>
      <c r="G25" s="8"/>
      <c r="H25" s="8"/>
    </row>
    <row r="26" spans="1:8" x14ac:dyDescent="0.2">
      <c r="A26" s="27"/>
      <c r="B26" s="83"/>
      <c r="C26" s="83"/>
      <c r="D26" s="83"/>
      <c r="E26" s="83"/>
      <c r="F26" s="8"/>
      <c r="G26" s="8"/>
      <c r="H26" s="8"/>
    </row>
    <row r="27" spans="1:8" x14ac:dyDescent="0.2">
      <c r="A27" s="27"/>
      <c r="B27" s="83"/>
      <c r="C27" s="83"/>
      <c r="D27" s="83"/>
      <c r="E27" s="83"/>
      <c r="F27" s="8"/>
      <c r="G27" s="8"/>
      <c r="H27" s="8"/>
    </row>
    <row r="28" spans="1:8" x14ac:dyDescent="0.2">
      <c r="A28" s="27"/>
      <c r="B28" s="83"/>
      <c r="C28" s="83"/>
      <c r="D28" s="83"/>
      <c r="E28" s="83"/>
      <c r="F28" s="8"/>
      <c r="G28" s="8"/>
      <c r="H28" s="8"/>
    </row>
    <row r="29" spans="1:8" x14ac:dyDescent="0.2">
      <c r="A29" s="27"/>
      <c r="B29" s="83"/>
      <c r="C29" s="83"/>
      <c r="D29" s="83"/>
      <c r="E29" s="83"/>
      <c r="F29" s="8"/>
      <c r="G29" s="8"/>
      <c r="H29" s="8"/>
    </row>
    <row r="30" spans="1:8" x14ac:dyDescent="0.2">
      <c r="A30" s="27"/>
      <c r="B30" s="83"/>
      <c r="C30" s="83"/>
      <c r="D30" s="83"/>
      <c r="E30" s="83"/>
      <c r="F30" s="8"/>
      <c r="G30" s="8"/>
      <c r="H30" s="8"/>
    </row>
    <row r="31" spans="1:8" x14ac:dyDescent="0.2">
      <c r="A31" s="27"/>
      <c r="B31" s="83"/>
      <c r="C31" s="83"/>
      <c r="D31" s="83"/>
      <c r="E31" s="83"/>
      <c r="F31" s="8"/>
      <c r="G31" s="8"/>
      <c r="H31" s="8"/>
    </row>
    <row r="32" spans="1:8" x14ac:dyDescent="0.2">
      <c r="A32" s="27"/>
      <c r="B32" s="83"/>
      <c r="C32" s="83"/>
      <c r="D32" s="83"/>
      <c r="E32" s="83"/>
      <c r="F32" s="8"/>
      <c r="G32" s="8"/>
      <c r="H32" s="8"/>
    </row>
    <row r="33" spans="1:8" x14ac:dyDescent="0.2">
      <c r="A33" s="25"/>
      <c r="B33" s="85"/>
      <c r="C33" s="85"/>
      <c r="D33" s="85"/>
      <c r="E33" s="85"/>
      <c r="F33" s="8"/>
      <c r="G33" s="8"/>
      <c r="H33" s="8"/>
    </row>
    <row r="34" spans="1:8" x14ac:dyDescent="0.2">
      <c r="B34" s="1"/>
      <c r="C34" s="1"/>
      <c r="D34" s="1"/>
      <c r="E34" s="1"/>
      <c r="F34" s="1"/>
      <c r="G34" s="1"/>
      <c r="H34" s="1"/>
    </row>
    <row r="35" spans="1:8" x14ac:dyDescent="0.2">
      <c r="B35" s="1"/>
      <c r="C35" s="1"/>
      <c r="D35" s="1"/>
      <c r="E35" s="1"/>
      <c r="F35" s="1"/>
      <c r="G35" s="1"/>
      <c r="H35" s="1"/>
    </row>
  </sheetData>
  <mergeCells count="3">
    <mergeCell ref="A3:I3"/>
    <mergeCell ref="A8:A9"/>
    <mergeCell ref="A5:L6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42" orientation="landscape" r:id="rId1"/>
  <headerFooter alignWithMargins="0">
    <oddHeader>&amp;R3.2. sz. melléklet
.../2018. (...) Egyek Önk.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35"/>
  <sheetViews>
    <sheetView zoomScaleNormal="100" workbookViewId="0">
      <selection activeCell="B11" sqref="B11"/>
    </sheetView>
  </sheetViews>
  <sheetFormatPr defaultRowHeight="12.75" x14ac:dyDescent="0.2"/>
  <cols>
    <col min="1" max="1" width="42.42578125" customWidth="1"/>
    <col min="2" max="2" width="15.7109375" customWidth="1"/>
    <col min="3" max="3" width="17.28515625" customWidth="1"/>
    <col min="4" max="4" width="21" customWidth="1"/>
    <col min="5" max="8" width="18" customWidth="1"/>
    <col min="9" max="9" width="12.5703125" customWidth="1"/>
    <col min="10" max="10" width="15.28515625" customWidth="1"/>
    <col min="12" max="12" width="16.5703125" customWidth="1"/>
  </cols>
  <sheetData>
    <row r="3" spans="1:12" ht="15.75" x14ac:dyDescent="0.25">
      <c r="A3" s="659"/>
      <c r="B3" s="660"/>
      <c r="C3" s="660"/>
      <c r="D3" s="660"/>
      <c r="E3" s="660"/>
      <c r="F3" s="660"/>
      <c r="G3" s="660"/>
      <c r="H3" s="660"/>
      <c r="I3" s="661"/>
    </row>
    <row r="5" spans="1:12" ht="12.75" customHeight="1" x14ac:dyDescent="0.2">
      <c r="A5" s="664" t="s">
        <v>352</v>
      </c>
      <c r="B5" s="664"/>
      <c r="C5" s="664"/>
      <c r="D5" s="664"/>
      <c r="E5" s="664"/>
      <c r="F5" s="664"/>
      <c r="G5" s="664"/>
      <c r="H5" s="664"/>
      <c r="I5" s="664"/>
      <c r="J5" s="664"/>
      <c r="K5" s="664"/>
      <c r="L5" s="664"/>
    </row>
    <row r="6" spans="1:12" ht="12.75" customHeight="1" x14ac:dyDescent="0.2">
      <c r="A6" s="664"/>
      <c r="B6" s="664"/>
      <c r="C6" s="664"/>
      <c r="D6" s="664"/>
      <c r="E6" s="664"/>
      <c r="F6" s="664"/>
      <c r="G6" s="664"/>
      <c r="H6" s="664"/>
      <c r="I6" s="664"/>
      <c r="J6" s="664"/>
      <c r="K6" s="664"/>
      <c r="L6" s="664"/>
    </row>
    <row r="7" spans="1:12" ht="13.5" thickBot="1" x14ac:dyDescent="0.25">
      <c r="I7" s="187"/>
    </row>
    <row r="8" spans="1:12" ht="102" customHeight="1" thickBot="1" x14ac:dyDescent="0.25">
      <c r="A8" s="662" t="s">
        <v>120</v>
      </c>
      <c r="B8" s="486" t="s">
        <v>140</v>
      </c>
      <c r="C8" s="185" t="s">
        <v>151</v>
      </c>
      <c r="D8" s="185" t="s">
        <v>142</v>
      </c>
      <c r="E8" s="185" t="s">
        <v>152</v>
      </c>
      <c r="F8" s="185" t="s">
        <v>148</v>
      </c>
      <c r="G8" s="185" t="s">
        <v>153</v>
      </c>
      <c r="H8" s="185" t="s">
        <v>144</v>
      </c>
      <c r="I8" s="185" t="s">
        <v>145</v>
      </c>
      <c r="J8" s="185" t="s">
        <v>146</v>
      </c>
      <c r="K8" s="185" t="s">
        <v>154</v>
      </c>
      <c r="L8" s="186" t="s">
        <v>24</v>
      </c>
    </row>
    <row r="9" spans="1:12" ht="21" customHeight="1" thickBot="1" x14ac:dyDescent="0.25">
      <c r="A9" s="663"/>
      <c r="B9" s="487" t="s">
        <v>327</v>
      </c>
      <c r="C9" s="487" t="s">
        <v>327</v>
      </c>
      <c r="D9" s="487" t="s">
        <v>327</v>
      </c>
      <c r="E9" s="487" t="s">
        <v>327</v>
      </c>
      <c r="F9" s="487" t="s">
        <v>327</v>
      </c>
      <c r="G9" s="487" t="s">
        <v>327</v>
      </c>
      <c r="H9" s="487" t="s">
        <v>327</v>
      </c>
      <c r="I9" s="487" t="s">
        <v>327</v>
      </c>
      <c r="J9" s="487" t="s">
        <v>327</v>
      </c>
      <c r="K9" s="487" t="s">
        <v>327</v>
      </c>
      <c r="L9" s="487" t="s">
        <v>327</v>
      </c>
    </row>
    <row r="10" spans="1:12" ht="40.5" customHeight="1" x14ac:dyDescent="0.2">
      <c r="A10" s="598" t="s">
        <v>132</v>
      </c>
      <c r="B10" s="460">
        <v>72238931</v>
      </c>
      <c r="C10" s="460">
        <v>14607593</v>
      </c>
      <c r="D10" s="480">
        <v>16645000</v>
      </c>
      <c r="E10" s="460"/>
      <c r="F10" s="481">
        <v>6687182</v>
      </c>
      <c r="G10" s="481"/>
      <c r="H10" s="481">
        <v>3649400</v>
      </c>
      <c r="I10" s="482"/>
      <c r="J10" s="483"/>
      <c r="K10" s="484"/>
      <c r="L10" s="485">
        <f>SUM(B10:K10)</f>
        <v>113828106</v>
      </c>
    </row>
    <row r="11" spans="1:12" ht="21" customHeight="1" x14ac:dyDescent="0.2">
      <c r="A11" s="457" t="s">
        <v>133</v>
      </c>
      <c r="B11" s="458">
        <v>7433868</v>
      </c>
      <c r="C11" s="458">
        <v>1552372</v>
      </c>
      <c r="D11" s="488">
        <v>1161000</v>
      </c>
      <c r="E11" s="458"/>
      <c r="F11" s="458">
        <v>1890317</v>
      </c>
      <c r="G11" s="458"/>
      <c r="H11" s="458"/>
      <c r="I11" s="489"/>
      <c r="J11" s="490"/>
      <c r="K11" s="491"/>
      <c r="L11" s="485">
        <f>SUM(B11:K11)</f>
        <v>12037557</v>
      </c>
    </row>
    <row r="12" spans="1:12" ht="33" customHeight="1" thickBot="1" x14ac:dyDescent="0.25">
      <c r="A12" s="457" t="s">
        <v>402</v>
      </c>
      <c r="B12" s="176">
        <v>1321871</v>
      </c>
      <c r="C12" s="176">
        <v>277700</v>
      </c>
      <c r="D12" s="594">
        <v>151565</v>
      </c>
      <c r="E12" s="176"/>
      <c r="F12" s="176"/>
      <c r="G12" s="176"/>
      <c r="H12" s="176"/>
      <c r="I12" s="595"/>
      <c r="J12" s="596"/>
      <c r="K12" s="597"/>
      <c r="L12" s="485">
        <f>SUM(B12:K12)</f>
        <v>1751136</v>
      </c>
    </row>
    <row r="13" spans="1:12" s="63" customFormat="1" ht="21" customHeight="1" thickBot="1" x14ac:dyDescent="0.25">
      <c r="A13" s="492" t="s">
        <v>14</v>
      </c>
      <c r="B13" s="493">
        <f>SUM(B10:B12)</f>
        <v>80994670</v>
      </c>
      <c r="C13" s="493">
        <f t="shared" ref="C13:K13" si="0">SUM(C10:C12)</f>
        <v>16437665</v>
      </c>
      <c r="D13" s="493">
        <f t="shared" si="0"/>
        <v>17957565</v>
      </c>
      <c r="E13" s="493">
        <f t="shared" si="0"/>
        <v>0</v>
      </c>
      <c r="F13" s="493">
        <f t="shared" si="0"/>
        <v>8577499</v>
      </c>
      <c r="G13" s="493">
        <f t="shared" si="0"/>
        <v>0</v>
      </c>
      <c r="H13" s="493">
        <f t="shared" si="0"/>
        <v>3649400</v>
      </c>
      <c r="I13" s="493">
        <f t="shared" si="0"/>
        <v>0</v>
      </c>
      <c r="J13" s="493">
        <f t="shared" si="0"/>
        <v>0</v>
      </c>
      <c r="K13" s="493">
        <f t="shared" si="0"/>
        <v>0</v>
      </c>
      <c r="L13" s="477">
        <f>SUM(B13:K13)</f>
        <v>127616799</v>
      </c>
    </row>
    <row r="15" spans="1:12" x14ac:dyDescent="0.2">
      <c r="I15" s="2"/>
    </row>
    <row r="16" spans="1:12" x14ac:dyDescent="0.2">
      <c r="B16" s="89"/>
    </row>
    <row r="17" spans="1:8" x14ac:dyDescent="0.2">
      <c r="A17" s="22"/>
      <c r="B17" s="23"/>
      <c r="C17" s="23"/>
      <c r="D17" s="23" t="s">
        <v>88</v>
      </c>
      <c r="E17" s="23"/>
      <c r="F17" s="24"/>
      <c r="G17" s="24"/>
      <c r="H17" s="24"/>
    </row>
    <row r="18" spans="1:8" x14ac:dyDescent="0.2">
      <c r="A18" s="25"/>
      <c r="B18" s="26"/>
      <c r="C18" s="26"/>
      <c r="D18" s="26"/>
      <c r="E18" s="26"/>
      <c r="F18" s="26"/>
      <c r="G18" s="26"/>
      <c r="H18" s="26"/>
    </row>
    <row r="19" spans="1:8" x14ac:dyDescent="0.2">
      <c r="A19" s="27"/>
      <c r="B19" s="83"/>
      <c r="C19" s="83"/>
      <c r="D19" s="83"/>
      <c r="E19" s="83"/>
      <c r="F19" s="8"/>
      <c r="G19" s="8"/>
      <c r="H19" s="8"/>
    </row>
    <row r="20" spans="1:8" x14ac:dyDescent="0.2">
      <c r="A20" s="27"/>
      <c r="B20" s="83"/>
      <c r="C20" s="83"/>
      <c r="D20" s="84"/>
      <c r="E20" s="83"/>
      <c r="F20" s="8"/>
      <c r="G20" s="8"/>
      <c r="H20" s="8"/>
    </row>
    <row r="21" spans="1:8" x14ac:dyDescent="0.2">
      <c r="A21" s="27"/>
      <c r="B21" s="83"/>
      <c r="C21" s="83"/>
      <c r="D21" s="83"/>
      <c r="E21" s="83"/>
      <c r="F21" s="8"/>
      <c r="G21" s="8"/>
      <c r="H21" s="8"/>
    </row>
    <row r="22" spans="1:8" x14ac:dyDescent="0.2">
      <c r="A22" s="27"/>
      <c r="B22" s="83"/>
      <c r="C22" s="83"/>
      <c r="D22" s="83"/>
      <c r="E22" s="83"/>
      <c r="F22" s="8"/>
      <c r="G22" s="8"/>
      <c r="H22" s="8"/>
    </row>
    <row r="23" spans="1:8" x14ac:dyDescent="0.2">
      <c r="A23" s="27"/>
      <c r="B23" s="83"/>
      <c r="C23" s="83"/>
      <c r="D23" s="83"/>
      <c r="E23" s="83"/>
      <c r="F23" s="8"/>
      <c r="G23" s="8"/>
      <c r="H23" s="8"/>
    </row>
    <row r="24" spans="1:8" x14ac:dyDescent="0.2">
      <c r="A24" s="27"/>
      <c r="B24" s="83"/>
      <c r="C24" s="83"/>
      <c r="D24" s="83"/>
      <c r="E24" s="83"/>
      <c r="F24" s="8"/>
      <c r="G24" s="8"/>
      <c r="H24" s="8"/>
    </row>
    <row r="25" spans="1:8" x14ac:dyDescent="0.2">
      <c r="A25" s="27"/>
      <c r="B25" s="83"/>
      <c r="C25" s="83"/>
      <c r="D25" s="83"/>
      <c r="E25" s="83"/>
      <c r="F25" s="8"/>
      <c r="G25" s="8"/>
      <c r="H25" s="8"/>
    </row>
    <row r="26" spans="1:8" x14ac:dyDescent="0.2">
      <c r="A26" s="27"/>
      <c r="B26" s="83"/>
      <c r="C26" s="83"/>
      <c r="D26" s="83"/>
      <c r="E26" s="83"/>
      <c r="F26" s="8"/>
      <c r="G26" s="8"/>
      <c r="H26" s="8"/>
    </row>
    <row r="27" spans="1:8" x14ac:dyDescent="0.2">
      <c r="A27" s="27"/>
      <c r="B27" s="83"/>
      <c r="C27" s="83"/>
      <c r="D27" s="83"/>
      <c r="E27" s="83"/>
      <c r="F27" s="8"/>
      <c r="G27" s="8"/>
      <c r="H27" s="8"/>
    </row>
    <row r="28" spans="1:8" x14ac:dyDescent="0.2">
      <c r="A28" s="27"/>
      <c r="B28" s="83"/>
      <c r="C28" s="83"/>
      <c r="D28" s="83"/>
      <c r="E28" s="83"/>
      <c r="F28" s="8"/>
      <c r="G28" s="8"/>
      <c r="H28" s="8"/>
    </row>
    <row r="29" spans="1:8" x14ac:dyDescent="0.2">
      <c r="A29" s="27"/>
      <c r="B29" s="83"/>
      <c r="C29" s="83"/>
      <c r="D29" s="83"/>
      <c r="E29" s="83"/>
      <c r="F29" s="8"/>
      <c r="G29" s="8"/>
      <c r="H29" s="8"/>
    </row>
    <row r="30" spans="1:8" x14ac:dyDescent="0.2">
      <c r="A30" s="27"/>
      <c r="B30" s="83"/>
      <c r="C30" s="83"/>
      <c r="D30" s="83"/>
      <c r="E30" s="83"/>
      <c r="F30" s="8"/>
      <c r="G30" s="8"/>
      <c r="H30" s="8"/>
    </row>
    <row r="31" spans="1:8" x14ac:dyDescent="0.2">
      <c r="A31" s="27"/>
      <c r="B31" s="83"/>
      <c r="C31" s="83"/>
      <c r="D31" s="83"/>
      <c r="E31" s="83"/>
      <c r="F31" s="8"/>
      <c r="G31" s="8"/>
      <c r="H31" s="8"/>
    </row>
    <row r="32" spans="1:8" x14ac:dyDescent="0.2">
      <c r="A32" s="27"/>
      <c r="B32" s="83"/>
      <c r="C32" s="83"/>
      <c r="D32" s="83"/>
      <c r="E32" s="83"/>
      <c r="F32" s="8"/>
      <c r="G32" s="8"/>
      <c r="H32" s="8"/>
    </row>
    <row r="33" spans="1:8" x14ac:dyDescent="0.2">
      <c r="A33" s="25"/>
      <c r="B33" s="85"/>
      <c r="C33" s="85"/>
      <c r="D33" s="85"/>
      <c r="E33" s="85"/>
      <c r="F33" s="8"/>
      <c r="G33" s="8"/>
      <c r="H33" s="8"/>
    </row>
    <row r="34" spans="1:8" x14ac:dyDescent="0.2">
      <c r="B34" s="1"/>
      <c r="C34" s="1"/>
      <c r="D34" s="1"/>
      <c r="E34" s="1"/>
      <c r="F34" s="1"/>
      <c r="G34" s="1"/>
      <c r="H34" s="1"/>
    </row>
    <row r="35" spans="1:8" x14ac:dyDescent="0.2">
      <c r="B35" s="1"/>
      <c r="C35" s="1"/>
      <c r="D35" s="1"/>
      <c r="E35" s="1"/>
      <c r="F35" s="1"/>
      <c r="G35" s="1"/>
      <c r="H35" s="1"/>
    </row>
  </sheetData>
  <mergeCells count="3">
    <mergeCell ref="A3:I3"/>
    <mergeCell ref="A5:L6"/>
    <mergeCell ref="A8:A9"/>
  </mergeCells>
  <pageMargins left="0.74803149606299213" right="0.74803149606299213" top="0.98425196850393704" bottom="0.98425196850393704" header="0.51181102362204722" footer="0.51181102362204722"/>
  <pageSetup paperSize="9" scale="42" orientation="landscape" r:id="rId1"/>
  <headerFooter alignWithMargins="0">
    <oddHeader>&amp;R3.2)a. sz. melléklet
.../2018. (...) Egyek Önk.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L12"/>
  <sheetViews>
    <sheetView zoomScaleNormal="100" workbookViewId="0">
      <selection activeCell="E26" sqref="E26"/>
    </sheetView>
  </sheetViews>
  <sheetFormatPr defaultRowHeight="12.75" x14ac:dyDescent="0.2"/>
  <cols>
    <col min="1" max="1" width="56.7109375" customWidth="1"/>
    <col min="2" max="2" width="15.28515625" customWidth="1"/>
    <col min="3" max="3" width="15.140625" customWidth="1"/>
    <col min="4" max="4" width="13.7109375" customWidth="1"/>
    <col min="5" max="5" width="19.7109375" customWidth="1"/>
    <col min="6" max="6" width="14.42578125" customWidth="1"/>
    <col min="7" max="7" width="14.5703125" customWidth="1"/>
    <col min="8" max="8" width="11.28515625" customWidth="1"/>
    <col min="12" max="12" width="14.140625" customWidth="1"/>
  </cols>
  <sheetData>
    <row r="1" spans="1:12" ht="15.75" customHeight="1" x14ac:dyDescent="0.2">
      <c r="A1" s="667" t="s">
        <v>329</v>
      </c>
      <c r="B1" s="667"/>
      <c r="C1" s="667"/>
      <c r="D1" s="667"/>
      <c r="E1" s="667"/>
      <c r="F1" s="667"/>
    </row>
    <row r="2" spans="1:12" x14ac:dyDescent="0.2">
      <c r="A2" s="667"/>
      <c r="B2" s="667"/>
      <c r="C2" s="667"/>
      <c r="D2" s="667"/>
      <c r="E2" s="667"/>
      <c r="F2" s="667"/>
    </row>
    <row r="3" spans="1:12" x14ac:dyDescent="0.2">
      <c r="A3" s="3"/>
      <c r="B3" s="3"/>
      <c r="C3" s="3"/>
      <c r="D3" s="3"/>
      <c r="E3" s="3"/>
      <c r="F3" s="3"/>
    </row>
    <row r="4" spans="1:12" x14ac:dyDescent="0.2">
      <c r="A4" s="3"/>
      <c r="B4" s="3"/>
      <c r="C4" s="3"/>
      <c r="D4" s="3"/>
      <c r="E4" s="3"/>
      <c r="F4" s="3"/>
    </row>
    <row r="5" spans="1:12" ht="13.5" thickBot="1" x14ac:dyDescent="0.25">
      <c r="A5" s="3"/>
      <c r="B5" s="3"/>
      <c r="C5" s="3"/>
      <c r="D5" s="3"/>
      <c r="E5" s="3"/>
      <c r="F5" s="3"/>
    </row>
    <row r="6" spans="1:12" s="344" customFormat="1" ht="102" customHeight="1" x14ac:dyDescent="0.2">
      <c r="A6" s="665" t="s">
        <v>120</v>
      </c>
      <c r="B6" s="367" t="s">
        <v>140</v>
      </c>
      <c r="C6" s="367" t="s">
        <v>151</v>
      </c>
      <c r="D6" s="367" t="s">
        <v>142</v>
      </c>
      <c r="E6" s="367" t="s">
        <v>152</v>
      </c>
      <c r="F6" s="367" t="s">
        <v>148</v>
      </c>
      <c r="G6" s="367" t="s">
        <v>153</v>
      </c>
      <c r="H6" s="367" t="s">
        <v>144</v>
      </c>
      <c r="I6" s="367" t="s">
        <v>145</v>
      </c>
      <c r="J6" s="367" t="s">
        <v>146</v>
      </c>
      <c r="K6" s="367" t="s">
        <v>154</v>
      </c>
      <c r="L6" s="368" t="s">
        <v>24</v>
      </c>
    </row>
    <row r="7" spans="1:12" s="344" customFormat="1" ht="21" customHeight="1" x14ac:dyDescent="0.2">
      <c r="A7" s="666"/>
      <c r="B7" s="375" t="s">
        <v>327</v>
      </c>
      <c r="C7" s="375" t="s">
        <v>327</v>
      </c>
      <c r="D7" s="375" t="s">
        <v>327</v>
      </c>
      <c r="E7" s="375" t="s">
        <v>327</v>
      </c>
      <c r="F7" s="375" t="s">
        <v>327</v>
      </c>
      <c r="G7" s="375" t="s">
        <v>327</v>
      </c>
      <c r="H7" s="375" t="s">
        <v>327</v>
      </c>
      <c r="I7" s="375" t="s">
        <v>327</v>
      </c>
      <c r="J7" s="375" t="s">
        <v>327</v>
      </c>
      <c r="K7" s="375" t="s">
        <v>327</v>
      </c>
      <c r="L7" s="375" t="s">
        <v>327</v>
      </c>
    </row>
    <row r="8" spans="1:12" s="344" customFormat="1" x14ac:dyDescent="0.2">
      <c r="A8" s="369" t="s">
        <v>134</v>
      </c>
      <c r="B8" s="176"/>
      <c r="C8" s="176"/>
      <c r="D8" s="176">
        <v>671000</v>
      </c>
      <c r="E8" s="376"/>
      <c r="F8" s="377"/>
      <c r="G8" s="378"/>
      <c r="H8" s="241"/>
      <c r="I8" s="286"/>
      <c r="J8" s="286"/>
      <c r="K8" s="286"/>
      <c r="L8" s="370">
        <f>SUM(B8:K8)</f>
        <v>671000</v>
      </c>
    </row>
    <row r="9" spans="1:12" s="344" customFormat="1" x14ac:dyDescent="0.2">
      <c r="A9" s="369" t="s">
        <v>135</v>
      </c>
      <c r="B9" s="176">
        <v>5606200</v>
      </c>
      <c r="C9" s="176">
        <v>1103480</v>
      </c>
      <c r="D9" s="176">
        <v>3205000</v>
      </c>
      <c r="E9" s="376"/>
      <c r="F9" s="378">
        <v>438750</v>
      </c>
      <c r="G9" s="378"/>
      <c r="H9" s="241">
        <v>26000</v>
      </c>
      <c r="I9" s="286"/>
      <c r="J9" s="286"/>
      <c r="K9" s="286"/>
      <c r="L9" s="370">
        <f>SUM(B9:K9)</f>
        <v>10379430</v>
      </c>
    </row>
    <row r="10" spans="1:12" s="344" customFormat="1" x14ac:dyDescent="0.2">
      <c r="A10" s="369" t="s">
        <v>136</v>
      </c>
      <c r="B10" s="176"/>
      <c r="C10" s="176"/>
      <c r="D10" s="176">
        <v>314000</v>
      </c>
      <c r="E10" s="376"/>
      <c r="F10" s="378">
        <v>236250</v>
      </c>
      <c r="G10" s="379"/>
      <c r="H10" s="241"/>
      <c r="I10" s="286"/>
      <c r="J10" s="286"/>
      <c r="K10" s="286"/>
      <c r="L10" s="370">
        <f>SUM(B10:K10)</f>
        <v>550250</v>
      </c>
    </row>
    <row r="11" spans="1:12" s="344" customFormat="1" ht="25.5" x14ac:dyDescent="0.2">
      <c r="A11" s="371" t="s">
        <v>137</v>
      </c>
      <c r="B11" s="176">
        <v>1379800</v>
      </c>
      <c r="C11" s="176">
        <v>400720</v>
      </c>
      <c r="D11" s="176">
        <v>321000</v>
      </c>
      <c r="E11" s="176"/>
      <c r="F11" s="176"/>
      <c r="G11" s="176"/>
      <c r="H11" s="241"/>
      <c r="I11" s="286"/>
      <c r="J11" s="286"/>
      <c r="K11" s="286"/>
      <c r="L11" s="370">
        <f>SUM(B11:K11)</f>
        <v>2101520</v>
      </c>
    </row>
    <row r="12" spans="1:12" s="374" customFormat="1" ht="24" customHeight="1" thickBot="1" x14ac:dyDescent="0.25">
      <c r="A12" s="372" t="s">
        <v>71</v>
      </c>
      <c r="B12" s="373">
        <f>SUM(B8:B11)</f>
        <v>6986000</v>
      </c>
      <c r="C12" s="373">
        <f t="shared" ref="C12:L12" si="0">SUM(C8:C11)</f>
        <v>1504200</v>
      </c>
      <c r="D12" s="373">
        <f t="shared" si="0"/>
        <v>4511000</v>
      </c>
      <c r="E12" s="373">
        <f t="shared" si="0"/>
        <v>0</v>
      </c>
      <c r="F12" s="373">
        <f t="shared" si="0"/>
        <v>675000</v>
      </c>
      <c r="G12" s="373">
        <f t="shared" si="0"/>
        <v>0</v>
      </c>
      <c r="H12" s="373">
        <f t="shared" si="0"/>
        <v>26000</v>
      </c>
      <c r="I12" s="373">
        <f t="shared" si="0"/>
        <v>0</v>
      </c>
      <c r="J12" s="373">
        <f t="shared" si="0"/>
        <v>0</v>
      </c>
      <c r="K12" s="373">
        <f t="shared" si="0"/>
        <v>0</v>
      </c>
      <c r="L12" s="373">
        <f t="shared" si="0"/>
        <v>13702200</v>
      </c>
    </row>
  </sheetData>
  <mergeCells count="2">
    <mergeCell ref="A6:A7"/>
    <mergeCell ref="A1:F2"/>
  </mergeCells>
  <phoneticPr fontId="35" type="noConversion"/>
  <pageMargins left="0.75" right="0.75" top="1" bottom="1" header="0.5" footer="0.5"/>
  <pageSetup paperSize="9" scale="43" orientation="landscape" r:id="rId1"/>
  <headerFooter alignWithMargins="0">
    <oddHeader>&amp;R3.3. sz. melléklet
...../2018.(.......) Egyek Önk.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abSelected="1" view="pageLayout" topLeftCell="B2" zoomScaleNormal="100" workbookViewId="0">
      <selection activeCell="J30" sqref="J30"/>
    </sheetView>
  </sheetViews>
  <sheetFormatPr defaultRowHeight="12.75" x14ac:dyDescent="0.2"/>
  <cols>
    <col min="1" max="1" width="56.7109375" customWidth="1"/>
    <col min="2" max="2" width="15.28515625" customWidth="1"/>
    <col min="3" max="3" width="15.140625" customWidth="1"/>
    <col min="4" max="4" width="13.7109375" customWidth="1"/>
    <col min="5" max="5" width="19.7109375" customWidth="1"/>
    <col min="6" max="6" width="14.42578125" customWidth="1"/>
    <col min="7" max="7" width="14.5703125" customWidth="1"/>
    <col min="8" max="8" width="11.28515625" customWidth="1"/>
    <col min="12" max="12" width="14.140625" customWidth="1"/>
  </cols>
  <sheetData>
    <row r="1" spans="1:12" ht="15.75" customHeight="1" x14ac:dyDescent="0.2">
      <c r="A1" s="667" t="s">
        <v>350</v>
      </c>
      <c r="B1" s="667"/>
      <c r="C1" s="667"/>
      <c r="D1" s="667"/>
      <c r="E1" s="667"/>
      <c r="F1" s="667"/>
    </row>
    <row r="2" spans="1:12" x14ac:dyDescent="0.2">
      <c r="A2" s="667"/>
      <c r="B2" s="667"/>
      <c r="C2" s="667"/>
      <c r="D2" s="667"/>
      <c r="E2" s="667"/>
      <c r="F2" s="667"/>
    </row>
    <row r="3" spans="1:12" x14ac:dyDescent="0.2">
      <c r="A3" s="3"/>
      <c r="B3" s="3"/>
      <c r="C3" s="3"/>
      <c r="D3" s="3"/>
      <c r="E3" s="3"/>
      <c r="F3" s="3"/>
    </row>
    <row r="4" spans="1:12" x14ac:dyDescent="0.2">
      <c r="A4" s="3"/>
      <c r="B4" s="3"/>
      <c r="C4" s="3"/>
      <c r="D4" s="3"/>
      <c r="E4" s="3"/>
      <c r="F4" s="3"/>
    </row>
    <row r="5" spans="1:12" ht="13.5" thickBot="1" x14ac:dyDescent="0.25">
      <c r="A5" s="3"/>
      <c r="B5" s="3"/>
      <c r="C5" s="3"/>
      <c r="D5" s="3"/>
      <c r="E5" s="3"/>
      <c r="F5" s="3"/>
    </row>
    <row r="6" spans="1:12" s="344" customFormat="1" ht="102" customHeight="1" x14ac:dyDescent="0.2">
      <c r="A6" s="665" t="s">
        <v>120</v>
      </c>
      <c r="B6" s="367" t="s">
        <v>140</v>
      </c>
      <c r="C6" s="367" t="s">
        <v>151</v>
      </c>
      <c r="D6" s="367" t="s">
        <v>142</v>
      </c>
      <c r="E6" s="367" t="s">
        <v>152</v>
      </c>
      <c r="F6" s="367" t="s">
        <v>148</v>
      </c>
      <c r="G6" s="367" t="s">
        <v>153</v>
      </c>
      <c r="H6" s="367" t="s">
        <v>144</v>
      </c>
      <c r="I6" s="367" t="s">
        <v>145</v>
      </c>
      <c r="J6" s="367" t="s">
        <v>146</v>
      </c>
      <c r="K6" s="367" t="s">
        <v>154</v>
      </c>
      <c r="L6" s="368" t="s">
        <v>24</v>
      </c>
    </row>
    <row r="7" spans="1:12" s="344" customFormat="1" ht="21" customHeight="1" x14ac:dyDescent="0.2">
      <c r="A7" s="666"/>
      <c r="B7" s="375" t="s">
        <v>327</v>
      </c>
      <c r="C7" s="375" t="s">
        <v>327</v>
      </c>
      <c r="D7" s="375" t="s">
        <v>327</v>
      </c>
      <c r="E7" s="375" t="s">
        <v>327</v>
      </c>
      <c r="F7" s="375" t="s">
        <v>327</v>
      </c>
      <c r="G7" s="375" t="s">
        <v>327</v>
      </c>
      <c r="H7" s="375" t="s">
        <v>327</v>
      </c>
      <c r="I7" s="375" t="s">
        <v>327</v>
      </c>
      <c r="J7" s="375" t="s">
        <v>327</v>
      </c>
      <c r="K7" s="375" t="s">
        <v>327</v>
      </c>
      <c r="L7" s="375" t="s">
        <v>327</v>
      </c>
    </row>
    <row r="8" spans="1:12" s="344" customFormat="1" x14ac:dyDescent="0.2">
      <c r="A8" s="369" t="s">
        <v>134</v>
      </c>
      <c r="B8" s="176"/>
      <c r="C8" s="176"/>
      <c r="D8" s="176">
        <v>671000</v>
      </c>
      <c r="E8" s="376"/>
      <c r="F8" s="377"/>
      <c r="G8" s="378"/>
      <c r="H8" s="241"/>
      <c r="I8" s="286"/>
      <c r="J8" s="286"/>
      <c r="K8" s="286"/>
      <c r="L8" s="370">
        <f>SUM(B8:K8)</f>
        <v>671000</v>
      </c>
    </row>
    <row r="9" spans="1:12" s="344" customFormat="1" x14ac:dyDescent="0.2">
      <c r="A9" s="369" t="s">
        <v>135</v>
      </c>
      <c r="B9" s="176">
        <v>5606200</v>
      </c>
      <c r="C9" s="176">
        <v>1103480</v>
      </c>
      <c r="D9" s="176">
        <v>3205000</v>
      </c>
      <c r="E9" s="376"/>
      <c r="F9" s="378">
        <v>438750</v>
      </c>
      <c r="G9" s="378"/>
      <c r="H9" s="241">
        <v>26000</v>
      </c>
      <c r="I9" s="286"/>
      <c r="J9" s="286"/>
      <c r="K9" s="286"/>
      <c r="L9" s="370">
        <f>SUM(B9:K9)</f>
        <v>10379430</v>
      </c>
    </row>
    <row r="10" spans="1:12" s="344" customFormat="1" x14ac:dyDescent="0.2">
      <c r="A10" s="369" t="s">
        <v>136</v>
      </c>
      <c r="B10" s="176"/>
      <c r="C10" s="176"/>
      <c r="D10" s="176">
        <v>314000</v>
      </c>
      <c r="E10" s="376"/>
      <c r="F10" s="378">
        <v>236250</v>
      </c>
      <c r="G10" s="379"/>
      <c r="H10" s="241"/>
      <c r="I10" s="286"/>
      <c r="J10" s="286"/>
      <c r="K10" s="286"/>
      <c r="L10" s="370">
        <f>SUM(B10:K10)</f>
        <v>550250</v>
      </c>
    </row>
    <row r="11" spans="1:12" s="344" customFormat="1" ht="25.5" x14ac:dyDescent="0.2">
      <c r="A11" s="371" t="s">
        <v>137</v>
      </c>
      <c r="B11" s="176">
        <v>1379800</v>
      </c>
      <c r="C11" s="176">
        <v>400720</v>
      </c>
      <c r="D11" s="176">
        <v>321000</v>
      </c>
      <c r="E11" s="176"/>
      <c r="F11" s="176"/>
      <c r="G11" s="176"/>
      <c r="H11" s="241"/>
      <c r="I11" s="286"/>
      <c r="J11" s="286"/>
      <c r="K11" s="286"/>
      <c r="L11" s="370">
        <f>SUM(B11:K11)</f>
        <v>2101520</v>
      </c>
    </row>
    <row r="12" spans="1:12" s="374" customFormat="1" ht="24" customHeight="1" thickBot="1" x14ac:dyDescent="0.25">
      <c r="A12" s="372" t="s">
        <v>71</v>
      </c>
      <c r="B12" s="373">
        <f>SUM(B8:B11)</f>
        <v>6986000</v>
      </c>
      <c r="C12" s="373">
        <f t="shared" ref="C12:L12" si="0">SUM(C8:C11)</f>
        <v>1504200</v>
      </c>
      <c r="D12" s="373">
        <f t="shared" si="0"/>
        <v>4511000</v>
      </c>
      <c r="E12" s="373">
        <f t="shared" si="0"/>
        <v>0</v>
      </c>
      <c r="F12" s="373">
        <f t="shared" si="0"/>
        <v>675000</v>
      </c>
      <c r="G12" s="373">
        <f t="shared" si="0"/>
        <v>0</v>
      </c>
      <c r="H12" s="373">
        <f t="shared" si="0"/>
        <v>26000</v>
      </c>
      <c r="I12" s="373">
        <f t="shared" si="0"/>
        <v>0</v>
      </c>
      <c r="J12" s="373">
        <f t="shared" si="0"/>
        <v>0</v>
      </c>
      <c r="K12" s="373">
        <f t="shared" si="0"/>
        <v>0</v>
      </c>
      <c r="L12" s="373">
        <f t="shared" si="0"/>
        <v>13702200</v>
      </c>
    </row>
  </sheetData>
  <mergeCells count="2">
    <mergeCell ref="A1:F2"/>
    <mergeCell ref="A6:A7"/>
  </mergeCells>
  <pageMargins left="0.75" right="0.75" top="1" bottom="1" header="0.5" footer="0.5"/>
  <pageSetup paperSize="9" scale="43" orientation="landscape" r:id="rId1"/>
  <headerFooter alignWithMargins="0">
    <oddHeader>&amp;R3.3. sz. melléklet
...../2018.(.......) Egyek Önk.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K33"/>
  <sheetViews>
    <sheetView view="pageLayout" zoomScaleNormal="100" workbookViewId="0">
      <selection activeCell="C24" sqref="C24"/>
    </sheetView>
  </sheetViews>
  <sheetFormatPr defaultRowHeight="12.75" x14ac:dyDescent="0.2"/>
  <cols>
    <col min="1" max="1" width="5.28515625" customWidth="1"/>
    <col min="2" max="2" width="52" customWidth="1"/>
    <col min="3" max="3" width="22.5703125" customWidth="1"/>
    <col min="4" max="6" width="17.7109375" customWidth="1"/>
    <col min="10" max="10" width="13.7109375" bestFit="1" customWidth="1"/>
    <col min="11" max="11" width="10" bestFit="1" customWidth="1"/>
  </cols>
  <sheetData>
    <row r="1" spans="2:10" ht="7.5" customHeight="1" x14ac:dyDescent="0.2"/>
    <row r="2" spans="2:10" ht="30" customHeight="1" x14ac:dyDescent="0.2">
      <c r="B2" s="651" t="s">
        <v>330</v>
      </c>
      <c r="C2" s="651"/>
      <c r="D2" s="651"/>
      <c r="E2" s="651"/>
      <c r="F2" s="651"/>
    </row>
    <row r="3" spans="2:10" ht="4.5" customHeight="1" thickBot="1" x14ac:dyDescent="0.25">
      <c r="B3" s="651"/>
      <c r="C3" s="651"/>
      <c r="D3" s="651"/>
      <c r="E3" s="651"/>
      <c r="F3" s="651"/>
    </row>
    <row r="4" spans="2:10" ht="3.75" hidden="1" customHeight="1" thickBot="1" x14ac:dyDescent="0.3">
      <c r="B4" s="11"/>
      <c r="C4" s="11"/>
      <c r="D4" s="11"/>
      <c r="E4" s="11"/>
      <c r="F4" s="16" t="s">
        <v>26</v>
      </c>
    </row>
    <row r="5" spans="2:10" ht="15.75" customHeight="1" x14ac:dyDescent="0.2">
      <c r="B5" s="668" t="s">
        <v>27</v>
      </c>
      <c r="C5" s="668" t="s">
        <v>358</v>
      </c>
      <c r="D5" s="670" t="s">
        <v>356</v>
      </c>
      <c r="E5" s="670" t="s">
        <v>357</v>
      </c>
      <c r="F5" s="673" t="s">
        <v>28</v>
      </c>
    </row>
    <row r="6" spans="2:10" ht="35.25" customHeight="1" thickBot="1" x14ac:dyDescent="0.25">
      <c r="B6" s="669"/>
      <c r="C6" s="669"/>
      <c r="D6" s="671"/>
      <c r="E6" s="672"/>
      <c r="F6" s="674"/>
    </row>
    <row r="7" spans="2:10" ht="15" customHeight="1" thickBot="1" x14ac:dyDescent="0.25">
      <c r="B7" s="17" t="s">
        <v>174</v>
      </c>
      <c r="C7" s="150">
        <f>C8+C10</f>
        <v>496036975</v>
      </c>
      <c r="D7" s="150">
        <f>D8+D10</f>
        <v>80994670</v>
      </c>
      <c r="E7" s="150">
        <f>E8+E10</f>
        <v>6986000</v>
      </c>
      <c r="F7" s="152">
        <f t="shared" ref="F7:F29" si="0">SUM(C7:E7)</f>
        <v>584017645</v>
      </c>
    </row>
    <row r="8" spans="2:10" ht="15" customHeight="1" thickBot="1" x14ac:dyDescent="0.25">
      <c r="B8" s="18" t="s">
        <v>175</v>
      </c>
      <c r="C8" s="124">
        <v>453399930</v>
      </c>
      <c r="D8" s="138">
        <v>77835322</v>
      </c>
      <c r="E8" s="138">
        <v>6471000</v>
      </c>
      <c r="F8" s="152">
        <f t="shared" si="0"/>
        <v>537706252</v>
      </c>
    </row>
    <row r="9" spans="2:10" ht="15" customHeight="1" thickBot="1" x14ac:dyDescent="0.25">
      <c r="B9" s="18" t="s">
        <v>178</v>
      </c>
      <c r="C9" s="124">
        <v>453375088</v>
      </c>
      <c r="D9" s="138"/>
      <c r="E9" s="138"/>
      <c r="F9" s="152">
        <f t="shared" si="0"/>
        <v>453375088</v>
      </c>
    </row>
    <row r="10" spans="2:10" ht="15" customHeight="1" thickBot="1" x14ac:dyDescent="0.25">
      <c r="B10" s="19" t="s">
        <v>176</v>
      </c>
      <c r="C10" s="125">
        <v>42637045</v>
      </c>
      <c r="D10" s="82">
        <v>3159348</v>
      </c>
      <c r="E10" s="82">
        <v>515000</v>
      </c>
      <c r="F10" s="152">
        <f t="shared" si="0"/>
        <v>46311393</v>
      </c>
    </row>
    <row r="11" spans="2:10" ht="15" customHeight="1" thickBot="1" x14ac:dyDescent="0.25">
      <c r="B11" s="20" t="s">
        <v>215</v>
      </c>
      <c r="C11" s="126">
        <v>27770418</v>
      </c>
      <c r="D11" s="151"/>
      <c r="E11" s="151"/>
      <c r="F11" s="152">
        <f t="shared" si="0"/>
        <v>27770418</v>
      </c>
    </row>
    <row r="12" spans="2:10" ht="29.25" customHeight="1" thickBot="1" x14ac:dyDescent="0.25">
      <c r="B12" s="122" t="s">
        <v>165</v>
      </c>
      <c r="C12" s="152">
        <v>53718838</v>
      </c>
      <c r="D12" s="152">
        <v>16437665</v>
      </c>
      <c r="E12" s="150">
        <v>1504200</v>
      </c>
      <c r="F12" s="152">
        <f t="shared" si="0"/>
        <v>71660703</v>
      </c>
      <c r="H12" s="136"/>
    </row>
    <row r="13" spans="2:10" ht="15" customHeight="1" thickBot="1" x14ac:dyDescent="0.25">
      <c r="B13" s="81" t="s">
        <v>142</v>
      </c>
      <c r="C13" s="150">
        <v>172526895</v>
      </c>
      <c r="D13" s="150">
        <v>17957565</v>
      </c>
      <c r="E13" s="150">
        <v>4511000</v>
      </c>
      <c r="F13" s="152">
        <f t="shared" si="0"/>
        <v>194995460</v>
      </c>
    </row>
    <row r="14" spans="2:10" ht="15" customHeight="1" thickBot="1" x14ac:dyDescent="0.25">
      <c r="B14" s="58" t="s">
        <v>143</v>
      </c>
      <c r="C14" s="239">
        <v>8978618</v>
      </c>
      <c r="D14" s="153"/>
      <c r="E14" s="153"/>
      <c r="F14" s="152">
        <f>SUM(C14:E14)</f>
        <v>8978618</v>
      </c>
    </row>
    <row r="15" spans="2:10" s="63" customFormat="1" ht="29.25" customHeight="1" thickBot="1" x14ac:dyDescent="0.25">
      <c r="B15" s="122" t="s">
        <v>168</v>
      </c>
      <c r="C15" s="524">
        <f>SUM(C16:C27)</f>
        <v>86346374</v>
      </c>
      <c r="D15" s="525">
        <f>SUM(D16:D27)</f>
        <v>8577499</v>
      </c>
      <c r="E15" s="524">
        <f>SUM(E16:E27)</f>
        <v>675000</v>
      </c>
      <c r="F15" s="525">
        <f>SUM(F16:F27)</f>
        <v>95598873</v>
      </c>
      <c r="J15" s="579"/>
    </row>
    <row r="16" spans="2:10" ht="15" customHeight="1" thickBot="1" x14ac:dyDescent="0.25">
      <c r="B16" s="365" t="s">
        <v>81</v>
      </c>
      <c r="C16" s="359">
        <v>9676437</v>
      </c>
      <c r="D16" s="247"/>
      <c r="E16" s="248"/>
      <c r="F16" s="152">
        <f t="shared" si="0"/>
        <v>9676437</v>
      </c>
    </row>
    <row r="17" spans="1:11" ht="15" customHeight="1" thickBot="1" x14ac:dyDescent="0.25">
      <c r="B17" s="53" t="s">
        <v>268</v>
      </c>
      <c r="C17" s="360">
        <v>12907000</v>
      </c>
      <c r="D17" s="241">
        <v>995000</v>
      </c>
      <c r="E17" s="242"/>
      <c r="F17" s="152">
        <f t="shared" si="0"/>
        <v>13902000</v>
      </c>
    </row>
    <row r="18" spans="1:11" ht="17.25" customHeight="1" thickBot="1" x14ac:dyDescent="0.25">
      <c r="B18" s="53" t="s">
        <v>72</v>
      </c>
      <c r="C18" s="361">
        <f>45000000-D18-E18</f>
        <v>36742501</v>
      </c>
      <c r="D18" s="241">
        <v>7582499</v>
      </c>
      <c r="E18" s="242">
        <v>675000</v>
      </c>
      <c r="F18" s="152">
        <f t="shared" si="0"/>
        <v>45000000</v>
      </c>
    </row>
    <row r="19" spans="1:11" ht="15" customHeight="1" thickBot="1" x14ac:dyDescent="0.25">
      <c r="B19" s="53" t="s">
        <v>87</v>
      </c>
      <c r="C19" s="361">
        <v>2660000</v>
      </c>
      <c r="D19" s="241"/>
      <c r="E19" s="242"/>
      <c r="F19" s="152">
        <f t="shared" si="0"/>
        <v>2660000</v>
      </c>
      <c r="K19" s="89"/>
    </row>
    <row r="20" spans="1:11" ht="15" customHeight="1" thickBot="1" x14ac:dyDescent="0.25">
      <c r="B20" s="53" t="s">
        <v>82</v>
      </c>
      <c r="C20" s="361">
        <v>10515654</v>
      </c>
      <c r="D20" s="241"/>
      <c r="E20" s="242"/>
      <c r="F20" s="152">
        <f t="shared" si="0"/>
        <v>10515654</v>
      </c>
    </row>
    <row r="21" spans="1:11" ht="29.25" customHeight="1" thickBot="1" x14ac:dyDescent="0.25">
      <c r="B21" s="121" t="s">
        <v>360</v>
      </c>
      <c r="C21" s="362">
        <v>60000</v>
      </c>
      <c r="D21" s="243"/>
      <c r="E21" s="244"/>
      <c r="F21" s="152">
        <f t="shared" si="0"/>
        <v>60000</v>
      </c>
      <c r="K21" s="89"/>
    </row>
    <row r="22" spans="1:11" ht="15" customHeight="1" thickBot="1" x14ac:dyDescent="0.25">
      <c r="B22" s="53" t="s">
        <v>269</v>
      </c>
      <c r="C22" s="362">
        <v>84360</v>
      </c>
      <c r="D22" s="243"/>
      <c r="E22" s="244"/>
      <c r="F22" s="152">
        <f t="shared" si="0"/>
        <v>84360</v>
      </c>
    </row>
    <row r="23" spans="1:11" ht="15" customHeight="1" thickBot="1" x14ac:dyDescent="0.25">
      <c r="B23" s="53" t="s">
        <v>181</v>
      </c>
      <c r="C23" s="362">
        <v>4568552</v>
      </c>
      <c r="D23" s="243"/>
      <c r="E23" s="244"/>
      <c r="F23" s="152">
        <f t="shared" si="0"/>
        <v>4568552</v>
      </c>
    </row>
    <row r="24" spans="1:11" ht="15" customHeight="1" thickBot="1" x14ac:dyDescent="0.25">
      <c r="B24" s="366" t="s">
        <v>216</v>
      </c>
      <c r="C24" s="363">
        <v>500000</v>
      </c>
      <c r="D24" s="243"/>
      <c r="E24" s="244"/>
      <c r="F24" s="152">
        <f t="shared" si="0"/>
        <v>500000</v>
      </c>
    </row>
    <row r="25" spans="1:11" ht="15" customHeight="1" thickBot="1" x14ac:dyDescent="0.25">
      <c r="B25" s="54" t="s">
        <v>179</v>
      </c>
      <c r="C25" s="363">
        <v>4387000</v>
      </c>
      <c r="D25" s="243"/>
      <c r="E25" s="244"/>
      <c r="F25" s="152">
        <f t="shared" si="0"/>
        <v>4387000</v>
      </c>
    </row>
    <row r="26" spans="1:11" ht="15" customHeight="1" thickBot="1" x14ac:dyDescent="0.25">
      <c r="B26" s="343" t="s">
        <v>180</v>
      </c>
      <c r="C26" s="364">
        <v>1200000</v>
      </c>
      <c r="D26" s="245"/>
      <c r="E26" s="246"/>
      <c r="F26" s="152">
        <f t="shared" si="0"/>
        <v>1200000</v>
      </c>
    </row>
    <row r="27" spans="1:11" s="63" customFormat="1" ht="15" customHeight="1" thickBot="1" x14ac:dyDescent="0.25">
      <c r="A27" s="188"/>
      <c r="B27" s="386" t="s">
        <v>283</v>
      </c>
      <c r="C27" s="387">
        <v>3044870</v>
      </c>
      <c r="D27" s="385"/>
      <c r="E27" s="387"/>
      <c r="F27" s="508">
        <f t="shared" si="0"/>
        <v>3044870</v>
      </c>
    </row>
    <row r="28" spans="1:11" s="63" customFormat="1" ht="15" customHeight="1" thickBot="1" x14ac:dyDescent="0.25">
      <c r="B28" s="17" t="s">
        <v>177</v>
      </c>
      <c r="C28" s="240">
        <f>C29</f>
        <v>11049981</v>
      </c>
      <c r="D28" s="240">
        <f>SUM(D29:D29)</f>
        <v>0</v>
      </c>
      <c r="E28" s="150">
        <f>SUM(E29:E29)</f>
        <v>0</v>
      </c>
      <c r="F28" s="152">
        <f t="shared" si="0"/>
        <v>11049981</v>
      </c>
    </row>
    <row r="29" spans="1:11" ht="15" customHeight="1" thickBot="1" x14ac:dyDescent="0.25">
      <c r="B29" s="235" t="s">
        <v>279</v>
      </c>
      <c r="C29" s="236">
        <v>11049981</v>
      </c>
      <c r="D29" s="237">
        <v>0</v>
      </c>
      <c r="E29" s="238"/>
      <c r="F29" s="152">
        <f t="shared" si="0"/>
        <v>11049981</v>
      </c>
    </row>
    <row r="30" spans="1:11" ht="13.5" thickBot="1" x14ac:dyDescent="0.25">
      <c r="B30" s="17" t="s">
        <v>29</v>
      </c>
      <c r="C30" s="150">
        <f>C7+C12+C13+C14+C15+C28</f>
        <v>828657681</v>
      </c>
      <c r="D30" s="150">
        <f>D7+D12+D13+D14+D15+D28</f>
        <v>123967399</v>
      </c>
      <c r="E30" s="150">
        <f>E7+E12+E13+E14+E15+E28</f>
        <v>13676200</v>
      </c>
      <c r="F30" s="150">
        <f>F7+F12+F13+F14+F15+F28</f>
        <v>966301280</v>
      </c>
    </row>
    <row r="31" spans="1:11" x14ac:dyDescent="0.2">
      <c r="C31" s="161"/>
      <c r="D31" s="2"/>
    </row>
    <row r="32" spans="1:11" x14ac:dyDescent="0.2">
      <c r="C32" s="89"/>
      <c r="D32" s="89"/>
    </row>
    <row r="33" spans="3:6" x14ac:dyDescent="0.2">
      <c r="C33" s="89"/>
      <c r="F33" s="89"/>
    </row>
  </sheetData>
  <mergeCells count="6">
    <mergeCell ref="B2:F3"/>
    <mergeCell ref="B5:B6"/>
    <mergeCell ref="D5:D6"/>
    <mergeCell ref="E5:E6"/>
    <mergeCell ref="F5:F6"/>
    <mergeCell ref="C5:C6"/>
  </mergeCells>
  <phoneticPr fontId="3" type="noConversion"/>
  <pageMargins left="0.78740157480314965" right="0.78740157480314965" top="0.83229166666666665" bottom="0.78740157480314965" header="0.51181102362204722" footer="0.51181102362204722"/>
  <pageSetup paperSize="9" scale="85" orientation="landscape" r:id="rId1"/>
  <headerFooter alignWithMargins="0">
    <oddHeader>&amp;R4.sz melléklet
..../2018.(.....) Egyek Önk.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view="pageLayout" topLeftCell="A4" zoomScaleNormal="140" workbookViewId="0">
      <selection activeCell="D49" sqref="D49"/>
    </sheetView>
  </sheetViews>
  <sheetFormatPr defaultRowHeight="12.75" x14ac:dyDescent="0.2"/>
  <cols>
    <col min="1" max="1" width="8.140625" customWidth="1"/>
    <col min="2" max="2" width="19.28515625" customWidth="1"/>
    <col min="3" max="3" width="74.7109375" customWidth="1"/>
    <col min="4" max="4" width="20.85546875" customWidth="1"/>
    <col min="6" max="6" width="16.140625" style="504" bestFit="1" customWidth="1"/>
    <col min="8" max="8" width="12.5703125" bestFit="1" customWidth="1"/>
  </cols>
  <sheetData>
    <row r="1" spans="1:4" x14ac:dyDescent="0.2">
      <c r="D1" s="93"/>
    </row>
    <row r="2" spans="1:4" x14ac:dyDescent="0.2">
      <c r="D2" s="93"/>
    </row>
    <row r="3" spans="1:4" x14ac:dyDescent="0.2">
      <c r="A3" s="344"/>
      <c r="B3" s="344"/>
      <c r="C3" s="344"/>
      <c r="D3" s="345"/>
    </row>
    <row r="4" spans="1:4" ht="15.75" x14ac:dyDescent="0.25">
      <c r="A4" s="675" t="s">
        <v>369</v>
      </c>
      <c r="B4" s="676"/>
      <c r="C4" s="676"/>
      <c r="D4" s="676"/>
    </row>
    <row r="5" spans="1:4" ht="13.5" thickBot="1" x14ac:dyDescent="0.25">
      <c r="A5" s="344"/>
      <c r="B5" s="344"/>
      <c r="C5" s="344"/>
      <c r="D5" s="346" t="s">
        <v>32</v>
      </c>
    </row>
    <row r="6" spans="1:4" ht="26.25" thickBot="1" x14ac:dyDescent="0.25">
      <c r="A6" s="347" t="s">
        <v>83</v>
      </c>
      <c r="B6" s="348" t="s">
        <v>182</v>
      </c>
      <c r="C6" s="349" t="s">
        <v>31</v>
      </c>
      <c r="D6" s="281" t="s">
        <v>331</v>
      </c>
    </row>
    <row r="7" spans="1:4" ht="13.5" thickBot="1" x14ac:dyDescent="0.25">
      <c r="A7" s="628" t="s">
        <v>2</v>
      </c>
      <c r="B7" s="560" t="s">
        <v>220</v>
      </c>
      <c r="C7" s="342" t="s">
        <v>310</v>
      </c>
      <c r="D7" s="629">
        <v>796290</v>
      </c>
    </row>
    <row r="8" spans="1:4" ht="13.5" thickBot="1" x14ac:dyDescent="0.25">
      <c r="A8" s="628" t="s">
        <v>6</v>
      </c>
      <c r="B8" s="560" t="s">
        <v>219</v>
      </c>
      <c r="C8" s="340" t="s">
        <v>366</v>
      </c>
      <c r="D8" s="562">
        <v>9809459</v>
      </c>
    </row>
    <row r="9" spans="1:4" x14ac:dyDescent="0.2">
      <c r="A9" s="628" t="s">
        <v>10</v>
      </c>
      <c r="B9" s="560" t="s">
        <v>183</v>
      </c>
      <c r="C9" s="340" t="s">
        <v>261</v>
      </c>
      <c r="D9" s="562">
        <v>6973413</v>
      </c>
    </row>
    <row r="10" spans="1:4" x14ac:dyDescent="0.2">
      <c r="A10" s="628" t="s">
        <v>4</v>
      </c>
      <c r="B10" s="351" t="s">
        <v>183</v>
      </c>
      <c r="C10" s="342" t="s">
        <v>394</v>
      </c>
      <c r="D10" s="576">
        <v>17646999</v>
      </c>
    </row>
    <row r="11" spans="1:4" ht="13.5" thickBot="1" x14ac:dyDescent="0.25">
      <c r="A11" s="628" t="s">
        <v>7</v>
      </c>
      <c r="B11" s="560" t="s">
        <v>367</v>
      </c>
      <c r="C11" s="356" t="s">
        <v>368</v>
      </c>
      <c r="D11" s="561">
        <v>762452</v>
      </c>
    </row>
    <row r="12" spans="1:4" ht="13.5" thickBot="1" x14ac:dyDescent="0.25">
      <c r="A12" s="677" t="s">
        <v>14</v>
      </c>
      <c r="B12" s="677"/>
      <c r="C12" s="678"/>
      <c r="D12" s="630">
        <f>SUM(D7:D11)</f>
        <v>35988613</v>
      </c>
    </row>
    <row r="13" spans="1:4" x14ac:dyDescent="0.2">
      <c r="A13" s="344"/>
      <c r="B13" s="344"/>
      <c r="C13" s="344"/>
      <c r="D13" s="345"/>
    </row>
    <row r="14" spans="1:4" x14ac:dyDescent="0.2">
      <c r="A14" s="344"/>
      <c r="B14" s="344"/>
      <c r="C14" s="344"/>
      <c r="D14" s="345"/>
    </row>
    <row r="15" spans="1:4" ht="15.75" x14ac:dyDescent="0.25">
      <c r="A15" s="675" t="s">
        <v>67</v>
      </c>
      <c r="B15" s="676"/>
      <c r="C15" s="676"/>
      <c r="D15" s="676"/>
    </row>
    <row r="16" spans="1:4" ht="13.5" thickBot="1" x14ac:dyDescent="0.25">
      <c r="A16" s="353"/>
      <c r="B16" s="353"/>
      <c r="C16" s="353"/>
      <c r="D16" s="346" t="s">
        <v>32</v>
      </c>
    </row>
    <row r="17" spans="1:4" ht="13.5" thickBot="1" x14ac:dyDescent="0.25">
      <c r="A17" s="347" t="s">
        <v>83</v>
      </c>
      <c r="B17" s="348"/>
      <c r="C17" s="354" t="s">
        <v>33</v>
      </c>
      <c r="D17" s="350" t="s">
        <v>230</v>
      </c>
    </row>
    <row r="18" spans="1:4" x14ac:dyDescent="0.2">
      <c r="A18" s="339"/>
      <c r="B18" s="631" t="s">
        <v>185</v>
      </c>
      <c r="C18" s="632" t="s">
        <v>262</v>
      </c>
      <c r="D18" s="633">
        <v>2249700</v>
      </c>
    </row>
    <row r="19" spans="1:4" x14ac:dyDescent="0.2">
      <c r="A19" s="341"/>
      <c r="B19" s="355" t="s">
        <v>185</v>
      </c>
      <c r="C19" s="634" t="s">
        <v>263</v>
      </c>
      <c r="D19" s="406">
        <v>349700</v>
      </c>
    </row>
    <row r="20" spans="1:4" x14ac:dyDescent="0.2">
      <c r="A20" s="341"/>
      <c r="B20" s="355" t="s">
        <v>185</v>
      </c>
      <c r="C20" s="634" t="s">
        <v>370</v>
      </c>
      <c r="D20" s="406">
        <v>1050000</v>
      </c>
    </row>
    <row r="21" spans="1:4" x14ac:dyDescent="0.2">
      <c r="A21" s="341"/>
      <c r="B21" s="351" t="s">
        <v>185</v>
      </c>
      <c r="C21" s="342" t="s">
        <v>372</v>
      </c>
      <c r="D21" s="403">
        <v>2154540</v>
      </c>
    </row>
    <row r="22" spans="1:4" x14ac:dyDescent="0.2">
      <c r="A22" s="341"/>
      <c r="B22" s="351" t="s">
        <v>185</v>
      </c>
      <c r="C22" s="342" t="s">
        <v>373</v>
      </c>
      <c r="D22" s="403">
        <v>220000</v>
      </c>
    </row>
    <row r="23" spans="1:4" x14ac:dyDescent="0.2">
      <c r="A23" s="341"/>
      <c r="B23" s="351" t="s">
        <v>185</v>
      </c>
      <c r="C23" s="342" t="s">
        <v>374</v>
      </c>
      <c r="D23" s="406">
        <v>100000</v>
      </c>
    </row>
    <row r="24" spans="1:4" x14ac:dyDescent="0.2">
      <c r="A24" s="341"/>
      <c r="B24" s="351" t="s">
        <v>220</v>
      </c>
      <c r="C24" s="342" t="s">
        <v>310</v>
      </c>
      <c r="D24" s="406">
        <v>60180706</v>
      </c>
    </row>
    <row r="25" spans="1:4" x14ac:dyDescent="0.2">
      <c r="A25" s="341"/>
      <c r="B25" s="351" t="s">
        <v>220</v>
      </c>
      <c r="C25" s="342" t="s">
        <v>382</v>
      </c>
      <c r="D25" s="406">
        <v>357000</v>
      </c>
    </row>
    <row r="26" spans="1:4" x14ac:dyDescent="0.2">
      <c r="A26" s="341"/>
      <c r="B26" s="351" t="s">
        <v>219</v>
      </c>
      <c r="C26" s="342" t="s">
        <v>311</v>
      </c>
      <c r="D26" s="406">
        <v>7606649</v>
      </c>
    </row>
    <row r="27" spans="1:4" x14ac:dyDescent="0.2">
      <c r="A27" s="341"/>
      <c r="B27" s="351" t="s">
        <v>219</v>
      </c>
      <c r="C27" s="342" t="s">
        <v>380</v>
      </c>
      <c r="D27" s="406">
        <v>13698853</v>
      </c>
    </row>
    <row r="28" spans="1:4" x14ac:dyDescent="0.2">
      <c r="A28" s="341"/>
      <c r="B28" s="351" t="s">
        <v>264</v>
      </c>
      <c r="C28" s="342" t="s">
        <v>371</v>
      </c>
      <c r="D28" s="406">
        <v>200706</v>
      </c>
    </row>
    <row r="29" spans="1:4" x14ac:dyDescent="0.2">
      <c r="A29" s="341"/>
      <c r="B29" s="351" t="s">
        <v>183</v>
      </c>
      <c r="C29" s="342" t="s">
        <v>378</v>
      </c>
      <c r="D29" s="406">
        <v>1449000</v>
      </c>
    </row>
    <row r="30" spans="1:4" x14ac:dyDescent="0.2">
      <c r="A30" s="341"/>
      <c r="B30" s="351" t="s">
        <v>183</v>
      </c>
      <c r="C30" s="342" t="s">
        <v>379</v>
      </c>
      <c r="D30" s="406">
        <v>1240000</v>
      </c>
    </row>
    <row r="31" spans="1:4" x14ac:dyDescent="0.2">
      <c r="A31" s="341"/>
      <c r="B31" s="351" t="s">
        <v>183</v>
      </c>
      <c r="C31" s="342" t="s">
        <v>377</v>
      </c>
      <c r="D31" s="406">
        <v>544500000</v>
      </c>
    </row>
    <row r="32" spans="1:4" x14ac:dyDescent="0.2">
      <c r="A32" s="341"/>
      <c r="B32" s="351" t="s">
        <v>183</v>
      </c>
      <c r="C32" s="342" t="s">
        <v>342</v>
      </c>
      <c r="D32" s="406">
        <v>160203000</v>
      </c>
    </row>
    <row r="33" spans="1:4" ht="25.5" x14ac:dyDescent="0.2">
      <c r="A33" s="341"/>
      <c r="B33" s="351" t="s">
        <v>183</v>
      </c>
      <c r="C33" s="563" t="s">
        <v>341</v>
      </c>
      <c r="D33" s="406">
        <v>148500000</v>
      </c>
    </row>
    <row r="34" spans="1:4" x14ac:dyDescent="0.2">
      <c r="A34" s="341"/>
      <c r="B34" s="351" t="s">
        <v>183</v>
      </c>
      <c r="C34" s="563" t="s">
        <v>391</v>
      </c>
      <c r="D34" s="406">
        <v>8890000</v>
      </c>
    </row>
    <row r="35" spans="1:4" x14ac:dyDescent="0.2">
      <c r="A35" s="341"/>
      <c r="B35" s="351" t="s">
        <v>183</v>
      </c>
      <c r="C35" s="563" t="s">
        <v>387</v>
      </c>
      <c r="D35" s="406">
        <v>13846454</v>
      </c>
    </row>
    <row r="36" spans="1:4" x14ac:dyDescent="0.2">
      <c r="A36" s="341"/>
      <c r="B36" s="351" t="s">
        <v>183</v>
      </c>
      <c r="C36" s="563" t="s">
        <v>407</v>
      </c>
      <c r="D36" s="406">
        <v>136676212</v>
      </c>
    </row>
    <row r="37" spans="1:4" x14ac:dyDescent="0.2">
      <c r="A37" s="341"/>
      <c r="B37" s="351" t="s">
        <v>183</v>
      </c>
      <c r="C37" s="342" t="s">
        <v>312</v>
      </c>
      <c r="D37" s="406">
        <v>733949</v>
      </c>
    </row>
    <row r="38" spans="1:4" x14ac:dyDescent="0.2">
      <c r="A38" s="341"/>
      <c r="B38" s="351" t="s">
        <v>376</v>
      </c>
      <c r="C38" s="342" t="s">
        <v>375</v>
      </c>
      <c r="D38" s="406">
        <v>1390854858</v>
      </c>
    </row>
    <row r="39" spans="1:4" x14ac:dyDescent="0.2">
      <c r="A39" s="341"/>
      <c r="B39" s="351" t="s">
        <v>184</v>
      </c>
      <c r="C39" s="342" t="s">
        <v>383</v>
      </c>
      <c r="D39" s="406">
        <v>500000</v>
      </c>
    </row>
    <row r="40" spans="1:4" x14ac:dyDescent="0.2">
      <c r="A40" s="341"/>
      <c r="B40" s="351" t="s">
        <v>184</v>
      </c>
      <c r="C40" s="342" t="s">
        <v>384</v>
      </c>
      <c r="D40" s="406">
        <v>3000000</v>
      </c>
    </row>
    <row r="41" spans="1:4" x14ac:dyDescent="0.2">
      <c r="A41" s="341"/>
      <c r="B41" s="351" t="s">
        <v>184</v>
      </c>
      <c r="C41" s="342" t="s">
        <v>385</v>
      </c>
      <c r="D41" s="406">
        <v>270000</v>
      </c>
    </row>
    <row r="42" spans="1:4" x14ac:dyDescent="0.2">
      <c r="A42" s="341"/>
      <c r="B42" s="351" t="s">
        <v>184</v>
      </c>
      <c r="C42" s="342" t="s">
        <v>386</v>
      </c>
      <c r="D42" s="406">
        <v>600000</v>
      </c>
    </row>
    <row r="43" spans="1:4" x14ac:dyDescent="0.2">
      <c r="A43" s="341"/>
      <c r="B43" s="351" t="s">
        <v>184</v>
      </c>
      <c r="C43" s="342" t="s">
        <v>388</v>
      </c>
      <c r="D43" s="406">
        <v>10000000</v>
      </c>
    </row>
    <row r="44" spans="1:4" x14ac:dyDescent="0.2">
      <c r="A44" s="341"/>
      <c r="B44" s="355" t="s">
        <v>184</v>
      </c>
      <c r="C44" s="342" t="s">
        <v>389</v>
      </c>
      <c r="D44" s="406">
        <v>10000000</v>
      </c>
    </row>
    <row r="45" spans="1:4" x14ac:dyDescent="0.2">
      <c r="A45" s="341"/>
      <c r="B45" s="351" t="s">
        <v>184</v>
      </c>
      <c r="C45" s="342" t="s">
        <v>390</v>
      </c>
      <c r="D45" s="406">
        <v>3000000</v>
      </c>
    </row>
    <row r="46" spans="1:4" x14ac:dyDescent="0.2">
      <c r="A46" s="341"/>
      <c r="B46" s="355" t="s">
        <v>313</v>
      </c>
      <c r="C46" s="634" t="s">
        <v>381</v>
      </c>
      <c r="D46" s="406">
        <v>26000</v>
      </c>
    </row>
    <row r="47" spans="1:4" ht="13.5" thickBot="1" x14ac:dyDescent="0.25">
      <c r="A47" s="678" t="s">
        <v>14</v>
      </c>
      <c r="B47" s="679"/>
      <c r="C47" s="680"/>
      <c r="D47" s="404">
        <f>SUM(D18:D46)</f>
        <v>2522457327</v>
      </c>
    </row>
    <row r="48" spans="1:4" x14ac:dyDescent="0.2">
      <c r="D48" s="93"/>
    </row>
    <row r="49" spans="4:4" x14ac:dyDescent="0.2">
      <c r="D49" s="564"/>
    </row>
    <row r="50" spans="4:4" x14ac:dyDescent="0.2">
      <c r="D50" s="89"/>
    </row>
    <row r="51" spans="4:4" x14ac:dyDescent="0.2">
      <c r="D51" s="89"/>
    </row>
  </sheetData>
  <mergeCells count="4">
    <mergeCell ref="A4:D4"/>
    <mergeCell ref="A12:C12"/>
    <mergeCell ref="A15:D15"/>
    <mergeCell ref="A47:C47"/>
  </mergeCells>
  <phoneticPr fontId="35" type="noConversion"/>
  <pageMargins left="0.7" right="0.7" top="0.75" bottom="0.75" header="0.3" footer="0.3"/>
  <pageSetup paperSize="9" scale="62" orientation="portrait" r:id="rId1"/>
  <headerFooter>
    <oddHeader xml:space="preserve">&amp;R5. sz. melléklet
.../2018. (...) Egyek Önk. 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view="pageLayout" zoomScaleNormal="100" zoomScaleSheetLayoutView="100" workbookViewId="0">
      <selection activeCell="D37" sqref="D37"/>
    </sheetView>
  </sheetViews>
  <sheetFormatPr defaultRowHeight="12.75" x14ac:dyDescent="0.2"/>
  <cols>
    <col min="1" max="1" width="6.85546875" customWidth="1"/>
    <col min="2" max="2" width="8.7109375" customWidth="1"/>
    <col min="3" max="3" width="56.5703125" customWidth="1"/>
    <col min="4" max="4" width="18.140625" customWidth="1"/>
    <col min="5" max="5" width="13.42578125" customWidth="1"/>
    <col min="6" max="6" width="19" bestFit="1" customWidth="1"/>
  </cols>
  <sheetData>
    <row r="1" spans="2:5" ht="15.75" x14ac:dyDescent="0.25">
      <c r="B1" s="659" t="s">
        <v>320</v>
      </c>
      <c r="C1" s="681"/>
      <c r="D1" s="681"/>
      <c r="E1" s="681"/>
    </row>
    <row r="2" spans="2:5" ht="16.5" thickBot="1" x14ac:dyDescent="0.25">
      <c r="B2" s="36" t="s">
        <v>51</v>
      </c>
      <c r="C2" s="36"/>
    </row>
    <row r="3" spans="2:5" ht="26.25" thickBot="1" x14ac:dyDescent="0.25">
      <c r="B3" s="39" t="s">
        <v>52</v>
      </c>
      <c r="C3" s="40" t="s">
        <v>53</v>
      </c>
      <c r="D3" s="41" t="s">
        <v>321</v>
      </c>
      <c r="E3" s="78"/>
    </row>
    <row r="4" spans="2:5" ht="13.5" thickBot="1" x14ac:dyDescent="0.25">
      <c r="B4" s="39">
        <v>1</v>
      </c>
      <c r="C4" s="40">
        <v>2</v>
      </c>
      <c r="D4" s="41">
        <v>5</v>
      </c>
    </row>
    <row r="5" spans="2:5" ht="26.25" thickBot="1" x14ac:dyDescent="0.25">
      <c r="B5" s="42" t="s">
        <v>2</v>
      </c>
      <c r="C5" s="154" t="s">
        <v>99</v>
      </c>
      <c r="D5" s="70">
        <f>D6+D12+D13</f>
        <v>807404728</v>
      </c>
    </row>
    <row r="6" spans="2:5" s="74" customFormat="1" ht="13.5" thickBot="1" x14ac:dyDescent="0.25">
      <c r="B6" s="42" t="s">
        <v>6</v>
      </c>
      <c r="C6" s="255" t="s">
        <v>104</v>
      </c>
      <c r="D6" s="296">
        <f>SUM(D7:D11)</f>
        <v>341854406</v>
      </c>
    </row>
    <row r="7" spans="2:5" ht="13.5" thickBot="1" x14ac:dyDescent="0.25">
      <c r="B7" s="42" t="s">
        <v>10</v>
      </c>
      <c r="C7" s="44" t="s">
        <v>186</v>
      </c>
      <c r="D7" s="297">
        <v>177172373</v>
      </c>
    </row>
    <row r="8" spans="2:5" ht="26.25" thickBot="1" x14ac:dyDescent="0.25">
      <c r="B8" s="42" t="s">
        <v>4</v>
      </c>
      <c r="C8" s="43" t="s">
        <v>187</v>
      </c>
      <c r="D8" s="298">
        <v>92586784</v>
      </c>
    </row>
    <row r="9" spans="2:5" ht="13.5" thickBot="1" x14ac:dyDescent="0.25">
      <c r="B9" s="42" t="s">
        <v>7</v>
      </c>
      <c r="C9" s="43" t="s">
        <v>188</v>
      </c>
      <c r="D9" s="298">
        <v>6870460</v>
      </c>
    </row>
    <row r="10" spans="2:5" ht="13.5" thickBot="1" x14ac:dyDescent="0.25">
      <c r="B10" s="42" t="s">
        <v>11</v>
      </c>
      <c r="C10" s="43" t="s">
        <v>189</v>
      </c>
      <c r="D10" s="298">
        <v>65224789</v>
      </c>
    </row>
    <row r="11" spans="2:5" ht="13.5" thickBot="1" x14ac:dyDescent="0.25">
      <c r="B11" s="42" t="s">
        <v>5</v>
      </c>
      <c r="C11" s="43" t="s">
        <v>205</v>
      </c>
      <c r="D11" s="298"/>
    </row>
    <row r="12" spans="2:5" ht="26.25" thickBot="1" x14ac:dyDescent="0.25">
      <c r="B12" s="42" t="s">
        <v>13</v>
      </c>
      <c r="C12" s="357" t="s">
        <v>275</v>
      </c>
      <c r="D12" s="358"/>
    </row>
    <row r="13" spans="2:5" s="74" customFormat="1" ht="26.25" thickBot="1" x14ac:dyDescent="0.25">
      <c r="B13" s="42" t="s">
        <v>3</v>
      </c>
      <c r="C13" s="256" t="s">
        <v>190</v>
      </c>
      <c r="D13" s="299">
        <v>465550322</v>
      </c>
    </row>
    <row r="14" spans="2:5" s="74" customFormat="1" ht="13.5" thickBot="1" x14ac:dyDescent="0.25">
      <c r="B14" s="42" t="s">
        <v>9</v>
      </c>
      <c r="C14" s="256" t="s">
        <v>245</v>
      </c>
      <c r="D14" s="299"/>
    </row>
    <row r="15" spans="2:5" s="74" customFormat="1" ht="13.5" thickBot="1" x14ac:dyDescent="0.25">
      <c r="B15" s="42" t="s">
        <v>25</v>
      </c>
      <c r="C15" s="256" t="s">
        <v>276</v>
      </c>
      <c r="D15" s="299"/>
    </row>
    <row r="16" spans="2:5" ht="26.25" thickBot="1" x14ac:dyDescent="0.25">
      <c r="B16" s="42" t="s">
        <v>16</v>
      </c>
      <c r="C16" s="311" t="s">
        <v>105</v>
      </c>
      <c r="D16" s="310">
        <f>SUM(D17:D19)</f>
        <v>2311226816</v>
      </c>
    </row>
    <row r="17" spans="2:4" ht="13.5" thickBot="1" x14ac:dyDescent="0.25">
      <c r="B17" s="42" t="s">
        <v>57</v>
      </c>
      <c r="C17" s="309" t="s">
        <v>191</v>
      </c>
      <c r="D17" s="297">
        <v>99993938</v>
      </c>
    </row>
    <row r="18" spans="2:4" s="74" customFormat="1" ht="26.25" thickBot="1" x14ac:dyDescent="0.25">
      <c r="B18" s="42" t="s">
        <v>60</v>
      </c>
      <c r="C18" s="307" t="s">
        <v>277</v>
      </c>
      <c r="D18" s="308"/>
    </row>
    <row r="19" spans="2:4" ht="26.25" thickBot="1" x14ac:dyDescent="0.25">
      <c r="B19" s="42" t="s">
        <v>58</v>
      </c>
      <c r="C19" s="45" t="s">
        <v>192</v>
      </c>
      <c r="D19" s="300">
        <v>2211232878</v>
      </c>
    </row>
    <row r="20" spans="2:4" ht="13.5" thickBot="1" x14ac:dyDescent="0.25">
      <c r="B20" s="42" t="s">
        <v>59</v>
      </c>
      <c r="C20" s="76" t="s">
        <v>118</v>
      </c>
      <c r="D20" s="77">
        <f>D22+D23+D27+D28</f>
        <v>82386000</v>
      </c>
    </row>
    <row r="21" spans="2:4" ht="13.5" thickBot="1" x14ac:dyDescent="0.25">
      <c r="B21" s="42" t="s">
        <v>61</v>
      </c>
      <c r="C21" s="509" t="s">
        <v>323</v>
      </c>
      <c r="D21" s="77"/>
    </row>
    <row r="22" spans="2:4" ht="13.5" thickBot="1" x14ac:dyDescent="0.25">
      <c r="B22" s="42" t="s">
        <v>62</v>
      </c>
      <c r="C22" s="109" t="s">
        <v>91</v>
      </c>
      <c r="D22" s="301">
        <v>14000000</v>
      </c>
    </row>
    <row r="23" spans="2:4" s="74" customFormat="1" ht="13.5" thickBot="1" x14ac:dyDescent="0.25">
      <c r="B23" s="42" t="s">
        <v>63</v>
      </c>
      <c r="C23" s="313" t="s">
        <v>193</v>
      </c>
      <c r="D23" s="314">
        <f>D24+D25+D26</f>
        <v>62499000</v>
      </c>
    </row>
    <row r="24" spans="2:4" ht="13.5" thickBot="1" x14ac:dyDescent="0.25">
      <c r="B24" s="42" t="s">
        <v>15</v>
      </c>
      <c r="C24" s="91" t="s">
        <v>194</v>
      </c>
      <c r="D24" s="298">
        <v>53855000</v>
      </c>
    </row>
    <row r="25" spans="2:4" ht="13.5" thickBot="1" x14ac:dyDescent="0.25">
      <c r="B25" s="42" t="s">
        <v>64</v>
      </c>
      <c r="C25" s="91" t="s">
        <v>195</v>
      </c>
      <c r="D25" s="298">
        <v>8644000</v>
      </c>
    </row>
    <row r="26" spans="2:4" ht="26.25" thickBot="1" x14ac:dyDescent="0.25">
      <c r="B26" s="42" t="s">
        <v>65</v>
      </c>
      <c r="C26" s="91" t="s">
        <v>95</v>
      </c>
      <c r="D26" s="298"/>
    </row>
    <row r="27" spans="2:4" ht="13.5" thickBot="1" x14ac:dyDescent="0.25">
      <c r="B27" s="42" t="s">
        <v>66</v>
      </c>
      <c r="C27" s="91" t="s">
        <v>196</v>
      </c>
      <c r="D27" s="71">
        <v>5887000</v>
      </c>
    </row>
    <row r="28" spans="2:4" ht="13.5" thickBot="1" x14ac:dyDescent="0.25">
      <c r="B28" s="42" t="s">
        <v>73</v>
      </c>
      <c r="C28" s="45" t="s">
        <v>305</v>
      </c>
      <c r="D28" s="304"/>
    </row>
    <row r="29" spans="2:4" ht="13.5" thickBot="1" x14ac:dyDescent="0.25">
      <c r="B29" s="42" t="s">
        <v>74</v>
      </c>
      <c r="C29" s="305" t="s">
        <v>246</v>
      </c>
      <c r="D29" s="306">
        <v>5887000</v>
      </c>
    </row>
    <row r="30" spans="2:4" ht="13.5" thickBot="1" x14ac:dyDescent="0.25">
      <c r="B30" s="42" t="s">
        <v>75</v>
      </c>
      <c r="C30" s="76" t="s">
        <v>197</v>
      </c>
      <c r="D30" s="69">
        <v>47877905</v>
      </c>
    </row>
    <row r="31" spans="2:4" s="63" customFormat="1" ht="13.5" thickBot="1" x14ac:dyDescent="0.25">
      <c r="B31" s="42" t="s">
        <v>221</v>
      </c>
      <c r="C31" s="257" t="s">
        <v>119</v>
      </c>
      <c r="D31" s="302">
        <v>5179650</v>
      </c>
    </row>
    <row r="32" spans="2:4" s="63" customFormat="1" ht="13.5" thickBot="1" x14ac:dyDescent="0.25">
      <c r="B32" s="42" t="s">
        <v>222</v>
      </c>
      <c r="C32" s="258" t="s">
        <v>116</v>
      </c>
      <c r="D32" s="303">
        <v>9937174</v>
      </c>
    </row>
    <row r="33" spans="2:6" s="63" customFormat="1" ht="13.5" thickBot="1" x14ac:dyDescent="0.25">
      <c r="B33" s="42" t="s">
        <v>223</v>
      </c>
      <c r="C33" s="259" t="s">
        <v>107</v>
      </c>
      <c r="D33" s="316">
        <f>D34+D35</f>
        <v>0</v>
      </c>
    </row>
    <row r="34" spans="2:6" s="188" customFormat="1" ht="26.25" thickBot="1" x14ac:dyDescent="0.25">
      <c r="B34" s="42" t="s">
        <v>224</v>
      </c>
      <c r="C34" s="252" t="s">
        <v>265</v>
      </c>
      <c r="D34" s="304">
        <v>0</v>
      </c>
    </row>
    <row r="35" spans="2:6" s="188" customFormat="1" ht="13.5" thickBot="1" x14ac:dyDescent="0.25">
      <c r="B35" s="42" t="s">
        <v>225</v>
      </c>
      <c r="C35" s="253" t="s">
        <v>266</v>
      </c>
      <c r="D35" s="254">
        <v>0</v>
      </c>
    </row>
    <row r="36" spans="2:6" ht="13.5" thickBot="1" x14ac:dyDescent="0.25">
      <c r="B36" s="685" t="s">
        <v>89</v>
      </c>
      <c r="C36" s="686"/>
      <c r="D36" s="260">
        <f>D5+D16+D20+D30+D31+D32+D33</f>
        <v>3264012273</v>
      </c>
    </row>
    <row r="37" spans="2:6" ht="13.5" thickBot="1" x14ac:dyDescent="0.25">
      <c r="B37" s="47" t="s">
        <v>226</v>
      </c>
      <c r="C37" s="47" t="s">
        <v>114</v>
      </c>
      <c r="D37" s="145">
        <f>D38+D39+D40</f>
        <v>276190479</v>
      </c>
    </row>
    <row r="38" spans="2:6" ht="13.5" thickBot="1" x14ac:dyDescent="0.25">
      <c r="B38" s="47" t="s">
        <v>227</v>
      </c>
      <c r="C38" s="146" t="s">
        <v>198</v>
      </c>
      <c r="D38" s="254">
        <v>129885941</v>
      </c>
      <c r="F38" s="89"/>
    </row>
    <row r="39" spans="2:6" ht="24.75" customHeight="1" thickBot="1" x14ac:dyDescent="0.25">
      <c r="B39" s="47" t="s">
        <v>228</v>
      </c>
      <c r="C39" s="146" t="s">
        <v>110</v>
      </c>
      <c r="D39" s="304">
        <v>135254557</v>
      </c>
      <c r="F39" s="504"/>
    </row>
    <row r="40" spans="2:6" ht="13.5" thickBot="1" x14ac:dyDescent="0.25">
      <c r="B40" s="47" t="s">
        <v>304</v>
      </c>
      <c r="C40" s="146" t="s">
        <v>248</v>
      </c>
      <c r="D40" s="304">
        <v>11049981</v>
      </c>
      <c r="F40" s="190"/>
    </row>
    <row r="41" spans="2:6" ht="13.5" thickBot="1" x14ac:dyDescent="0.25">
      <c r="B41" s="47" t="s">
        <v>395</v>
      </c>
      <c r="C41" s="146" t="s">
        <v>229</v>
      </c>
      <c r="D41" s="304"/>
    </row>
    <row r="42" spans="2:6" x14ac:dyDescent="0.2">
      <c r="B42" s="80"/>
      <c r="C42" s="79"/>
    </row>
    <row r="43" spans="2:6" x14ac:dyDescent="0.2">
      <c r="B43" s="684" t="s">
        <v>54</v>
      </c>
      <c r="C43" s="684"/>
    </row>
    <row r="44" spans="2:6" ht="13.5" thickBot="1" x14ac:dyDescent="0.25">
      <c r="B44" s="48"/>
      <c r="C44" s="48"/>
    </row>
    <row r="45" spans="2:6" ht="26.25" thickBot="1" x14ac:dyDescent="0.25">
      <c r="B45" s="39" t="s">
        <v>55</v>
      </c>
      <c r="C45" s="40" t="s">
        <v>56</v>
      </c>
      <c r="D45" s="41" t="s">
        <v>230</v>
      </c>
    </row>
    <row r="46" spans="2:6" ht="13.5" thickBot="1" x14ac:dyDescent="0.25">
      <c r="B46" s="39">
        <v>1</v>
      </c>
      <c r="C46" s="40">
        <v>2</v>
      </c>
      <c r="D46" s="41">
        <v>5</v>
      </c>
    </row>
    <row r="47" spans="2:6" ht="13.5" thickBot="1" x14ac:dyDescent="0.25">
      <c r="B47" s="42" t="s">
        <v>2</v>
      </c>
      <c r="C47" s="49" t="s">
        <v>199</v>
      </c>
      <c r="D47" s="70">
        <f>D48+D49</f>
        <v>584017645</v>
      </c>
      <c r="E47" s="62"/>
      <c r="F47" s="62"/>
    </row>
    <row r="48" spans="2:6" ht="13.5" thickBot="1" x14ac:dyDescent="0.25">
      <c r="B48" s="42" t="s">
        <v>6</v>
      </c>
      <c r="C48" s="46" t="s">
        <v>175</v>
      </c>
      <c r="D48" s="267">
        <f>'Működési kiadások 3.'!F8</f>
        <v>537706252</v>
      </c>
      <c r="E48" s="62"/>
      <c r="F48" s="62"/>
    </row>
    <row r="49" spans="1:6" ht="13.5" thickBot="1" x14ac:dyDescent="0.25">
      <c r="B49" s="42" t="s">
        <v>10</v>
      </c>
      <c r="C49" s="50" t="s">
        <v>176</v>
      </c>
      <c r="D49" s="268">
        <f>'Működési kiadások 3.'!F10</f>
        <v>46311393</v>
      </c>
      <c r="E49" s="62"/>
      <c r="F49" s="62"/>
    </row>
    <row r="50" spans="1:6" s="63" customFormat="1" ht="26.25" thickBot="1" x14ac:dyDescent="0.25">
      <c r="B50" s="42" t="s">
        <v>4</v>
      </c>
      <c r="C50" s="261" t="s">
        <v>165</v>
      </c>
      <c r="D50" s="269">
        <f>'Működési kiadások 3.'!F12</f>
        <v>71660703</v>
      </c>
      <c r="E50" s="530"/>
      <c r="F50" s="578"/>
    </row>
    <row r="51" spans="1:6" s="63" customFormat="1" ht="13.5" thickBot="1" x14ac:dyDescent="0.25">
      <c r="B51" s="42" t="s">
        <v>7</v>
      </c>
      <c r="C51" s="262" t="s">
        <v>142</v>
      </c>
      <c r="D51" s="269">
        <f>'Működési kiadások 3.'!F13</f>
        <v>194995460</v>
      </c>
      <c r="E51" s="530"/>
      <c r="F51" s="530"/>
    </row>
    <row r="52" spans="1:6" s="63" customFormat="1" ht="13.5" thickBot="1" x14ac:dyDescent="0.25">
      <c r="B52" s="42" t="s">
        <v>11</v>
      </c>
      <c r="C52" s="262" t="s">
        <v>200</v>
      </c>
      <c r="D52" s="526">
        <f>'Működési kiadások 3.'!F14</f>
        <v>8978618</v>
      </c>
      <c r="E52" s="530"/>
      <c r="F52" s="531"/>
    </row>
    <row r="53" spans="1:6" s="63" customFormat="1" ht="13.5" thickBot="1" x14ac:dyDescent="0.25">
      <c r="B53" s="42" t="s">
        <v>5</v>
      </c>
      <c r="C53" s="263" t="s">
        <v>204</v>
      </c>
      <c r="D53" s="527">
        <f>'Működési kiadások 3.'!F15-'Működési kiadások 3.'!F27</f>
        <v>92554003</v>
      </c>
      <c r="E53" s="530"/>
      <c r="F53" s="531"/>
    </row>
    <row r="54" spans="1:6" s="188" customFormat="1" ht="13.5" thickBot="1" x14ac:dyDescent="0.25">
      <c r="A54" s="75"/>
      <c r="B54" s="42" t="s">
        <v>13</v>
      </c>
      <c r="C54" s="528" t="s">
        <v>324</v>
      </c>
      <c r="D54" s="529">
        <f>SUM(D55:D56)</f>
        <v>10946037</v>
      </c>
      <c r="E54" s="532"/>
      <c r="F54" s="531"/>
    </row>
    <row r="55" spans="1:6" ht="13.5" thickBot="1" x14ac:dyDescent="0.25">
      <c r="B55" s="42" t="s">
        <v>8</v>
      </c>
      <c r="C55" s="265" t="s">
        <v>325</v>
      </c>
      <c r="D55" s="270">
        <f>'Kiadások 2.'!E14</f>
        <v>3044870</v>
      </c>
      <c r="E55" s="62"/>
      <c r="F55" s="531"/>
    </row>
    <row r="56" spans="1:6" ht="13.5" thickBot="1" x14ac:dyDescent="0.25">
      <c r="B56" s="42" t="s">
        <v>3</v>
      </c>
      <c r="C56" s="266" t="s">
        <v>282</v>
      </c>
      <c r="D56" s="271">
        <f>'Kiadások 2.'!E26</f>
        <v>7901167</v>
      </c>
      <c r="E56" s="62"/>
      <c r="F56" s="531"/>
    </row>
    <row r="57" spans="1:6" s="63" customFormat="1" ht="13.5" thickBot="1" x14ac:dyDescent="0.25">
      <c r="B57" s="42" t="s">
        <v>9</v>
      </c>
      <c r="C57" s="264" t="s">
        <v>201</v>
      </c>
      <c r="D57" s="272">
        <v>2522457327</v>
      </c>
      <c r="E57" s="530"/>
      <c r="F57" s="531"/>
    </row>
    <row r="58" spans="1:6" s="63" customFormat="1" ht="13.5" thickBot="1" x14ac:dyDescent="0.25">
      <c r="B58" s="42" t="s">
        <v>25</v>
      </c>
      <c r="C58" s="262" t="s">
        <v>202</v>
      </c>
      <c r="D58" s="269">
        <v>35988613</v>
      </c>
      <c r="E58" s="530"/>
      <c r="F58" s="531"/>
    </row>
    <row r="59" spans="1:6" s="63" customFormat="1" ht="13.5" thickBot="1" x14ac:dyDescent="0.25">
      <c r="B59" s="42" t="s">
        <v>16</v>
      </c>
      <c r="C59" s="262" t="s">
        <v>146</v>
      </c>
      <c r="D59" s="269"/>
      <c r="E59" s="530"/>
      <c r="F59" s="531"/>
    </row>
    <row r="60" spans="1:6" ht="13.5" thickBot="1" x14ac:dyDescent="0.25">
      <c r="B60" s="42" t="s">
        <v>57</v>
      </c>
      <c r="C60" s="51" t="s">
        <v>154</v>
      </c>
      <c r="D60" s="69">
        <f>D61+D63</f>
        <v>18604346</v>
      </c>
      <c r="E60" s="62"/>
      <c r="F60" s="531"/>
    </row>
    <row r="61" spans="1:6" ht="13.5" thickBot="1" x14ac:dyDescent="0.25">
      <c r="B61" s="42" t="s">
        <v>58</v>
      </c>
      <c r="C61" s="44" t="s">
        <v>149</v>
      </c>
      <c r="D61" s="162">
        <v>11049981</v>
      </c>
      <c r="E61" s="62"/>
      <c r="F61" s="531"/>
    </row>
    <row r="62" spans="1:6" ht="13.5" thickBot="1" x14ac:dyDescent="0.25">
      <c r="B62" s="42"/>
      <c r="C62" s="506" t="s">
        <v>332</v>
      </c>
      <c r="D62" s="162">
        <v>11049981</v>
      </c>
      <c r="E62" s="62"/>
      <c r="F62" s="531"/>
    </row>
    <row r="63" spans="1:6" ht="13.5" thickBot="1" x14ac:dyDescent="0.25">
      <c r="B63" s="42" t="s">
        <v>59</v>
      </c>
      <c r="C63" s="44" t="s">
        <v>150</v>
      </c>
      <c r="D63" s="270">
        <v>7554365</v>
      </c>
      <c r="E63" s="62"/>
      <c r="F63" s="533"/>
    </row>
    <row r="64" spans="1:6" ht="13.5" thickBot="1" x14ac:dyDescent="0.25">
      <c r="B64" s="42" t="s">
        <v>61</v>
      </c>
      <c r="C64" s="51" t="s">
        <v>203</v>
      </c>
      <c r="D64" s="273">
        <f>D47+D50+D51+D52+D53+D57+D58+D59+D60+D54</f>
        <v>3540202752</v>
      </c>
      <c r="E64" s="62"/>
      <c r="F64" s="533"/>
    </row>
    <row r="65" spans="2:6" ht="14.25" customHeight="1" thickBot="1" x14ac:dyDescent="0.25">
      <c r="B65" s="682" t="s">
        <v>396</v>
      </c>
      <c r="C65" s="683"/>
      <c r="D65" s="269">
        <f>D64</f>
        <v>3540202752</v>
      </c>
      <c r="E65" s="62"/>
      <c r="F65" s="533"/>
    </row>
    <row r="66" spans="2:6" ht="15" customHeight="1" thickBot="1" x14ac:dyDescent="0.25">
      <c r="B66" s="682" t="s">
        <v>397</v>
      </c>
      <c r="C66" s="683"/>
      <c r="D66" s="269">
        <f>D36+D37</f>
        <v>3540202752</v>
      </c>
      <c r="F66" s="504"/>
    </row>
    <row r="67" spans="2:6" x14ac:dyDescent="0.2">
      <c r="F67" s="504"/>
    </row>
    <row r="68" spans="2:6" x14ac:dyDescent="0.2">
      <c r="F68" s="504"/>
    </row>
  </sheetData>
  <mergeCells count="5">
    <mergeCell ref="B1:E1"/>
    <mergeCell ref="B65:C65"/>
    <mergeCell ref="B66:C66"/>
    <mergeCell ref="B43:C43"/>
    <mergeCell ref="B36:C36"/>
  </mergeCells>
  <phoneticPr fontId="3" type="noConversion"/>
  <pageMargins left="0.78740157480314965" right="0.78740157480314965" top="0.39370078740157483" bottom="0.39370078740157483" header="0" footer="0"/>
  <pageSetup paperSize="9" scale="64" orientation="portrait" r:id="rId1"/>
  <headerFooter alignWithMargins="0">
    <oddHeader>&amp;R7.sz. melléklet
..../2018. (...) Egyek Önk.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3:Q33"/>
  <sheetViews>
    <sheetView view="pageLayout" topLeftCell="C1" zoomScaleNormal="120" workbookViewId="0">
      <selection activeCell="N30" sqref="N30"/>
    </sheetView>
  </sheetViews>
  <sheetFormatPr defaultRowHeight="12.75" x14ac:dyDescent="0.2"/>
  <cols>
    <col min="1" max="1" width="33.140625" customWidth="1"/>
    <col min="2" max="2" width="10.85546875" bestFit="1" customWidth="1"/>
    <col min="3" max="3" width="9.5703125" bestFit="1" customWidth="1"/>
    <col min="5" max="5" width="9.5703125" bestFit="1" customWidth="1"/>
    <col min="9" max="14" width="9.5703125" bestFit="1" customWidth="1"/>
    <col min="15" max="15" width="11.7109375" customWidth="1"/>
  </cols>
  <sheetData>
    <row r="3" spans="1:17" ht="18" x14ac:dyDescent="0.25">
      <c r="A3" s="687" t="s">
        <v>333</v>
      </c>
      <c r="B3" s="687"/>
      <c r="C3" s="687"/>
      <c r="D3" s="687"/>
      <c r="E3" s="687"/>
      <c r="F3" s="687"/>
      <c r="G3" s="687"/>
      <c r="H3" s="687"/>
      <c r="I3" s="687"/>
      <c r="J3" s="687"/>
      <c r="K3" s="687"/>
      <c r="L3" s="687"/>
      <c r="M3" s="687"/>
      <c r="N3" s="687"/>
      <c r="O3" s="687"/>
    </row>
    <row r="4" spans="1:17" ht="18" x14ac:dyDescent="0.25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</row>
    <row r="5" spans="1:17" ht="18" x14ac:dyDescent="0.25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7" x14ac:dyDescent="0.2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</row>
    <row r="7" spans="1:17" x14ac:dyDescent="0.2">
      <c r="A7" s="30" t="s">
        <v>0</v>
      </c>
      <c r="B7" s="31" t="s">
        <v>34</v>
      </c>
      <c r="C7" s="31" t="s">
        <v>35</v>
      </c>
      <c r="D7" s="31" t="s">
        <v>36</v>
      </c>
      <c r="E7" s="31" t="s">
        <v>37</v>
      </c>
      <c r="F7" s="31" t="s">
        <v>38</v>
      </c>
      <c r="G7" s="31" t="s">
        <v>39</v>
      </c>
      <c r="H7" s="31" t="s">
        <v>40</v>
      </c>
      <c r="I7" s="31" t="s">
        <v>41</v>
      </c>
      <c r="J7" s="31" t="s">
        <v>42</v>
      </c>
      <c r="K7" s="31" t="s">
        <v>43</v>
      </c>
      <c r="L7" s="31" t="s">
        <v>44</v>
      </c>
      <c r="M7" s="31" t="s">
        <v>45</v>
      </c>
      <c r="N7" s="31" t="s">
        <v>46</v>
      </c>
      <c r="O7" s="31" t="s">
        <v>24</v>
      </c>
    </row>
    <row r="8" spans="1:17" x14ac:dyDescent="0.2">
      <c r="A8" s="32" t="s">
        <v>47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>
        <f t="shared" ref="O8:O16" si="0">SUM(C8:N8)</f>
        <v>0</v>
      </c>
    </row>
    <row r="9" spans="1:17" ht="35.25" customHeight="1" x14ac:dyDescent="0.2">
      <c r="A9" s="86" t="s">
        <v>99</v>
      </c>
      <c r="B9" s="33">
        <v>807404728</v>
      </c>
      <c r="C9" s="33">
        <v>67283727</v>
      </c>
      <c r="D9" s="33">
        <v>67283727</v>
      </c>
      <c r="E9" s="33">
        <v>67283727</v>
      </c>
      <c r="F9" s="33">
        <v>67283727</v>
      </c>
      <c r="G9" s="33">
        <v>67283727</v>
      </c>
      <c r="H9" s="33">
        <v>67283727</v>
      </c>
      <c r="I9" s="33">
        <v>67283727</v>
      </c>
      <c r="J9" s="33">
        <v>67283727</v>
      </c>
      <c r="K9" s="33">
        <v>67283727</v>
      </c>
      <c r="L9" s="33">
        <v>67283727</v>
      </c>
      <c r="M9" s="33">
        <v>67283727</v>
      </c>
      <c r="N9" s="33">
        <v>67283731</v>
      </c>
      <c r="O9" s="33">
        <f t="shared" si="0"/>
        <v>807404728</v>
      </c>
    </row>
    <row r="10" spans="1:17" ht="29.25" customHeight="1" x14ac:dyDescent="0.2">
      <c r="A10" s="86" t="s">
        <v>105</v>
      </c>
      <c r="B10" s="33">
        <v>2311226816</v>
      </c>
      <c r="C10" s="33">
        <v>192602235</v>
      </c>
      <c r="D10" s="33">
        <v>192602235</v>
      </c>
      <c r="E10" s="33">
        <v>192602235</v>
      </c>
      <c r="F10" s="33">
        <v>192602235</v>
      </c>
      <c r="G10" s="33">
        <v>192602235</v>
      </c>
      <c r="H10" s="33">
        <v>192602235</v>
      </c>
      <c r="I10" s="33">
        <v>192602235</v>
      </c>
      <c r="J10" s="33">
        <v>192602235</v>
      </c>
      <c r="K10" s="33">
        <v>192602235</v>
      </c>
      <c r="L10" s="33">
        <v>192602235</v>
      </c>
      <c r="M10" s="33">
        <v>192602235</v>
      </c>
      <c r="N10" s="33">
        <v>192602231</v>
      </c>
      <c r="O10" s="33">
        <f t="shared" si="0"/>
        <v>2311226816</v>
      </c>
    </row>
    <row r="11" spans="1:17" ht="48" customHeight="1" x14ac:dyDescent="0.2">
      <c r="A11" s="86" t="s">
        <v>118</v>
      </c>
      <c r="B11" s="33">
        <v>82386000</v>
      </c>
      <c r="C11" s="33"/>
      <c r="D11" s="33"/>
      <c r="E11" s="33">
        <f>82386000/2</f>
        <v>41193000</v>
      </c>
      <c r="F11" s="33"/>
      <c r="G11" s="33"/>
      <c r="H11" s="33"/>
      <c r="I11" s="33"/>
      <c r="J11" s="33"/>
      <c r="K11" s="33">
        <v>41193000</v>
      </c>
      <c r="L11" s="33"/>
      <c r="M11" s="33"/>
      <c r="N11" s="33"/>
      <c r="O11" s="33">
        <f t="shared" si="0"/>
        <v>82386000</v>
      </c>
    </row>
    <row r="12" spans="1:17" x14ac:dyDescent="0.2">
      <c r="A12" s="32" t="s">
        <v>97</v>
      </c>
      <c r="B12" s="33">
        <v>47877905</v>
      </c>
      <c r="C12" s="33">
        <f>44509360/12</f>
        <v>3709113.3333333335</v>
      </c>
      <c r="D12" s="33">
        <v>3709113</v>
      </c>
      <c r="E12" s="33">
        <v>3709113</v>
      </c>
      <c r="F12" s="33">
        <v>3709113</v>
      </c>
      <c r="G12" s="33">
        <v>3709113</v>
      </c>
      <c r="H12" s="33">
        <v>3709113</v>
      </c>
      <c r="I12" s="33">
        <v>3709113</v>
      </c>
      <c r="J12" s="33">
        <v>3709113</v>
      </c>
      <c r="K12" s="33">
        <v>3709113</v>
      </c>
      <c r="L12" s="33">
        <v>4831963</v>
      </c>
      <c r="M12" s="33">
        <v>4831963</v>
      </c>
      <c r="N12" s="33">
        <v>4831962</v>
      </c>
      <c r="O12" s="33">
        <f t="shared" si="0"/>
        <v>47877905.333333336</v>
      </c>
    </row>
    <row r="13" spans="1:17" x14ac:dyDescent="0.2">
      <c r="A13" s="32" t="s">
        <v>119</v>
      </c>
      <c r="B13" s="33">
        <v>5179650</v>
      </c>
      <c r="C13" s="33"/>
      <c r="D13" s="33"/>
      <c r="E13" s="33"/>
      <c r="F13" s="33"/>
      <c r="G13" s="33"/>
      <c r="H13" s="33"/>
      <c r="I13" s="33"/>
      <c r="J13" s="33"/>
      <c r="K13" s="33"/>
      <c r="L13" s="33">
        <v>5179650</v>
      </c>
      <c r="M13" s="33"/>
      <c r="N13" s="33"/>
      <c r="O13" s="33">
        <f t="shared" si="0"/>
        <v>5179650</v>
      </c>
    </row>
    <row r="14" spans="1:17" ht="40.5" customHeight="1" x14ac:dyDescent="0.2">
      <c r="A14" s="86" t="s">
        <v>116</v>
      </c>
      <c r="B14" s="33">
        <v>9937174</v>
      </c>
      <c r="C14" s="33"/>
      <c r="D14" s="33"/>
      <c r="E14" s="33"/>
      <c r="F14" s="33">
        <v>7384004</v>
      </c>
      <c r="G14" s="33"/>
      <c r="H14" s="33"/>
      <c r="I14" s="33"/>
      <c r="J14" s="33">
        <f>B14-F14</f>
        <v>2553170</v>
      </c>
      <c r="K14" s="33"/>
      <c r="L14" s="33"/>
      <c r="M14" s="33"/>
      <c r="N14" s="33"/>
      <c r="O14" s="33">
        <f t="shared" si="0"/>
        <v>9937174</v>
      </c>
      <c r="P14" s="93"/>
    </row>
    <row r="15" spans="1:17" ht="56.25" customHeight="1" x14ac:dyDescent="0.2">
      <c r="A15" s="86" t="s">
        <v>107</v>
      </c>
      <c r="B15" s="33">
        <v>0</v>
      </c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>
        <f t="shared" si="0"/>
        <v>0</v>
      </c>
      <c r="Q15" s="2"/>
    </row>
    <row r="16" spans="1:17" ht="20.25" customHeight="1" x14ac:dyDescent="0.2">
      <c r="A16" s="86" t="s">
        <v>114</v>
      </c>
      <c r="B16" s="33">
        <v>276190479</v>
      </c>
      <c r="C16" s="33"/>
      <c r="D16" s="33"/>
      <c r="E16" s="33">
        <f>B16/10</f>
        <v>27619047.899999999</v>
      </c>
      <c r="F16" s="33">
        <v>23950820</v>
      </c>
      <c r="G16" s="33">
        <v>23950820</v>
      </c>
      <c r="H16" s="33">
        <v>23950820</v>
      </c>
      <c r="I16" s="33">
        <v>23950820</v>
      </c>
      <c r="J16" s="33">
        <v>30553630</v>
      </c>
      <c r="K16" s="33">
        <v>30553630</v>
      </c>
      <c r="L16" s="33">
        <v>30553630</v>
      </c>
      <c r="M16" s="33">
        <v>30553630</v>
      </c>
      <c r="N16" s="33">
        <v>30553631</v>
      </c>
      <c r="O16" s="33">
        <f t="shared" si="0"/>
        <v>276190478.89999998</v>
      </c>
      <c r="P16" s="93"/>
    </row>
    <row r="17" spans="1:15" x14ac:dyDescent="0.2">
      <c r="A17" s="37" t="s">
        <v>48</v>
      </c>
      <c r="B17" s="38">
        <f t="shared" ref="B17:O17" si="1">SUM(B9:B16)</f>
        <v>3540202752</v>
      </c>
      <c r="C17" s="38">
        <f t="shared" si="1"/>
        <v>263595075.33333334</v>
      </c>
      <c r="D17" s="38">
        <f t="shared" si="1"/>
        <v>263595075</v>
      </c>
      <c r="E17" s="38">
        <f t="shared" si="1"/>
        <v>332407122.89999998</v>
      </c>
      <c r="F17" s="38">
        <f t="shared" si="1"/>
        <v>294929899</v>
      </c>
      <c r="G17" s="38">
        <f t="shared" si="1"/>
        <v>287545895</v>
      </c>
      <c r="H17" s="38">
        <f t="shared" si="1"/>
        <v>287545895</v>
      </c>
      <c r="I17" s="38">
        <f t="shared" si="1"/>
        <v>287545895</v>
      </c>
      <c r="J17" s="38">
        <f t="shared" si="1"/>
        <v>296701875</v>
      </c>
      <c r="K17" s="38">
        <f t="shared" si="1"/>
        <v>335341705</v>
      </c>
      <c r="L17" s="38">
        <f t="shared" si="1"/>
        <v>300451205</v>
      </c>
      <c r="M17" s="38">
        <f t="shared" si="1"/>
        <v>295271555</v>
      </c>
      <c r="N17" s="38">
        <f t="shared" si="1"/>
        <v>295271555</v>
      </c>
      <c r="O17" s="38">
        <f t="shared" si="1"/>
        <v>3540202752.2333336</v>
      </c>
    </row>
    <row r="18" spans="1:15" x14ac:dyDescent="0.2">
      <c r="A18" s="34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</row>
    <row r="19" spans="1:15" x14ac:dyDescent="0.2">
      <c r="A19" s="3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</row>
    <row r="20" spans="1:15" x14ac:dyDescent="0.2">
      <c r="A20" s="30" t="s">
        <v>0</v>
      </c>
      <c r="B20" s="31" t="s">
        <v>34</v>
      </c>
      <c r="C20" s="31" t="s">
        <v>35</v>
      </c>
      <c r="D20" s="31" t="s">
        <v>36</v>
      </c>
      <c r="E20" s="31" t="s">
        <v>37</v>
      </c>
      <c r="F20" s="31" t="s">
        <v>38</v>
      </c>
      <c r="G20" s="31" t="s">
        <v>39</v>
      </c>
      <c r="H20" s="31" t="s">
        <v>40</v>
      </c>
      <c r="I20" s="31" t="s">
        <v>41</v>
      </c>
      <c r="J20" s="31" t="s">
        <v>42</v>
      </c>
      <c r="K20" s="31" t="s">
        <v>43</v>
      </c>
      <c r="L20" s="31" t="s">
        <v>44</v>
      </c>
      <c r="M20" s="31" t="s">
        <v>45</v>
      </c>
      <c r="N20" s="31" t="s">
        <v>46</v>
      </c>
      <c r="O20" s="31" t="s">
        <v>24</v>
      </c>
    </row>
    <row r="21" spans="1:15" x14ac:dyDescent="0.2">
      <c r="A21" s="32" t="s">
        <v>49</v>
      </c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</row>
    <row r="22" spans="1:15" x14ac:dyDescent="0.2">
      <c r="A22" s="32" t="s">
        <v>140</v>
      </c>
      <c r="B22" s="33">
        <v>584017645</v>
      </c>
      <c r="C22" s="33">
        <v>16930124</v>
      </c>
      <c r="D22" s="33">
        <v>16930124</v>
      </c>
      <c r="E22" s="33">
        <v>55015740</v>
      </c>
      <c r="F22" s="33">
        <v>55015740</v>
      </c>
      <c r="G22" s="33">
        <v>55015740</v>
      </c>
      <c r="H22" s="33">
        <v>55015740</v>
      </c>
      <c r="I22" s="33">
        <v>55015740</v>
      </c>
      <c r="J22" s="33">
        <v>55015740</v>
      </c>
      <c r="K22" s="33">
        <v>55015740</v>
      </c>
      <c r="L22" s="33">
        <v>55015740</v>
      </c>
      <c r="M22" s="33">
        <v>55015740</v>
      </c>
      <c r="N22" s="33">
        <v>55015737</v>
      </c>
      <c r="O22" s="33">
        <f t="shared" ref="O22:O32" si="2">SUM(C22:N22)</f>
        <v>584017645</v>
      </c>
    </row>
    <row r="23" spans="1:15" ht="30.75" customHeight="1" x14ac:dyDescent="0.2">
      <c r="A23" s="86" t="s">
        <v>165</v>
      </c>
      <c r="B23" s="33">
        <v>71660703</v>
      </c>
      <c r="C23" s="33">
        <v>2795446</v>
      </c>
      <c r="D23" s="33">
        <v>2795446</v>
      </c>
      <c r="E23" s="33">
        <v>6606981</v>
      </c>
      <c r="F23" s="33">
        <v>6606981</v>
      </c>
      <c r="G23" s="33">
        <v>6606981</v>
      </c>
      <c r="H23" s="33">
        <v>6606981</v>
      </c>
      <c r="I23" s="33">
        <v>6606981</v>
      </c>
      <c r="J23" s="33">
        <v>6606981</v>
      </c>
      <c r="K23" s="33">
        <v>6606981</v>
      </c>
      <c r="L23" s="33">
        <v>6606981</v>
      </c>
      <c r="M23" s="33">
        <v>6606981</v>
      </c>
      <c r="N23" s="33">
        <v>6606982</v>
      </c>
      <c r="O23" s="33">
        <f t="shared" si="2"/>
        <v>71660703</v>
      </c>
    </row>
    <row r="24" spans="1:15" x14ac:dyDescent="0.2">
      <c r="A24" s="32" t="s">
        <v>142</v>
      </c>
      <c r="B24" s="61">
        <v>194995460</v>
      </c>
      <c r="C24" s="33">
        <v>16249622</v>
      </c>
      <c r="D24" s="33">
        <v>16249622</v>
      </c>
      <c r="E24" s="33">
        <v>16249622</v>
      </c>
      <c r="F24" s="33">
        <v>16249622</v>
      </c>
      <c r="G24" s="33">
        <v>16249622</v>
      </c>
      <c r="H24" s="33">
        <v>16249622</v>
      </c>
      <c r="I24" s="33">
        <v>16249622</v>
      </c>
      <c r="J24" s="33">
        <v>16249622</v>
      </c>
      <c r="K24" s="33">
        <v>16249622</v>
      </c>
      <c r="L24" s="33">
        <v>16249622</v>
      </c>
      <c r="M24" s="33">
        <v>16249622</v>
      </c>
      <c r="N24" s="33">
        <v>16249618</v>
      </c>
      <c r="O24" s="33">
        <f>SUM(C24:N24)</f>
        <v>194995460</v>
      </c>
    </row>
    <row r="25" spans="1:15" ht="18" customHeight="1" x14ac:dyDescent="0.2">
      <c r="A25" s="32" t="s">
        <v>143</v>
      </c>
      <c r="B25" s="33">
        <v>8978618</v>
      </c>
      <c r="C25" s="33">
        <v>941500</v>
      </c>
      <c r="D25" s="33">
        <v>941500</v>
      </c>
      <c r="E25" s="33">
        <v>941500</v>
      </c>
      <c r="F25" s="33">
        <v>941500</v>
      </c>
      <c r="G25" s="33">
        <v>941500</v>
      </c>
      <c r="H25" s="33">
        <v>941500</v>
      </c>
      <c r="I25" s="33">
        <v>554936</v>
      </c>
      <c r="J25" s="33">
        <v>554936</v>
      </c>
      <c r="K25" s="33">
        <v>554936</v>
      </c>
      <c r="L25" s="33">
        <v>554936</v>
      </c>
      <c r="M25" s="33">
        <v>554936</v>
      </c>
      <c r="N25" s="33">
        <v>554938</v>
      </c>
      <c r="O25" s="33">
        <f>SUM(C25:N25)</f>
        <v>8978618</v>
      </c>
    </row>
    <row r="26" spans="1:15" ht="22.5" x14ac:dyDescent="0.2">
      <c r="A26" s="86" t="s">
        <v>166</v>
      </c>
      <c r="B26" s="33">
        <v>92554003</v>
      </c>
      <c r="C26" s="33">
        <v>7184085</v>
      </c>
      <c r="D26" s="33">
        <v>7184085</v>
      </c>
      <c r="E26" s="33">
        <v>7366728</v>
      </c>
      <c r="F26" s="33">
        <v>7366728</v>
      </c>
      <c r="G26" s="33">
        <v>7366728</v>
      </c>
      <c r="H26" s="33">
        <v>7366728</v>
      </c>
      <c r="I26" s="33">
        <v>7366728</v>
      </c>
      <c r="J26" s="33">
        <v>8270439</v>
      </c>
      <c r="K26" s="33">
        <v>8270439</v>
      </c>
      <c r="L26" s="33">
        <v>8270439</v>
      </c>
      <c r="M26" s="33">
        <v>8270439</v>
      </c>
      <c r="N26" s="33">
        <v>8270437</v>
      </c>
      <c r="O26" s="33">
        <f t="shared" si="2"/>
        <v>92554003</v>
      </c>
    </row>
    <row r="27" spans="1:15" s="62" customFormat="1" x14ac:dyDescent="0.2">
      <c r="A27" s="60" t="s">
        <v>167</v>
      </c>
      <c r="B27" s="61">
        <v>10946037</v>
      </c>
      <c r="C27" s="33">
        <v>2000000</v>
      </c>
      <c r="D27" s="33">
        <v>2000000</v>
      </c>
      <c r="E27" s="33">
        <v>2000000</v>
      </c>
      <c r="F27" s="33"/>
      <c r="G27" s="33"/>
      <c r="H27" s="33">
        <v>2000000</v>
      </c>
      <c r="I27" s="33"/>
      <c r="J27" s="33">
        <v>666667</v>
      </c>
      <c r="K27" s="33">
        <v>330000</v>
      </c>
      <c r="L27" s="33">
        <v>1000000</v>
      </c>
      <c r="M27" s="33"/>
      <c r="N27" s="33">
        <v>949370</v>
      </c>
      <c r="O27" s="33">
        <f t="shared" si="2"/>
        <v>10946037</v>
      </c>
    </row>
    <row r="28" spans="1:15" x14ac:dyDescent="0.2">
      <c r="A28" s="32" t="s">
        <v>144</v>
      </c>
      <c r="B28" s="33">
        <v>2522457327</v>
      </c>
      <c r="C28" s="33"/>
      <c r="D28" s="33"/>
      <c r="E28" s="33">
        <v>233019756</v>
      </c>
      <c r="F28" s="33">
        <v>233019756</v>
      </c>
      <c r="G28" s="33">
        <v>233019756</v>
      </c>
      <c r="H28" s="33">
        <v>233019756</v>
      </c>
      <c r="I28" s="33">
        <f>233019756+8890000</f>
        <v>241909756</v>
      </c>
      <c r="J28" s="33">
        <v>288019756</v>
      </c>
      <c r="K28" s="33">
        <v>265112198</v>
      </c>
      <c r="L28" s="33">
        <v>265112198</v>
      </c>
      <c r="M28" s="33">
        <v>265112198</v>
      </c>
      <c r="N28" s="33">
        <v>265112197</v>
      </c>
      <c r="O28" s="33">
        <f>SUM(C28:N28)</f>
        <v>2522457327</v>
      </c>
    </row>
    <row r="29" spans="1:15" ht="36.75" customHeight="1" x14ac:dyDescent="0.2">
      <c r="A29" s="86" t="s">
        <v>145</v>
      </c>
      <c r="B29" s="33">
        <v>35988613</v>
      </c>
      <c r="C29" s="33"/>
      <c r="D29" s="33"/>
      <c r="E29" s="33"/>
      <c r="F29" s="33"/>
      <c r="G29" s="33">
        <v>3269820</v>
      </c>
      <c r="H29" s="33">
        <v>3269820</v>
      </c>
      <c r="I29" s="33">
        <v>3269819</v>
      </c>
      <c r="J29" s="33">
        <v>6973413</v>
      </c>
      <c r="K29" s="33">
        <v>17646999</v>
      </c>
      <c r="L29" s="33">
        <v>762452</v>
      </c>
      <c r="M29" s="33">
        <v>398145</v>
      </c>
      <c r="N29" s="33">
        <v>398145</v>
      </c>
      <c r="O29" s="33">
        <f t="shared" si="2"/>
        <v>35988613</v>
      </c>
    </row>
    <row r="30" spans="1:15" x14ac:dyDescent="0.2">
      <c r="A30" s="32" t="s">
        <v>146</v>
      </c>
      <c r="B30" s="61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>
        <f t="shared" si="2"/>
        <v>0</v>
      </c>
    </row>
    <row r="31" spans="1:15" x14ac:dyDescent="0.2">
      <c r="A31" s="32" t="s">
        <v>217</v>
      </c>
      <c r="B31" s="61">
        <v>11049981</v>
      </c>
      <c r="C31" s="33">
        <v>11049981</v>
      </c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>
        <f t="shared" si="2"/>
        <v>11049981</v>
      </c>
    </row>
    <row r="32" spans="1:15" x14ac:dyDescent="0.2">
      <c r="A32" s="32" t="s">
        <v>218</v>
      </c>
      <c r="B32" s="61">
        <v>7554365</v>
      </c>
      <c r="C32" s="33"/>
      <c r="D32" s="33"/>
      <c r="E32" s="33">
        <v>3777183</v>
      </c>
      <c r="F32" s="33"/>
      <c r="G32" s="33"/>
      <c r="H32" s="33"/>
      <c r="I32" s="33"/>
      <c r="J32" s="33"/>
      <c r="K32" s="33">
        <v>3777182</v>
      </c>
      <c r="L32" s="33"/>
      <c r="M32" s="33"/>
      <c r="N32" s="33"/>
      <c r="O32" s="33">
        <f t="shared" si="2"/>
        <v>7554365</v>
      </c>
    </row>
    <row r="33" spans="1:15" x14ac:dyDescent="0.2">
      <c r="A33" s="37" t="s">
        <v>50</v>
      </c>
      <c r="B33" s="38">
        <f>SUM(B22:B32)</f>
        <v>3540202752</v>
      </c>
      <c r="C33" s="38">
        <f t="shared" ref="C33:N33" si="3">SUM(C22:C32)</f>
        <v>57150758</v>
      </c>
      <c r="D33" s="38">
        <f t="shared" si="3"/>
        <v>46100777</v>
      </c>
      <c r="E33" s="38">
        <f t="shared" si="3"/>
        <v>324977510</v>
      </c>
      <c r="F33" s="38">
        <f t="shared" si="3"/>
        <v>319200327</v>
      </c>
      <c r="G33" s="38">
        <f t="shared" si="3"/>
        <v>322470147</v>
      </c>
      <c r="H33" s="38">
        <f t="shared" si="3"/>
        <v>324470147</v>
      </c>
      <c r="I33" s="38">
        <f t="shared" si="3"/>
        <v>330973582</v>
      </c>
      <c r="J33" s="38">
        <f t="shared" si="3"/>
        <v>382357554</v>
      </c>
      <c r="K33" s="38">
        <f t="shared" si="3"/>
        <v>373564097</v>
      </c>
      <c r="L33" s="38">
        <f t="shared" si="3"/>
        <v>353572368</v>
      </c>
      <c r="M33" s="38">
        <f t="shared" si="3"/>
        <v>352208061</v>
      </c>
      <c r="N33" s="38">
        <f t="shared" si="3"/>
        <v>353157424</v>
      </c>
      <c r="O33" s="38">
        <f>SUM(O22:O32)</f>
        <v>3540202752</v>
      </c>
    </row>
  </sheetData>
  <mergeCells count="1">
    <mergeCell ref="A3:O3"/>
  </mergeCells>
  <phoneticPr fontId="3" type="noConversion"/>
  <pageMargins left="0.75" right="0.75" top="1" bottom="1" header="0.5" footer="0.5"/>
  <pageSetup paperSize="9" scale="61" orientation="landscape" r:id="rId1"/>
  <headerFooter alignWithMargins="0">
    <oddHeader>&amp;R8 sz. melléklet
.../2018.(....) Egyek Önk.</oddHead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/>
  <dimension ref="A1:M34"/>
  <sheetViews>
    <sheetView view="pageLayout" topLeftCell="E1" zoomScaleNormal="110" workbookViewId="0">
      <selection activeCell="L19" sqref="L19"/>
    </sheetView>
  </sheetViews>
  <sheetFormatPr defaultRowHeight="12.75" x14ac:dyDescent="0.2"/>
  <cols>
    <col min="1" max="1" width="33.28515625" style="3" customWidth="1"/>
    <col min="2" max="2" width="18.28515625" style="3" customWidth="1"/>
    <col min="3" max="3" width="18.7109375" style="3" customWidth="1"/>
    <col min="4" max="4" width="17" style="3" customWidth="1"/>
    <col min="5" max="5" width="33.7109375" style="3" customWidth="1"/>
    <col min="6" max="6" width="16.85546875" style="3" customWidth="1"/>
    <col min="7" max="7" width="16.5703125" style="108" customWidth="1"/>
    <col min="8" max="8" width="19.7109375" style="605" customWidth="1"/>
    <col min="10" max="10" width="17.5703125" style="504" bestFit="1" customWidth="1"/>
    <col min="12" max="12" width="17.42578125" bestFit="1" customWidth="1"/>
    <col min="13" max="13" width="12.5703125" bestFit="1" customWidth="1"/>
  </cols>
  <sheetData>
    <row r="1" spans="1:13" x14ac:dyDescent="0.2">
      <c r="G1" s="107"/>
    </row>
    <row r="2" spans="1:13" x14ac:dyDescent="0.2">
      <c r="A2" s="705" t="s">
        <v>364</v>
      </c>
      <c r="B2" s="705"/>
      <c r="C2" s="705"/>
      <c r="D2" s="705"/>
      <c r="E2" s="705"/>
      <c r="F2" s="705"/>
      <c r="G2" s="705"/>
      <c r="H2" s="705"/>
    </row>
    <row r="3" spans="1:13" ht="35.25" customHeight="1" x14ac:dyDescent="0.2">
      <c r="A3" s="705"/>
      <c r="B3" s="705"/>
      <c r="C3" s="705"/>
      <c r="D3" s="705"/>
      <c r="E3" s="705"/>
      <c r="F3" s="705"/>
      <c r="G3" s="705"/>
      <c r="H3" s="705"/>
    </row>
    <row r="4" spans="1:13" x14ac:dyDescent="0.2">
      <c r="A4" s="5"/>
      <c r="B4" s="5"/>
      <c r="D4" s="5"/>
    </row>
    <row r="5" spans="1:13" ht="13.5" thickBot="1" x14ac:dyDescent="0.25">
      <c r="G5" s="706" t="s">
        <v>12</v>
      </c>
      <c r="H5" s="706"/>
    </row>
    <row r="6" spans="1:13" x14ac:dyDescent="0.2">
      <c r="A6" s="707" t="s">
        <v>363</v>
      </c>
      <c r="B6" s="699" t="s">
        <v>361</v>
      </c>
      <c r="C6" s="699" t="s">
        <v>405</v>
      </c>
      <c r="D6" s="699" t="s">
        <v>362</v>
      </c>
      <c r="E6" s="707" t="s">
        <v>1</v>
      </c>
      <c r="F6" s="699" t="s">
        <v>361</v>
      </c>
      <c r="G6" s="699" t="s">
        <v>405</v>
      </c>
      <c r="H6" s="702" t="s">
        <v>362</v>
      </c>
    </row>
    <row r="7" spans="1:13" x14ac:dyDescent="0.2">
      <c r="A7" s="708"/>
      <c r="B7" s="700"/>
      <c r="C7" s="700"/>
      <c r="D7" s="700"/>
      <c r="E7" s="708"/>
      <c r="F7" s="700"/>
      <c r="G7" s="700"/>
      <c r="H7" s="703"/>
    </row>
    <row r="8" spans="1:13" ht="13.5" thickBot="1" x14ac:dyDescent="0.25">
      <c r="A8" s="709"/>
      <c r="B8" s="701"/>
      <c r="C8" s="701"/>
      <c r="D8" s="701"/>
      <c r="E8" s="709"/>
      <c r="F8" s="701"/>
      <c r="G8" s="701"/>
      <c r="H8" s="704"/>
    </row>
    <row r="9" spans="1:13" ht="25.5" x14ac:dyDescent="0.2">
      <c r="A9" s="290" t="s">
        <v>140</v>
      </c>
      <c r="B9" s="287">
        <v>528722157</v>
      </c>
      <c r="C9" s="196">
        <v>488940215</v>
      </c>
      <c r="D9" s="199">
        <v>584017645</v>
      </c>
      <c r="E9" s="202" t="s">
        <v>99</v>
      </c>
      <c r="F9" s="196">
        <v>796697042</v>
      </c>
      <c r="G9" s="206">
        <v>721265789</v>
      </c>
      <c r="H9" s="407">
        <v>776284561</v>
      </c>
      <c r="L9" s="89"/>
    </row>
    <row r="10" spans="1:13" ht="25.5" customHeight="1" x14ac:dyDescent="0.2">
      <c r="A10" s="291" t="s">
        <v>165</v>
      </c>
      <c r="B10" s="288">
        <v>84748135</v>
      </c>
      <c r="C10" s="195">
        <v>67695162</v>
      </c>
      <c r="D10" s="200">
        <v>71660703</v>
      </c>
      <c r="E10" s="203" t="s">
        <v>170</v>
      </c>
      <c r="F10" s="195">
        <v>86178673</v>
      </c>
      <c r="G10" s="207">
        <v>82384251</v>
      </c>
      <c r="H10" s="408">
        <f>82386000-H22</f>
        <v>59742000</v>
      </c>
      <c r="L10" s="89"/>
    </row>
    <row r="11" spans="1:13" ht="14.25" customHeight="1" x14ac:dyDescent="0.2">
      <c r="A11" s="292" t="s">
        <v>142</v>
      </c>
      <c r="B11" s="288">
        <v>169137010</v>
      </c>
      <c r="C11" s="195">
        <v>198715724</v>
      </c>
      <c r="D11" s="200">
        <v>194995460</v>
      </c>
      <c r="E11" s="204" t="s">
        <v>97</v>
      </c>
      <c r="F11" s="195">
        <v>46352793</v>
      </c>
      <c r="G11" s="207">
        <v>83924262</v>
      </c>
      <c r="H11" s="408">
        <f>47877905-H23</f>
        <v>26496527</v>
      </c>
      <c r="I11" s="137"/>
      <c r="J11" s="604"/>
      <c r="K11" s="137"/>
      <c r="L11" s="89"/>
    </row>
    <row r="12" spans="1:13" x14ac:dyDescent="0.2">
      <c r="A12" s="292" t="s">
        <v>143</v>
      </c>
      <c r="B12" s="288">
        <v>36398722</v>
      </c>
      <c r="C12" s="195">
        <v>17688371</v>
      </c>
      <c r="D12" s="200">
        <v>8978618</v>
      </c>
      <c r="E12" s="198" t="s">
        <v>116</v>
      </c>
      <c r="F12" s="195">
        <v>4390296</v>
      </c>
      <c r="G12" s="207">
        <v>4274438</v>
      </c>
      <c r="H12" s="408">
        <f>9937174-H25</f>
        <v>2103170</v>
      </c>
    </row>
    <row r="13" spans="1:13" x14ac:dyDescent="0.2">
      <c r="A13" s="292" t="s">
        <v>168</v>
      </c>
      <c r="B13" s="288">
        <v>68103639</v>
      </c>
      <c r="C13" s="195">
        <v>89218279</v>
      </c>
      <c r="D13" s="200">
        <v>95598873</v>
      </c>
      <c r="E13" s="203" t="s">
        <v>171</v>
      </c>
      <c r="F13" s="195">
        <v>129622990</v>
      </c>
      <c r="G13" s="510">
        <v>138686709</v>
      </c>
      <c r="H13" s="408">
        <v>90625041</v>
      </c>
      <c r="K13" s="2"/>
    </row>
    <row r="14" spans="1:13" ht="15.75" customHeight="1" x14ac:dyDescent="0.2">
      <c r="A14" s="292" t="s">
        <v>169</v>
      </c>
      <c r="B14" s="288"/>
      <c r="C14" s="195"/>
      <c r="D14" s="200">
        <v>3044870</v>
      </c>
      <c r="E14" s="204" t="s">
        <v>287</v>
      </c>
      <c r="F14" s="195">
        <v>119127000</v>
      </c>
      <c r="G14" s="510">
        <v>120011185</v>
      </c>
      <c r="H14" s="408">
        <v>90625041</v>
      </c>
    </row>
    <row r="15" spans="1:13" ht="15.75" customHeight="1" thickBot="1" x14ac:dyDescent="0.25">
      <c r="A15" s="293" t="s">
        <v>154</v>
      </c>
      <c r="B15" s="289">
        <v>8105497</v>
      </c>
      <c r="C15" s="197">
        <v>18121533</v>
      </c>
      <c r="D15" s="201">
        <v>11049981</v>
      </c>
      <c r="E15" s="205" t="s">
        <v>290</v>
      </c>
      <c r="F15" s="197">
        <v>10495990</v>
      </c>
      <c r="G15" s="208">
        <v>18675524</v>
      </c>
      <c r="H15" s="606">
        <v>11049981</v>
      </c>
      <c r="L15" s="89"/>
      <c r="M15" s="89"/>
    </row>
    <row r="16" spans="1:13" ht="13.5" thickBot="1" x14ac:dyDescent="0.25">
      <c r="A16" s="6" t="s">
        <v>17</v>
      </c>
      <c r="B16" s="401">
        <f>SUM(B9+B10+B11+B12+B13+B15)</f>
        <v>895215160</v>
      </c>
      <c r="C16" s="401">
        <f>SUM(C9+C10+C11+C12+C13+C15)</f>
        <v>880379284</v>
      </c>
      <c r="D16" s="401">
        <f>D9+D10+D11+D12+D13+D15</f>
        <v>966301280</v>
      </c>
      <c r="E16" s="402" t="s">
        <v>18</v>
      </c>
      <c r="F16" s="401">
        <f>F9+F10+F11+F12+F13</f>
        <v>1063241794</v>
      </c>
      <c r="G16" s="401">
        <f>G9+G10+G11+G12+G13</f>
        <v>1030535449</v>
      </c>
      <c r="H16" s="607">
        <f>H9+H10+H12+H13+H15+H11</f>
        <v>966301280</v>
      </c>
      <c r="L16" s="504"/>
    </row>
    <row r="17" spans="1:13" ht="12.75" customHeight="1" x14ac:dyDescent="0.35">
      <c r="A17" s="580"/>
      <c r="B17" s="688" t="s">
        <v>398</v>
      </c>
      <c r="C17" s="689"/>
      <c r="D17" s="690"/>
      <c r="E17" s="694">
        <f>H16-D16</f>
        <v>0</v>
      </c>
      <c r="F17" s="581"/>
      <c r="G17" s="581"/>
      <c r="H17" s="582"/>
      <c r="L17" s="89"/>
    </row>
    <row r="18" spans="1:13" ht="13.5" customHeight="1" thickBot="1" x14ac:dyDescent="0.4">
      <c r="A18" s="583"/>
      <c r="B18" s="691"/>
      <c r="C18" s="692"/>
      <c r="D18" s="693"/>
      <c r="E18" s="695"/>
      <c r="F18" s="584"/>
      <c r="G18" s="584"/>
      <c r="H18" s="585"/>
    </row>
    <row r="19" spans="1:13" ht="41.25" customHeight="1" thickBot="1" x14ac:dyDescent="0.25">
      <c r="A19" s="538" t="s">
        <v>19</v>
      </c>
      <c r="B19" s="536" t="s">
        <v>361</v>
      </c>
      <c r="C19" s="536" t="s">
        <v>322</v>
      </c>
      <c r="D19" s="537" t="s">
        <v>362</v>
      </c>
      <c r="E19" s="540" t="s">
        <v>20</v>
      </c>
      <c r="F19" s="539" t="s">
        <v>361</v>
      </c>
      <c r="G19" s="539" t="s">
        <v>322</v>
      </c>
      <c r="H19" s="608" t="s">
        <v>362</v>
      </c>
      <c r="L19" s="89"/>
      <c r="M19" s="89"/>
    </row>
    <row r="20" spans="1:13" ht="27" customHeight="1" x14ac:dyDescent="0.2">
      <c r="A20" s="389"/>
      <c r="B20" s="534"/>
      <c r="C20" s="534"/>
      <c r="D20" s="535"/>
      <c r="E20" s="400" t="s">
        <v>288</v>
      </c>
      <c r="F20" s="398"/>
      <c r="G20" s="603">
        <v>71371295</v>
      </c>
      <c r="H20" s="407">
        <v>31120167</v>
      </c>
      <c r="L20" s="89"/>
      <c r="M20" s="89"/>
    </row>
    <row r="21" spans="1:13" ht="25.5" x14ac:dyDescent="0.2">
      <c r="A21" s="389"/>
      <c r="B21" s="390"/>
      <c r="C21" s="390"/>
      <c r="D21" s="397"/>
      <c r="E21" s="399" t="s">
        <v>105</v>
      </c>
      <c r="F21" s="195">
        <v>84026093</v>
      </c>
      <c r="G21" s="207">
        <v>102758460</v>
      </c>
      <c r="H21" s="408">
        <v>2311226816</v>
      </c>
      <c r="M21" s="89"/>
    </row>
    <row r="22" spans="1:13" x14ac:dyDescent="0.2">
      <c r="A22" s="389"/>
      <c r="B22" s="390"/>
      <c r="C22" s="390"/>
      <c r="D22" s="397"/>
      <c r="E22" s="203" t="s">
        <v>170</v>
      </c>
      <c r="F22" s="195"/>
      <c r="G22" s="207"/>
      <c r="H22" s="408">
        <v>22644000</v>
      </c>
      <c r="M22" s="89"/>
    </row>
    <row r="23" spans="1:13" x14ac:dyDescent="0.2">
      <c r="A23" s="389"/>
      <c r="B23" s="390"/>
      <c r="C23" s="390"/>
      <c r="D23" s="397"/>
      <c r="E23" s="204" t="s">
        <v>97</v>
      </c>
      <c r="F23" s="195"/>
      <c r="G23" s="207"/>
      <c r="H23" s="408">
        <v>21381378</v>
      </c>
    </row>
    <row r="24" spans="1:13" x14ac:dyDescent="0.2">
      <c r="A24" s="389" t="s">
        <v>303</v>
      </c>
      <c r="B24" s="195"/>
      <c r="C24" s="195"/>
      <c r="D24" s="200">
        <v>7901167</v>
      </c>
      <c r="E24" s="203" t="s">
        <v>119</v>
      </c>
      <c r="F24" s="195">
        <v>400000</v>
      </c>
      <c r="G24" s="207">
        <v>2574243</v>
      </c>
      <c r="H24" s="408">
        <v>5179650</v>
      </c>
    </row>
    <row r="25" spans="1:13" x14ac:dyDescent="0.2">
      <c r="A25" s="198" t="s">
        <v>144</v>
      </c>
      <c r="B25" s="195">
        <v>128957223</v>
      </c>
      <c r="C25" s="195">
        <v>134174247</v>
      </c>
      <c r="D25" s="200">
        <v>2522457327</v>
      </c>
      <c r="E25" s="203" t="s">
        <v>116</v>
      </c>
      <c r="F25" s="195"/>
      <c r="G25" s="207"/>
      <c r="H25" s="408">
        <v>7834004</v>
      </c>
    </row>
    <row r="26" spans="1:13" x14ac:dyDescent="0.2">
      <c r="A26" s="198" t="s">
        <v>145</v>
      </c>
      <c r="B26" s="195">
        <v>17944339</v>
      </c>
      <c r="C26" s="195">
        <v>31364261</v>
      </c>
      <c r="D26" s="200">
        <v>35988613</v>
      </c>
      <c r="E26" s="203" t="s">
        <v>107</v>
      </c>
      <c r="F26" s="195">
        <v>512817</v>
      </c>
      <c r="G26" s="207">
        <v>0</v>
      </c>
      <c r="H26" s="408">
        <v>0</v>
      </c>
    </row>
    <row r="27" spans="1:13" ht="15" customHeight="1" x14ac:dyDescent="0.2">
      <c r="A27" s="198" t="s">
        <v>146</v>
      </c>
      <c r="B27" s="195">
        <v>212937</v>
      </c>
      <c r="C27" s="195">
        <v>1824753</v>
      </c>
      <c r="D27" s="200">
        <v>0</v>
      </c>
      <c r="E27" s="204" t="s">
        <v>172</v>
      </c>
      <c r="F27" s="195">
        <v>31293523</v>
      </c>
      <c r="G27" s="510">
        <f>G28+G29</f>
        <v>10559018</v>
      </c>
      <c r="H27" s="541">
        <f>H28+H29</f>
        <v>174515457</v>
      </c>
    </row>
    <row r="28" spans="1:13" ht="15" customHeight="1" x14ac:dyDescent="0.2">
      <c r="A28" s="388" t="s">
        <v>154</v>
      </c>
      <c r="B28" s="195">
        <v>6574365</v>
      </c>
      <c r="C28" s="195">
        <v>7554365</v>
      </c>
      <c r="D28" s="200">
        <v>7554365</v>
      </c>
      <c r="E28" s="203" t="s">
        <v>326</v>
      </c>
      <c r="F28" s="195">
        <v>10868523</v>
      </c>
      <c r="G28" s="510">
        <v>0</v>
      </c>
      <c r="H28" s="408">
        <v>129885941</v>
      </c>
    </row>
    <row r="29" spans="1:13" ht="15" customHeight="1" thickBot="1" x14ac:dyDescent="0.25">
      <c r="A29" s="396"/>
      <c r="B29" s="197"/>
      <c r="C29" s="197"/>
      <c r="D29" s="201"/>
      <c r="E29" s="394" t="s">
        <v>286</v>
      </c>
      <c r="F29" s="197">
        <v>20425000</v>
      </c>
      <c r="G29" s="511">
        <v>10559018</v>
      </c>
      <c r="H29" s="606">
        <v>44629516</v>
      </c>
    </row>
    <row r="30" spans="1:13" ht="13.5" thickBot="1" x14ac:dyDescent="0.25">
      <c r="A30" s="395" t="s">
        <v>21</v>
      </c>
      <c r="B30" s="392">
        <f>SUM(B19:B28)</f>
        <v>153688864</v>
      </c>
      <c r="C30" s="392">
        <f>SUM(C19:C28)</f>
        <v>174917626</v>
      </c>
      <c r="D30" s="393">
        <f>SUM(D19:D28)</f>
        <v>2573901472</v>
      </c>
      <c r="E30" s="391" t="s">
        <v>22</v>
      </c>
      <c r="F30" s="392">
        <f>SUM(F21:F27)</f>
        <v>116232433</v>
      </c>
      <c r="G30" s="392">
        <f>SUM(G21:G27)+G20</f>
        <v>187263016</v>
      </c>
      <c r="H30" s="609">
        <f>H20+H21+H22+H23+H24+H25+H26+H27</f>
        <v>2573901472</v>
      </c>
    </row>
    <row r="31" spans="1:13" ht="27" customHeight="1" thickBot="1" x14ac:dyDescent="0.4">
      <c r="A31" s="586"/>
      <c r="B31" s="696" t="s">
        <v>399</v>
      </c>
      <c r="C31" s="697"/>
      <c r="D31" s="698"/>
      <c r="E31" s="591">
        <f>D30-H30</f>
        <v>0</v>
      </c>
      <c r="F31" s="587"/>
      <c r="G31" s="587"/>
      <c r="H31" s="588"/>
    </row>
    <row r="32" spans="1:13" ht="13.5" thickBot="1" x14ac:dyDescent="0.25">
      <c r="A32" s="7" t="s">
        <v>23</v>
      </c>
      <c r="B32" s="589">
        <f>B16+B30</f>
        <v>1048904024</v>
      </c>
      <c r="C32" s="589">
        <f>C16+C30</f>
        <v>1055296910</v>
      </c>
      <c r="D32" s="589">
        <f>D16+D30</f>
        <v>3540202752</v>
      </c>
      <c r="E32" s="590" t="s">
        <v>23</v>
      </c>
      <c r="F32" s="194">
        <f>F16+F30</f>
        <v>1179474227</v>
      </c>
      <c r="G32" s="194">
        <f>G16+G30</f>
        <v>1217798465</v>
      </c>
      <c r="H32" s="610">
        <f>H16+H30</f>
        <v>3540202752</v>
      </c>
    </row>
    <row r="33" spans="3:8" x14ac:dyDescent="0.2">
      <c r="H33" s="611"/>
    </row>
    <row r="34" spans="3:8" x14ac:dyDescent="0.2">
      <c r="C34" s="4"/>
      <c r="D34" s="4"/>
      <c r="F34" s="87"/>
      <c r="G34" s="87"/>
      <c r="H34" s="612"/>
    </row>
  </sheetData>
  <mergeCells count="13">
    <mergeCell ref="A2:H3"/>
    <mergeCell ref="G5:H5"/>
    <mergeCell ref="B6:B8"/>
    <mergeCell ref="A6:A8"/>
    <mergeCell ref="E6:E8"/>
    <mergeCell ref="C6:C8"/>
    <mergeCell ref="D6:D8"/>
    <mergeCell ref="F6:F8"/>
    <mergeCell ref="B17:D18"/>
    <mergeCell ref="E17:E18"/>
    <mergeCell ref="B31:D31"/>
    <mergeCell ref="G6:G8"/>
    <mergeCell ref="H6:H8"/>
  </mergeCells>
  <phoneticPr fontId="3" type="noConversion"/>
  <pageMargins left="0.78740157480314965" right="0.19685039370078741" top="0.98425196850393704" bottom="0.98425196850393704" header="0.51181102362204722" footer="0.51181102362204722"/>
  <pageSetup paperSize="9" scale="69" orientation="landscape" r:id="rId1"/>
  <headerFooter alignWithMargins="0">
    <oddHeader>&amp;R10. sz. melléklet
.../2018.(...) Egyek Önk.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view="pageLayout" topLeftCell="G1" zoomScaleNormal="110" workbookViewId="0">
      <selection activeCell="P27" sqref="P27"/>
    </sheetView>
  </sheetViews>
  <sheetFormatPr defaultRowHeight="15" x14ac:dyDescent="0.2"/>
  <cols>
    <col min="1" max="1" width="60.140625" customWidth="1"/>
    <col min="2" max="2" width="17" customWidth="1"/>
    <col min="3" max="3" width="18.5703125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  <col min="12" max="13" width="9.140625" style="601"/>
  </cols>
  <sheetData>
    <row r="1" spans="1:13" ht="15.75" customHeight="1" x14ac:dyDescent="0.2">
      <c r="A1" s="645" t="s">
        <v>346</v>
      </c>
      <c r="B1" s="645"/>
      <c r="C1" s="645"/>
      <c r="D1" s="645"/>
      <c r="E1" s="645"/>
      <c r="F1" s="645"/>
      <c r="G1" s="645"/>
      <c r="H1" s="645"/>
      <c r="I1" s="645"/>
      <c r="J1" s="645"/>
    </row>
    <row r="2" spans="1:13" x14ac:dyDescent="0.2">
      <c r="A2" s="645"/>
      <c r="B2" s="645"/>
      <c r="C2" s="645"/>
      <c r="D2" s="645"/>
      <c r="E2" s="645"/>
      <c r="F2" s="645"/>
      <c r="G2" s="645"/>
      <c r="H2" s="645"/>
      <c r="I2" s="645"/>
      <c r="J2" s="645"/>
    </row>
    <row r="5" spans="1:13" ht="15.75" thickBot="1" x14ac:dyDescent="0.25"/>
    <row r="6" spans="1:13" ht="86.25" customHeight="1" thickBot="1" x14ac:dyDescent="0.25">
      <c r="A6" s="646" t="s">
        <v>120</v>
      </c>
      <c r="B6" s="513" t="s">
        <v>99</v>
      </c>
      <c r="C6" s="513" t="s">
        <v>105</v>
      </c>
      <c r="D6" s="513" t="s">
        <v>118</v>
      </c>
      <c r="E6" s="513" t="s">
        <v>97</v>
      </c>
      <c r="F6" s="513" t="s">
        <v>119</v>
      </c>
      <c r="G6" s="513" t="s">
        <v>116</v>
      </c>
      <c r="H6" s="513" t="s">
        <v>107</v>
      </c>
      <c r="I6" s="513" t="s">
        <v>114</v>
      </c>
      <c r="J6" s="514" t="s">
        <v>14</v>
      </c>
    </row>
    <row r="7" spans="1:13" ht="25.5" customHeight="1" thickBot="1" x14ac:dyDescent="0.25">
      <c r="A7" s="647"/>
      <c r="B7" s="143" t="s">
        <v>327</v>
      </c>
      <c r="C7" s="143" t="s">
        <v>327</v>
      </c>
      <c r="D7" s="143" t="s">
        <v>327</v>
      </c>
      <c r="E7" s="143" t="s">
        <v>327</v>
      </c>
      <c r="F7" s="143" t="s">
        <v>327</v>
      </c>
      <c r="G7" s="143" t="s">
        <v>327</v>
      </c>
      <c r="H7" s="143" t="s">
        <v>327</v>
      </c>
      <c r="I7" s="143" t="s">
        <v>327</v>
      </c>
      <c r="J7" s="143" t="s">
        <v>327</v>
      </c>
    </row>
    <row r="8" spans="1:13" s="277" customFormat="1" ht="27.75" customHeight="1" thickBot="1" x14ac:dyDescent="0.25">
      <c r="A8" s="336" t="s">
        <v>258</v>
      </c>
      <c r="B8" s="331">
        <v>1303451</v>
      </c>
      <c r="C8" s="331"/>
      <c r="D8" s="331"/>
      <c r="E8" s="332">
        <v>726105</v>
      </c>
      <c r="F8" s="331"/>
      <c r="G8" s="331"/>
      <c r="H8" s="333"/>
      <c r="I8" s="335">
        <v>6004541</v>
      </c>
      <c r="J8" s="284">
        <f>SUM(B8:I8)</f>
        <v>8034097</v>
      </c>
      <c r="L8" s="602"/>
      <c r="M8" s="602"/>
    </row>
    <row r="9" spans="1:13" ht="15.75" thickBot="1" x14ac:dyDescent="0.25">
      <c r="A9" s="280" t="s">
        <v>131</v>
      </c>
      <c r="B9" s="515"/>
      <c r="C9" s="356"/>
      <c r="D9" s="356"/>
      <c r="E9" s="515">
        <v>720000</v>
      </c>
      <c r="F9" s="356"/>
      <c r="G9" s="515"/>
      <c r="H9" s="516"/>
      <c r="I9" s="517"/>
      <c r="J9" s="284">
        <f t="shared" ref="J9:J28" si="0">SUM(B9:I9)</f>
        <v>720000</v>
      </c>
      <c r="L9" s="602"/>
      <c r="M9" s="602"/>
    </row>
    <row r="10" spans="1:13" ht="27.75" customHeight="1" thickBot="1" x14ac:dyDescent="0.25">
      <c r="A10" s="279" t="s">
        <v>122</v>
      </c>
      <c r="B10" s="110"/>
      <c r="C10" s="110"/>
      <c r="D10" s="110"/>
      <c r="E10" s="110">
        <v>30230084</v>
      </c>
      <c r="F10" s="110">
        <v>5179650</v>
      </c>
      <c r="G10" s="110">
        <v>7834004</v>
      </c>
      <c r="H10" s="282"/>
      <c r="I10" s="334">
        <v>34820584</v>
      </c>
      <c r="J10" s="284">
        <f t="shared" si="0"/>
        <v>78064322</v>
      </c>
      <c r="L10" s="602"/>
      <c r="M10" s="602"/>
    </row>
    <row r="11" spans="1:13" s="75" customFormat="1" ht="15.75" customHeight="1" thickBot="1" x14ac:dyDescent="0.25">
      <c r="A11" s="278" t="s">
        <v>124</v>
      </c>
      <c r="B11" s="110">
        <v>341854406</v>
      </c>
      <c r="C11" s="110"/>
      <c r="D11" s="110"/>
      <c r="E11" s="111"/>
      <c r="F11" s="110"/>
      <c r="G11" s="111"/>
      <c r="H11" s="283"/>
      <c r="I11" s="334">
        <v>11049981</v>
      </c>
      <c r="J11" s="284">
        <f t="shared" si="0"/>
        <v>352904387</v>
      </c>
      <c r="L11" s="602"/>
      <c r="M11" s="602"/>
    </row>
    <row r="12" spans="1:13" s="75" customFormat="1" ht="15.75" customHeight="1" thickBot="1" x14ac:dyDescent="0.25">
      <c r="A12" s="280" t="s">
        <v>128</v>
      </c>
      <c r="B12" s="502">
        <v>27443748</v>
      </c>
      <c r="C12" s="502"/>
      <c r="D12" s="502"/>
      <c r="E12" s="599"/>
      <c r="F12" s="502"/>
      <c r="G12" s="599"/>
      <c r="H12" s="600"/>
      <c r="I12" s="334"/>
      <c r="J12" s="284">
        <f t="shared" si="0"/>
        <v>27443748</v>
      </c>
      <c r="L12" s="602"/>
      <c r="M12" s="602"/>
    </row>
    <row r="13" spans="1:13" ht="15.75" thickBot="1" x14ac:dyDescent="0.25">
      <c r="A13" s="280" t="s">
        <v>129</v>
      </c>
      <c r="B13" s="518">
        <v>423315519</v>
      </c>
      <c r="C13" s="518"/>
      <c r="D13" s="519"/>
      <c r="E13" s="518">
        <v>11570247</v>
      </c>
      <c r="F13" s="519"/>
      <c r="G13" s="519"/>
      <c r="H13" s="405"/>
      <c r="I13" s="520">
        <v>82328640</v>
      </c>
      <c r="J13" s="284">
        <f t="shared" si="0"/>
        <v>517214406</v>
      </c>
      <c r="L13" s="602"/>
      <c r="M13" s="602"/>
    </row>
    <row r="14" spans="1:13" ht="27.75" customHeight="1" thickBot="1" x14ac:dyDescent="0.25">
      <c r="A14" s="279" t="s">
        <v>257</v>
      </c>
      <c r="B14" s="110"/>
      <c r="C14" s="110"/>
      <c r="D14" s="110"/>
      <c r="E14" s="110">
        <v>3736206</v>
      </c>
      <c r="F14" s="110"/>
      <c r="G14" s="110"/>
      <c r="H14" s="282"/>
      <c r="I14" s="334"/>
      <c r="J14" s="284">
        <f t="shared" si="0"/>
        <v>3736206</v>
      </c>
      <c r="L14" s="602"/>
      <c r="M14" s="602"/>
    </row>
    <row r="15" spans="1:13" ht="15.75" thickBot="1" x14ac:dyDescent="0.25">
      <c r="A15" s="278" t="s">
        <v>210</v>
      </c>
      <c r="B15" s="110"/>
      <c r="C15" s="110">
        <v>920371958</v>
      </c>
      <c r="D15" s="110"/>
      <c r="E15" s="110"/>
      <c r="F15" s="110"/>
      <c r="G15" s="110"/>
      <c r="H15" s="282"/>
      <c r="I15" s="334">
        <v>8332340</v>
      </c>
      <c r="J15" s="284">
        <f t="shared" si="0"/>
        <v>928704298</v>
      </c>
      <c r="L15" s="602"/>
      <c r="M15" s="602"/>
    </row>
    <row r="16" spans="1:13" ht="15.75" thickBot="1" x14ac:dyDescent="0.25">
      <c r="A16" s="278" t="s">
        <v>296</v>
      </c>
      <c r="B16" s="110"/>
      <c r="C16" s="110"/>
      <c r="D16" s="110"/>
      <c r="E16" s="110"/>
      <c r="F16" s="110"/>
      <c r="G16" s="110"/>
      <c r="H16" s="282"/>
      <c r="I16" s="334">
        <v>60000</v>
      </c>
      <c r="J16" s="284">
        <f t="shared" si="0"/>
        <v>60000</v>
      </c>
      <c r="L16" s="602"/>
      <c r="M16" s="602"/>
    </row>
    <row r="17" spans="1:13" ht="18" customHeight="1" thickBot="1" x14ac:dyDescent="0.25">
      <c r="A17" s="279" t="s">
        <v>267</v>
      </c>
      <c r="B17" s="110"/>
      <c r="C17" s="110">
        <v>1390854858</v>
      </c>
      <c r="D17" s="110"/>
      <c r="E17" s="110"/>
      <c r="F17" s="110"/>
      <c r="G17" s="110"/>
      <c r="H17" s="282"/>
      <c r="I17" s="334"/>
      <c r="J17" s="284">
        <f t="shared" si="0"/>
        <v>1390854858</v>
      </c>
      <c r="L17" s="602"/>
      <c r="M17" s="602"/>
    </row>
    <row r="18" spans="1:13" ht="15.75" thickBot="1" x14ac:dyDescent="0.25">
      <c r="A18" s="278" t="s">
        <v>123</v>
      </c>
      <c r="B18" s="110">
        <v>1178000</v>
      </c>
      <c r="C18" s="110"/>
      <c r="D18" s="110"/>
      <c r="E18" s="110"/>
      <c r="F18" s="110"/>
      <c r="G18" s="110"/>
      <c r="H18" s="282"/>
      <c r="I18" s="334">
        <v>920000</v>
      </c>
      <c r="J18" s="284">
        <f t="shared" si="0"/>
        <v>2098000</v>
      </c>
      <c r="L18" s="602"/>
      <c r="M18" s="602"/>
    </row>
    <row r="19" spans="1:13" ht="15.75" thickBot="1" x14ac:dyDescent="0.25">
      <c r="A19" s="280" t="s">
        <v>403</v>
      </c>
      <c r="B19" s="502"/>
      <c r="C19" s="502"/>
      <c r="D19" s="502"/>
      <c r="E19" s="502">
        <v>343504</v>
      </c>
      <c r="F19" s="502"/>
      <c r="G19" s="502"/>
      <c r="H19" s="503"/>
      <c r="I19" s="334"/>
      <c r="J19" s="284">
        <f t="shared" si="0"/>
        <v>343504</v>
      </c>
      <c r="L19" s="602"/>
      <c r="M19" s="602"/>
    </row>
    <row r="20" spans="1:13" ht="15.75" thickBot="1" x14ac:dyDescent="0.25">
      <c r="A20" s="280" t="s">
        <v>161</v>
      </c>
      <c r="B20" s="502">
        <v>6593300</v>
      </c>
      <c r="C20" s="502"/>
      <c r="D20" s="502"/>
      <c r="E20" s="502">
        <v>120219</v>
      </c>
      <c r="F20" s="502"/>
      <c r="G20" s="502"/>
      <c r="H20" s="503"/>
      <c r="I20" s="334"/>
      <c r="J20" s="284">
        <f t="shared" si="0"/>
        <v>6713519</v>
      </c>
      <c r="L20" s="602"/>
      <c r="M20" s="602"/>
    </row>
    <row r="21" spans="1:13" ht="15.75" thickBot="1" x14ac:dyDescent="0.25">
      <c r="A21" s="280" t="s">
        <v>344</v>
      </c>
      <c r="B21" s="502">
        <v>64000</v>
      </c>
      <c r="C21" s="502"/>
      <c r="D21" s="502"/>
      <c r="E21" s="502"/>
      <c r="F21" s="502"/>
      <c r="G21" s="502"/>
      <c r="H21" s="503"/>
      <c r="I21" s="334"/>
      <c r="J21" s="284">
        <f t="shared" si="0"/>
        <v>64000</v>
      </c>
      <c r="L21" s="602"/>
      <c r="M21" s="602"/>
    </row>
    <row r="22" spans="1:13" ht="15.75" thickBot="1" x14ac:dyDescent="0.25">
      <c r="A22" s="280" t="s">
        <v>256</v>
      </c>
      <c r="B22" s="518"/>
      <c r="C22" s="518"/>
      <c r="D22" s="519"/>
      <c r="E22" s="518"/>
      <c r="F22" s="519"/>
      <c r="G22" s="519"/>
      <c r="H22" s="405"/>
      <c r="I22" s="520">
        <v>20452</v>
      </c>
      <c r="J22" s="284">
        <f t="shared" si="0"/>
        <v>20452</v>
      </c>
      <c r="L22" s="602"/>
      <c r="M22" s="602"/>
    </row>
    <row r="23" spans="1:13" ht="15.75" thickBot="1" x14ac:dyDescent="0.25">
      <c r="A23" s="280" t="s">
        <v>211</v>
      </c>
      <c r="B23" s="518"/>
      <c r="C23" s="518"/>
      <c r="D23" s="519"/>
      <c r="E23" s="518"/>
      <c r="F23" s="519"/>
      <c r="G23" s="519"/>
      <c r="H23" s="405"/>
      <c r="I23" s="520">
        <v>500000</v>
      </c>
      <c r="J23" s="284">
        <f t="shared" si="0"/>
        <v>500000</v>
      </c>
      <c r="L23" s="602"/>
      <c r="M23" s="602"/>
    </row>
    <row r="24" spans="1:13" ht="15.75" thickBot="1" x14ac:dyDescent="0.25">
      <c r="A24" s="280" t="s">
        <v>404</v>
      </c>
      <c r="B24" s="518">
        <v>450000</v>
      </c>
      <c r="C24" s="518"/>
      <c r="D24" s="519"/>
      <c r="E24" s="518"/>
      <c r="F24" s="519"/>
      <c r="G24" s="519"/>
      <c r="H24" s="405"/>
      <c r="I24" s="520"/>
      <c r="J24" s="284">
        <f t="shared" si="0"/>
        <v>450000</v>
      </c>
      <c r="L24" s="602"/>
      <c r="M24" s="602"/>
    </row>
    <row r="25" spans="1:13" ht="15.75" thickBot="1" x14ac:dyDescent="0.25">
      <c r="A25" s="280" t="s">
        <v>127</v>
      </c>
      <c r="B25" s="518"/>
      <c r="C25" s="518"/>
      <c r="D25" s="519"/>
      <c r="E25" s="518">
        <v>2540</v>
      </c>
      <c r="F25" s="519"/>
      <c r="G25" s="519"/>
      <c r="H25" s="405"/>
      <c r="I25" s="520"/>
      <c r="J25" s="284">
        <f t="shared" si="0"/>
        <v>2540</v>
      </c>
      <c r="L25" s="602"/>
      <c r="M25" s="602"/>
    </row>
    <row r="26" spans="1:13" ht="15.75" thickBot="1" x14ac:dyDescent="0.25">
      <c r="A26" s="280" t="s">
        <v>212</v>
      </c>
      <c r="B26" s="518"/>
      <c r="C26" s="518"/>
      <c r="D26" s="519"/>
      <c r="E26" s="518"/>
      <c r="F26" s="519"/>
      <c r="G26" s="518">
        <v>2103170</v>
      </c>
      <c r="H26" s="405"/>
      <c r="I26" s="520"/>
      <c r="J26" s="284">
        <f t="shared" si="0"/>
        <v>2103170</v>
      </c>
      <c r="L26" s="602"/>
      <c r="M26" s="602"/>
    </row>
    <row r="27" spans="1:13" ht="30" customHeight="1" thickBot="1" x14ac:dyDescent="0.25">
      <c r="A27" s="279" t="s">
        <v>125</v>
      </c>
      <c r="B27" s="110"/>
      <c r="C27" s="110"/>
      <c r="D27" s="110">
        <v>82386000</v>
      </c>
      <c r="E27" s="110"/>
      <c r="F27" s="110"/>
      <c r="G27" s="110"/>
      <c r="H27" s="282"/>
      <c r="I27" s="334"/>
      <c r="J27" s="284">
        <f t="shared" si="0"/>
        <v>82386000</v>
      </c>
      <c r="L27" s="602"/>
      <c r="M27" s="602"/>
    </row>
    <row r="28" spans="1:13" ht="15.75" thickBot="1" x14ac:dyDescent="0.25">
      <c r="A28" s="278" t="s">
        <v>126</v>
      </c>
      <c r="B28" s="522"/>
      <c r="C28" s="522"/>
      <c r="D28" s="342"/>
      <c r="E28" s="522"/>
      <c r="F28" s="342"/>
      <c r="G28" s="522"/>
      <c r="H28" s="352"/>
      <c r="I28" s="521">
        <v>129885941</v>
      </c>
      <c r="J28" s="284">
        <f t="shared" si="0"/>
        <v>129885941</v>
      </c>
      <c r="L28" s="602"/>
      <c r="M28" s="602"/>
    </row>
    <row r="29" spans="1:13" s="144" customFormat="1" ht="15.75" thickBot="1" x14ac:dyDescent="0.25">
      <c r="A29" s="281" t="s">
        <v>14</v>
      </c>
      <c r="B29" s="523">
        <f>SUM(B8:B28)</f>
        <v>802202424</v>
      </c>
      <c r="C29" s="523">
        <f t="shared" ref="C29:I29" si="1">SUM(C8:C28)</f>
        <v>2311226816</v>
      </c>
      <c r="D29" s="523">
        <f t="shared" si="1"/>
        <v>82386000</v>
      </c>
      <c r="E29" s="523">
        <f t="shared" si="1"/>
        <v>47448905</v>
      </c>
      <c r="F29" s="523">
        <f t="shared" si="1"/>
        <v>5179650</v>
      </c>
      <c r="G29" s="523">
        <f t="shared" si="1"/>
        <v>9937174</v>
      </c>
      <c r="H29" s="523">
        <f t="shared" si="1"/>
        <v>0</v>
      </c>
      <c r="I29" s="523">
        <f t="shared" si="1"/>
        <v>273922479</v>
      </c>
      <c r="J29" s="523">
        <f>SUM(J8:J28)</f>
        <v>3532303448</v>
      </c>
      <c r="L29" s="602"/>
      <c r="M29" s="602"/>
    </row>
    <row r="32" spans="1:13" x14ac:dyDescent="0.2">
      <c r="J32" s="89"/>
    </row>
    <row r="33" spans="3:10" x14ac:dyDescent="0.2">
      <c r="C33" s="89"/>
    </row>
    <row r="34" spans="3:10" x14ac:dyDescent="0.2">
      <c r="J34" s="89"/>
    </row>
  </sheetData>
  <mergeCells count="2">
    <mergeCell ref="A1:J2"/>
    <mergeCell ref="A6:A7"/>
  </mergeCells>
  <phoneticPr fontId="35" type="noConversion"/>
  <pageMargins left="0.75" right="0.75" top="1" bottom="1" header="0.5" footer="0.5"/>
  <pageSetup paperSize="9" scale="62" orientation="landscape" r:id="rId1"/>
  <headerFooter alignWithMargins="0">
    <oddHeader>&amp;R2/1.sz. melléklete
...../2018. (......) Egyek Önk.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/>
  <dimension ref="A1:S23"/>
  <sheetViews>
    <sheetView view="pageLayout" topLeftCell="D1" zoomScaleNormal="100" workbookViewId="0">
      <selection activeCell="P28" sqref="P28"/>
    </sheetView>
  </sheetViews>
  <sheetFormatPr defaultRowHeight="12.75" x14ac:dyDescent="0.2"/>
  <cols>
    <col min="8" max="8" width="20" customWidth="1"/>
  </cols>
  <sheetData>
    <row r="1" spans="1:19" ht="20.25" x14ac:dyDescent="0.3">
      <c r="A1" s="713" t="s">
        <v>68</v>
      </c>
      <c r="B1" s="713"/>
      <c r="C1" s="713"/>
      <c r="D1" s="713"/>
      <c r="E1" s="713"/>
      <c r="F1" s="713"/>
      <c r="G1" s="713"/>
      <c r="H1" s="713"/>
      <c r="I1" s="713"/>
      <c r="L1" s="66"/>
      <c r="M1" s="2"/>
      <c r="N1" s="2"/>
      <c r="O1" s="2"/>
      <c r="P1" s="2"/>
      <c r="Q1" s="2"/>
      <c r="R1" s="2"/>
      <c r="S1" s="66"/>
    </row>
    <row r="2" spans="1:19" ht="15.75" x14ac:dyDescent="0.25">
      <c r="A2" s="64"/>
      <c r="B2" s="64"/>
      <c r="C2" s="64"/>
      <c r="D2" s="64"/>
      <c r="E2" s="64"/>
      <c r="F2" s="64"/>
      <c r="G2" s="64"/>
      <c r="H2" s="64"/>
      <c r="I2" s="64"/>
      <c r="L2" s="66"/>
      <c r="M2" s="2"/>
      <c r="N2" s="2"/>
      <c r="O2" s="710"/>
      <c r="P2" s="710"/>
      <c r="Q2" s="710"/>
      <c r="R2" s="710"/>
      <c r="S2" s="67"/>
    </row>
    <row r="3" spans="1:19" ht="15.75" x14ac:dyDescent="0.25">
      <c r="E3" s="675"/>
      <c r="F3" s="675"/>
      <c r="L3" s="158"/>
      <c r="M3" s="156"/>
      <c r="N3" s="156"/>
      <c r="O3" s="711"/>
      <c r="P3" s="711"/>
      <c r="Q3" s="711"/>
      <c r="R3" s="711"/>
      <c r="S3" s="155"/>
    </row>
    <row r="4" spans="1:19" ht="15.75" x14ac:dyDescent="0.25">
      <c r="A4" s="675" t="s">
        <v>334</v>
      </c>
      <c r="B4" s="675"/>
      <c r="C4" s="675"/>
      <c r="D4" s="675"/>
      <c r="E4" s="675"/>
      <c r="F4" s="675"/>
      <c r="G4" s="675"/>
      <c r="H4" s="675"/>
      <c r="I4" s="675"/>
    </row>
    <row r="5" spans="1:19" ht="15.75" x14ac:dyDescent="0.25">
      <c r="A5" s="675" t="s">
        <v>69</v>
      </c>
      <c r="B5" s="675"/>
      <c r="C5" s="675"/>
      <c r="D5" s="675"/>
      <c r="E5" s="675"/>
      <c r="F5" s="675"/>
      <c r="G5" s="675"/>
      <c r="H5" s="675"/>
      <c r="I5" s="675"/>
    </row>
    <row r="11" spans="1:19" x14ac:dyDescent="0.2">
      <c r="H11" s="171" t="s">
        <v>294</v>
      </c>
    </row>
    <row r="12" spans="1:19" x14ac:dyDescent="0.2">
      <c r="A12" s="65"/>
      <c r="B12" s="65"/>
      <c r="C12" s="67"/>
      <c r="D12" s="114"/>
      <c r="E12" s="114"/>
      <c r="F12" s="114"/>
      <c r="G12" s="114"/>
      <c r="H12" s="65"/>
      <c r="I12" s="2"/>
    </row>
    <row r="13" spans="1:19" x14ac:dyDescent="0.2">
      <c r="A13" s="2"/>
      <c r="B13" s="2"/>
      <c r="C13" s="2"/>
      <c r="D13" s="2"/>
      <c r="E13" s="2"/>
      <c r="F13" s="2"/>
      <c r="G13" s="2"/>
      <c r="H13" s="2"/>
      <c r="I13" s="2"/>
    </row>
    <row r="14" spans="1:19" ht="15.75" x14ac:dyDescent="0.25">
      <c r="A14" s="66" t="s">
        <v>298</v>
      </c>
      <c r="B14" s="2"/>
      <c r="C14" s="2"/>
      <c r="D14" s="2"/>
      <c r="E14" s="2"/>
      <c r="F14" s="2"/>
      <c r="G14" s="2"/>
      <c r="H14" s="66">
        <f>H16</f>
        <v>3044870</v>
      </c>
      <c r="I14" s="2"/>
    </row>
    <row r="15" spans="1:19" ht="19.5" customHeight="1" x14ac:dyDescent="0.25">
      <c r="A15" s="66"/>
      <c r="B15" s="2"/>
      <c r="C15" s="2"/>
      <c r="D15" s="710"/>
      <c r="E15" s="710"/>
      <c r="F15" s="710"/>
      <c r="G15" s="710"/>
      <c r="H15" s="67"/>
      <c r="I15" s="2"/>
    </row>
    <row r="16" spans="1:19" s="157" customFormat="1" ht="27" customHeight="1" x14ac:dyDescent="0.2">
      <c r="A16" s="158"/>
      <c r="B16" s="156"/>
      <c r="C16" s="156"/>
      <c r="D16" s="711" t="s">
        <v>338</v>
      </c>
      <c r="E16" s="711"/>
      <c r="F16" s="711"/>
      <c r="G16" s="711"/>
      <c r="H16" s="155">
        <v>3044870</v>
      </c>
      <c r="I16" s="156"/>
      <c r="R16"/>
    </row>
    <row r="17" spans="1:18" s="157" customFormat="1" ht="27" customHeight="1" x14ac:dyDescent="0.2">
      <c r="A17" s="158"/>
      <c r="B17" s="156"/>
      <c r="C17" s="156"/>
      <c r="D17" s="495"/>
      <c r="E17" s="495"/>
      <c r="F17" s="495"/>
      <c r="G17" s="495"/>
      <c r="H17" s="155"/>
      <c r="I17" s="156"/>
    </row>
    <row r="18" spans="1:18" s="157" customFormat="1" ht="27" customHeight="1" x14ac:dyDescent="0.25">
      <c r="A18" s="66" t="s">
        <v>297</v>
      </c>
      <c r="B18" s="2"/>
      <c r="C18" s="2"/>
      <c r="D18" s="2"/>
      <c r="E18" s="2"/>
      <c r="F18" s="2"/>
      <c r="G18" s="2"/>
      <c r="H18" s="66">
        <f>SUM(H20:H22)</f>
        <v>7901167</v>
      </c>
      <c r="I18" s="156"/>
    </row>
    <row r="19" spans="1:18" ht="15.75" customHeight="1" x14ac:dyDescent="0.25">
      <c r="A19" s="66"/>
      <c r="B19" s="2"/>
      <c r="C19" s="2"/>
      <c r="D19" s="710"/>
      <c r="E19" s="710"/>
      <c r="F19" s="710"/>
      <c r="G19" s="710"/>
      <c r="H19" s="67"/>
      <c r="I19" s="2"/>
      <c r="R19" s="157"/>
    </row>
    <row r="20" spans="1:18" ht="15.75" customHeight="1" x14ac:dyDescent="0.2">
      <c r="A20" s="158"/>
      <c r="B20" s="156"/>
      <c r="C20" s="156"/>
      <c r="D20" s="711" t="s">
        <v>337</v>
      </c>
      <c r="E20" s="711"/>
      <c r="F20" s="711"/>
      <c r="G20" s="711"/>
      <c r="H20" s="155">
        <v>904500</v>
      </c>
      <c r="I20" s="2"/>
    </row>
    <row r="21" spans="1:18" ht="36.75" customHeight="1" x14ac:dyDescent="0.2">
      <c r="A21" s="158"/>
      <c r="B21" s="156"/>
      <c r="C21" s="156"/>
      <c r="D21" s="711" t="s">
        <v>339</v>
      </c>
      <c r="E21" s="711"/>
      <c r="F21" s="711"/>
      <c r="G21" s="711"/>
      <c r="H21" s="155">
        <v>330000</v>
      </c>
      <c r="I21" s="2"/>
    </row>
    <row r="22" spans="1:18" ht="22.5" customHeight="1" x14ac:dyDescent="0.25">
      <c r="A22" s="66"/>
      <c r="B22" s="2"/>
      <c r="C22" s="2"/>
      <c r="D22" s="712" t="s">
        <v>340</v>
      </c>
      <c r="E22" s="712"/>
      <c r="F22" s="712"/>
      <c r="G22" s="712"/>
      <c r="H22" s="2">
        <v>6666667</v>
      </c>
      <c r="I22" s="2"/>
    </row>
    <row r="23" spans="1:18" ht="39.75" customHeight="1" x14ac:dyDescent="0.3">
      <c r="A23" s="68" t="s">
        <v>70</v>
      </c>
      <c r="B23" s="68"/>
      <c r="C23" s="68"/>
      <c r="D23" s="68"/>
      <c r="E23" s="68"/>
      <c r="F23" s="68"/>
      <c r="G23" s="68"/>
      <c r="H23" s="68">
        <f>H14+H18</f>
        <v>10946037</v>
      </c>
      <c r="I23" s="2"/>
    </row>
  </sheetData>
  <mergeCells count="12">
    <mergeCell ref="O2:R2"/>
    <mergeCell ref="O3:R3"/>
    <mergeCell ref="D22:G22"/>
    <mergeCell ref="A1:I1"/>
    <mergeCell ref="A4:I4"/>
    <mergeCell ref="A5:I5"/>
    <mergeCell ref="D15:G15"/>
    <mergeCell ref="D16:G16"/>
    <mergeCell ref="E3:F3"/>
    <mergeCell ref="D19:G19"/>
    <mergeCell ref="D20:G20"/>
    <mergeCell ref="D21:G21"/>
  </mergeCells>
  <phoneticPr fontId="35" type="noConversion"/>
  <pageMargins left="0.75" right="0.75" top="1" bottom="1" header="0.5" footer="0.5"/>
  <pageSetup paperSize="9" scale="98" orientation="portrait" r:id="rId1"/>
  <headerFooter alignWithMargins="0">
    <oddHeader>&amp;R11. sz. melléklet
..../2018.(......) Egek Önk.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5"/>
  <sheetViews>
    <sheetView view="pageLayout" topLeftCell="O23" zoomScaleNormal="100" workbookViewId="0">
      <selection activeCell="M45" sqref="M45"/>
    </sheetView>
  </sheetViews>
  <sheetFormatPr defaultRowHeight="12.75" x14ac:dyDescent="0.2"/>
  <cols>
    <col min="2" max="2" width="26.85546875" customWidth="1"/>
    <col min="3" max="3" width="11.7109375" customWidth="1"/>
    <col min="4" max="4" width="12.5703125" customWidth="1"/>
    <col min="5" max="5" width="13.42578125" customWidth="1"/>
    <col min="6" max="6" width="16.7109375" customWidth="1"/>
    <col min="7" max="7" width="14" customWidth="1"/>
    <col min="8" max="9" width="11" customWidth="1"/>
    <col min="10" max="10" width="11.140625" customWidth="1"/>
    <col min="11" max="11" width="11.42578125" customWidth="1"/>
    <col min="12" max="12" width="10.7109375" customWidth="1"/>
    <col min="13" max="13" width="11.28515625" customWidth="1"/>
    <col min="14" max="14" width="12.140625" customWidth="1"/>
    <col min="15" max="15" width="12" customWidth="1"/>
    <col min="16" max="16" width="11.140625" customWidth="1"/>
  </cols>
  <sheetData>
    <row r="1" spans="1:8" s="115" customFormat="1" ht="33" customHeight="1" x14ac:dyDescent="0.25">
      <c r="A1" s="714" t="s">
        <v>84</v>
      </c>
      <c r="B1" s="714"/>
      <c r="C1" s="714"/>
      <c r="D1" s="714"/>
      <c r="E1" s="714"/>
      <c r="F1" s="714"/>
      <c r="G1" s="714"/>
    </row>
    <row r="2" spans="1:8" s="115" customFormat="1" ht="15.95" customHeight="1" thickBot="1" x14ac:dyDescent="0.3">
      <c r="A2" s="149"/>
      <c r="B2" s="149"/>
      <c r="C2" s="149"/>
      <c r="D2" s="715"/>
      <c r="E2" s="715"/>
      <c r="F2" s="716" t="s">
        <v>306</v>
      </c>
      <c r="G2" s="716"/>
      <c r="H2" s="117"/>
    </row>
    <row r="3" spans="1:8" s="115" customFormat="1" ht="63" customHeight="1" x14ac:dyDescent="0.25">
      <c r="A3" s="717" t="s">
        <v>55</v>
      </c>
      <c r="B3" s="719" t="s">
        <v>86</v>
      </c>
      <c r="C3" s="721" t="s">
        <v>77</v>
      </c>
      <c r="D3" s="722"/>
      <c r="E3" s="722"/>
      <c r="F3" s="723"/>
      <c r="G3" s="724" t="s">
        <v>78</v>
      </c>
    </row>
    <row r="4" spans="1:8" s="115" customFormat="1" ht="15.75" thickBot="1" x14ac:dyDescent="0.3">
      <c r="A4" s="718"/>
      <c r="B4" s="720"/>
      <c r="C4" s="118" t="s">
        <v>234</v>
      </c>
      <c r="D4" s="118" t="s">
        <v>235</v>
      </c>
      <c r="E4" s="118" t="s">
        <v>249</v>
      </c>
      <c r="F4" s="118" t="s">
        <v>291</v>
      </c>
      <c r="G4" s="725"/>
    </row>
    <row r="5" spans="1:8" s="115" customFormat="1" ht="15.75" thickBot="1" x14ac:dyDescent="0.3">
      <c r="A5" s="317">
        <v>1</v>
      </c>
      <c r="B5" s="318">
        <v>2</v>
      </c>
      <c r="C5" s="318">
        <v>3</v>
      </c>
      <c r="D5" s="318">
        <v>4</v>
      </c>
      <c r="E5" s="318">
        <v>5</v>
      </c>
      <c r="F5" s="318">
        <v>6</v>
      </c>
      <c r="G5" s="319">
        <v>7</v>
      </c>
    </row>
    <row r="6" spans="1:8" s="115" customFormat="1" ht="65.25" customHeight="1" x14ac:dyDescent="0.25">
      <c r="A6" s="320" t="s">
        <v>2</v>
      </c>
      <c r="B6" s="321" t="s">
        <v>251</v>
      </c>
      <c r="C6" s="613">
        <v>796000</v>
      </c>
      <c r="D6" s="613">
        <v>796000</v>
      </c>
      <c r="E6" s="613">
        <v>796000</v>
      </c>
      <c r="F6" s="613">
        <v>796000</v>
      </c>
      <c r="G6" s="614">
        <f t="shared" ref="G6:G13" si="0">SUM(C6:F6)</f>
        <v>3184000</v>
      </c>
    </row>
    <row r="7" spans="1:8" s="115" customFormat="1" ht="67.5" customHeight="1" x14ac:dyDescent="0.25">
      <c r="A7" s="119" t="s">
        <v>6</v>
      </c>
      <c r="B7" s="322" t="s">
        <v>252</v>
      </c>
      <c r="C7" s="615">
        <v>1984630</v>
      </c>
      <c r="D7" s="615">
        <v>1984630</v>
      </c>
      <c r="E7" s="615">
        <v>1984630</v>
      </c>
      <c r="F7" s="615">
        <v>1984630</v>
      </c>
      <c r="G7" s="616">
        <f t="shared" si="0"/>
        <v>7938520</v>
      </c>
    </row>
    <row r="8" spans="1:8" s="115" customFormat="1" ht="54" customHeight="1" x14ac:dyDescent="0.25">
      <c r="A8" s="119" t="s">
        <v>10</v>
      </c>
      <c r="B8" s="323" t="s">
        <v>253</v>
      </c>
      <c r="C8" s="615">
        <v>1436000</v>
      </c>
      <c r="D8" s="615">
        <v>1436000</v>
      </c>
      <c r="E8" s="615">
        <v>1436000</v>
      </c>
      <c r="F8" s="615">
        <v>1436000</v>
      </c>
      <c r="G8" s="616">
        <f t="shared" si="0"/>
        <v>5744000</v>
      </c>
    </row>
    <row r="9" spans="1:8" s="115" customFormat="1" ht="48" customHeight="1" x14ac:dyDescent="0.25">
      <c r="A9" s="119" t="s">
        <v>4</v>
      </c>
      <c r="B9" s="323" t="s">
        <v>231</v>
      </c>
      <c r="C9" s="615">
        <v>980000</v>
      </c>
      <c r="D9" s="615">
        <v>980000</v>
      </c>
      <c r="E9" s="615">
        <v>980000</v>
      </c>
      <c r="F9" s="615">
        <v>980000</v>
      </c>
      <c r="G9" s="616">
        <f t="shared" si="0"/>
        <v>3920000</v>
      </c>
    </row>
    <row r="10" spans="1:8" s="115" customFormat="1" ht="75.75" customHeight="1" x14ac:dyDescent="0.25">
      <c r="A10" s="119" t="s">
        <v>7</v>
      </c>
      <c r="B10" s="323" t="s">
        <v>232</v>
      </c>
      <c r="C10" s="615">
        <v>30480</v>
      </c>
      <c r="D10" s="615">
        <v>30480</v>
      </c>
      <c r="E10" s="615">
        <v>30480</v>
      </c>
      <c r="F10" s="615">
        <v>30480</v>
      </c>
      <c r="G10" s="616">
        <f t="shared" si="0"/>
        <v>121920</v>
      </c>
    </row>
    <row r="11" spans="1:8" s="115" customFormat="1" ht="109.5" customHeight="1" x14ac:dyDescent="0.25">
      <c r="A11" s="119" t="s">
        <v>11</v>
      </c>
      <c r="B11" s="323" t="s">
        <v>236</v>
      </c>
      <c r="C11" s="615">
        <v>135255</v>
      </c>
      <c r="D11" s="615">
        <v>135255</v>
      </c>
      <c r="E11" s="615">
        <v>135255</v>
      </c>
      <c r="F11" s="615">
        <v>135255</v>
      </c>
      <c r="G11" s="616">
        <f t="shared" si="0"/>
        <v>541020</v>
      </c>
    </row>
    <row r="12" spans="1:8" s="115" customFormat="1" ht="25.5" x14ac:dyDescent="0.25">
      <c r="A12" s="119" t="s">
        <v>5</v>
      </c>
      <c r="B12" s="323" t="s">
        <v>233</v>
      </c>
      <c r="C12" s="615">
        <v>950000</v>
      </c>
      <c r="D12" s="615">
        <v>950000</v>
      </c>
      <c r="E12" s="615">
        <v>950000</v>
      </c>
      <c r="F12" s="615">
        <v>950000</v>
      </c>
      <c r="G12" s="616">
        <f t="shared" si="0"/>
        <v>3800000</v>
      </c>
    </row>
    <row r="13" spans="1:8" s="115" customFormat="1" ht="118.5" customHeight="1" thickBot="1" x14ac:dyDescent="0.3">
      <c r="A13" s="324" t="s">
        <v>13</v>
      </c>
      <c r="B13" s="325" t="s">
        <v>254</v>
      </c>
      <c r="C13" s="617">
        <v>262000</v>
      </c>
      <c r="D13" s="617">
        <v>262000</v>
      </c>
      <c r="E13" s="617">
        <v>262000</v>
      </c>
      <c r="F13" s="617">
        <v>262000</v>
      </c>
      <c r="G13" s="618">
        <f t="shared" si="0"/>
        <v>1048000</v>
      </c>
    </row>
    <row r="14" spans="1:8" s="115" customFormat="1" ht="42.75" customHeight="1" thickBot="1" x14ac:dyDescent="0.3">
      <c r="A14" s="326" t="s">
        <v>8</v>
      </c>
      <c r="B14" s="507" t="s">
        <v>307</v>
      </c>
      <c r="C14" s="619">
        <v>980000</v>
      </c>
      <c r="D14" s="619">
        <v>980000</v>
      </c>
      <c r="E14" s="619">
        <v>980000</v>
      </c>
      <c r="F14" s="619">
        <v>980000</v>
      </c>
      <c r="G14" s="620">
        <f>SUM(C14:F14)</f>
        <v>3920000</v>
      </c>
    </row>
    <row r="15" spans="1:8" s="115" customFormat="1" ht="42" customHeight="1" thickBot="1" x14ac:dyDescent="0.3">
      <c r="A15" s="326" t="s">
        <v>3</v>
      </c>
      <c r="B15" s="507" t="s">
        <v>392</v>
      </c>
      <c r="C15" s="619"/>
      <c r="D15" s="619"/>
      <c r="E15" s="619">
        <v>1000000</v>
      </c>
      <c r="F15" s="619">
        <v>1000000</v>
      </c>
      <c r="G15" s="620">
        <f t="shared" ref="G15:G20" si="1">SUM(C15:F15)</f>
        <v>2000000</v>
      </c>
    </row>
    <row r="16" spans="1:8" s="115" customFormat="1" ht="42" customHeight="1" thickBot="1" x14ac:dyDescent="0.3">
      <c r="A16" s="326" t="s">
        <v>9</v>
      </c>
      <c r="B16" s="507" t="s">
        <v>365</v>
      </c>
      <c r="C16" s="619"/>
      <c r="D16" s="619"/>
      <c r="E16" s="619">
        <v>1000000</v>
      </c>
      <c r="F16" s="619">
        <v>1000000</v>
      </c>
      <c r="G16" s="620">
        <f t="shared" si="1"/>
        <v>2000000</v>
      </c>
    </row>
    <row r="17" spans="1:27" s="115" customFormat="1" ht="39.75" customHeight="1" thickBot="1" x14ac:dyDescent="0.3">
      <c r="A17" s="326" t="s">
        <v>25</v>
      </c>
      <c r="B17" s="507" t="s">
        <v>391</v>
      </c>
      <c r="C17" s="619"/>
      <c r="D17" s="619"/>
      <c r="E17" s="619">
        <v>889000</v>
      </c>
      <c r="F17" s="619">
        <v>889000</v>
      </c>
      <c r="G17" s="620">
        <f t="shared" si="1"/>
        <v>1778000</v>
      </c>
    </row>
    <row r="18" spans="1:27" s="115" customFormat="1" ht="39.75" customHeight="1" thickBot="1" x14ac:dyDescent="0.3">
      <c r="A18" s="326" t="s">
        <v>16</v>
      </c>
      <c r="B18" s="507" t="s">
        <v>400</v>
      </c>
      <c r="C18" s="619"/>
      <c r="D18" s="619"/>
      <c r="E18" s="619">
        <v>264700</v>
      </c>
      <c r="F18" s="619">
        <v>264700</v>
      </c>
      <c r="G18" s="620">
        <f t="shared" si="1"/>
        <v>529400</v>
      </c>
    </row>
    <row r="19" spans="1:27" s="115" customFormat="1" ht="39.75" customHeight="1" thickBot="1" x14ac:dyDescent="0.3">
      <c r="A19" s="326" t="s">
        <v>57</v>
      </c>
      <c r="B19" s="507" t="s">
        <v>401</v>
      </c>
      <c r="C19" s="619"/>
      <c r="D19" s="619"/>
      <c r="E19" s="619">
        <v>5500000</v>
      </c>
      <c r="F19" s="619">
        <v>5500000</v>
      </c>
      <c r="G19" s="620">
        <f t="shared" si="1"/>
        <v>11000000</v>
      </c>
    </row>
    <row r="20" spans="1:27" s="115" customFormat="1" ht="15.75" thickBot="1" x14ac:dyDescent="0.3">
      <c r="A20" s="326" t="s">
        <v>60</v>
      </c>
      <c r="B20" s="507" t="s">
        <v>393</v>
      </c>
      <c r="C20" s="619"/>
      <c r="D20" s="619"/>
      <c r="E20" s="619">
        <v>666667</v>
      </c>
      <c r="F20" s="619">
        <v>666667</v>
      </c>
      <c r="G20" s="620">
        <f t="shared" si="1"/>
        <v>1333334</v>
      </c>
    </row>
    <row r="21" spans="1:27" s="115" customFormat="1" ht="39.75" thickBot="1" x14ac:dyDescent="0.3">
      <c r="A21" s="326" t="s">
        <v>58</v>
      </c>
      <c r="B21" s="621" t="s">
        <v>406</v>
      </c>
      <c r="C21" s="622"/>
      <c r="D21" s="622"/>
      <c r="E21" s="619">
        <v>3668227</v>
      </c>
      <c r="F21" s="619">
        <v>3668227</v>
      </c>
      <c r="G21" s="620">
        <f>SUM(C21:F21)</f>
        <v>7336454</v>
      </c>
    </row>
    <row r="22" spans="1:27" s="115" customFormat="1" ht="15.75" thickBot="1" x14ac:dyDescent="0.3">
      <c r="A22" s="326"/>
      <c r="B22" s="327" t="s">
        <v>79</v>
      </c>
      <c r="C22" s="328">
        <f>SUM(C6:C20)</f>
        <v>7554365</v>
      </c>
      <c r="D22" s="328">
        <f>SUM(D6:D20)</f>
        <v>7554365</v>
      </c>
      <c r="E22" s="328">
        <f>SUM(E6:E20)</f>
        <v>16874732</v>
      </c>
      <c r="F22" s="328">
        <f>SUM(F6:F20)</f>
        <v>16874732</v>
      </c>
      <c r="G22" s="329">
        <f>SUM(G6:G20)</f>
        <v>48858194</v>
      </c>
    </row>
    <row r="23" spans="1:27" s="115" customFormat="1" ht="30.75" customHeight="1" x14ac:dyDescent="0.25">
      <c r="A23" s="728" t="s">
        <v>335</v>
      </c>
      <c r="B23" s="728"/>
      <c r="C23" s="728"/>
      <c r="D23" s="728"/>
      <c r="E23" s="728"/>
      <c r="F23" s="728"/>
      <c r="G23" s="728"/>
      <c r="H23" s="728"/>
      <c r="I23" s="728"/>
      <c r="J23" s="728"/>
      <c r="K23" s="728"/>
      <c r="L23" s="728"/>
      <c r="M23" s="728"/>
      <c r="N23" s="728"/>
      <c r="O23" s="728"/>
      <c r="P23" s="728"/>
    </row>
    <row r="24" spans="1:27" s="115" customFormat="1" ht="15.75" thickBot="1" x14ac:dyDescent="0.3">
      <c r="A24" s="116"/>
      <c r="B24" s="116"/>
      <c r="P24" s="120" t="s">
        <v>76</v>
      </c>
    </row>
    <row r="25" spans="1:27" s="115" customFormat="1" ht="63.75" thickBot="1" x14ac:dyDescent="0.3">
      <c r="A25" s="494" t="s">
        <v>55</v>
      </c>
      <c r="B25" s="729" t="s">
        <v>80</v>
      </c>
      <c r="C25" s="730"/>
      <c r="D25" s="730"/>
      <c r="E25" s="731"/>
      <c r="F25" s="543" t="s">
        <v>237</v>
      </c>
      <c r="G25" s="544" t="s">
        <v>238</v>
      </c>
      <c r="H25" s="544" t="s">
        <v>239</v>
      </c>
      <c r="I25" s="544" t="s">
        <v>240</v>
      </c>
      <c r="J25" s="544" t="s">
        <v>241</v>
      </c>
      <c r="K25" s="544" t="s">
        <v>242</v>
      </c>
      <c r="L25" s="544" t="s">
        <v>243</v>
      </c>
      <c r="M25" s="544" t="s">
        <v>244</v>
      </c>
      <c r="N25" s="544" t="s">
        <v>250</v>
      </c>
      <c r="O25" s="544" t="s">
        <v>292</v>
      </c>
      <c r="P25" s="543" t="s">
        <v>336</v>
      </c>
      <c r="Q25" s="294"/>
      <c r="R25" s="294"/>
      <c r="S25" s="294"/>
      <c r="T25" s="294"/>
      <c r="U25" s="294"/>
      <c r="V25" s="294"/>
      <c r="W25" s="294"/>
      <c r="X25" s="294"/>
      <c r="Y25" s="294"/>
      <c r="Z25" s="294"/>
      <c r="AA25" s="295"/>
    </row>
    <row r="26" spans="1:27" s="115" customFormat="1" ht="18.75" customHeight="1" thickBot="1" x14ac:dyDescent="0.3">
      <c r="A26" s="542" t="s">
        <v>2</v>
      </c>
      <c r="B26" s="732" t="s">
        <v>392</v>
      </c>
      <c r="C26" s="733"/>
      <c r="D26" s="733"/>
      <c r="E26" s="734"/>
      <c r="F26" s="547">
        <v>10000000</v>
      </c>
      <c r="G26" s="550"/>
      <c r="H26" s="409"/>
      <c r="I26" s="550"/>
      <c r="J26" s="410"/>
      <c r="K26" s="557"/>
      <c r="L26" s="410"/>
      <c r="M26" s="557"/>
      <c r="N26" s="410"/>
      <c r="O26" s="557"/>
      <c r="P26" s="410"/>
    </row>
    <row r="27" spans="1:27" s="115" customFormat="1" ht="18.75" customHeight="1" thickBot="1" x14ac:dyDescent="0.3">
      <c r="A27" s="542" t="s">
        <v>6</v>
      </c>
      <c r="B27" s="735" t="s">
        <v>365</v>
      </c>
      <c r="C27" s="736"/>
      <c r="D27" s="736"/>
      <c r="E27" s="737"/>
      <c r="F27" s="548">
        <v>10000000</v>
      </c>
      <c r="G27" s="551"/>
      <c r="H27" s="553"/>
      <c r="I27" s="551"/>
      <c r="J27" s="555"/>
      <c r="K27" s="558"/>
      <c r="L27" s="555"/>
      <c r="M27" s="558"/>
      <c r="N27" s="555"/>
      <c r="O27" s="558"/>
      <c r="P27" s="555"/>
    </row>
    <row r="28" spans="1:27" s="115" customFormat="1" ht="18.75" customHeight="1" thickBot="1" x14ac:dyDescent="0.3">
      <c r="A28" s="542" t="s">
        <v>10</v>
      </c>
      <c r="B28" s="738" t="s">
        <v>391</v>
      </c>
      <c r="C28" s="739"/>
      <c r="D28" s="739"/>
      <c r="E28" s="740"/>
      <c r="F28" s="565">
        <v>8890000</v>
      </c>
      <c r="G28" s="566"/>
      <c r="H28" s="567"/>
      <c r="I28" s="566"/>
      <c r="J28" s="568"/>
      <c r="K28" s="569"/>
      <c r="L28" s="568"/>
      <c r="M28" s="569"/>
      <c r="N28" s="568"/>
      <c r="O28" s="569"/>
      <c r="P28" s="568"/>
    </row>
    <row r="29" spans="1:27" s="115" customFormat="1" ht="18.75" customHeight="1" thickBot="1" x14ac:dyDescent="0.3">
      <c r="A29" s="542" t="s">
        <v>4</v>
      </c>
      <c r="B29" s="738" t="s">
        <v>400</v>
      </c>
      <c r="C29" s="739"/>
      <c r="D29" s="739"/>
      <c r="E29" s="740"/>
      <c r="F29" s="565">
        <v>2647000</v>
      </c>
      <c r="G29" s="566"/>
      <c r="H29" s="567"/>
      <c r="I29" s="566"/>
      <c r="J29" s="568"/>
      <c r="K29" s="569"/>
      <c r="L29" s="568"/>
      <c r="M29" s="569"/>
      <c r="N29" s="568"/>
      <c r="O29" s="569"/>
      <c r="P29" s="568"/>
    </row>
    <row r="30" spans="1:27" s="115" customFormat="1" ht="18.75" customHeight="1" thickBot="1" x14ac:dyDescent="0.3">
      <c r="A30" s="542" t="s">
        <v>7</v>
      </c>
      <c r="B30" s="738" t="s">
        <v>401</v>
      </c>
      <c r="C30" s="739"/>
      <c r="D30" s="739"/>
      <c r="E30" s="740"/>
      <c r="F30" s="565">
        <v>55000000</v>
      </c>
      <c r="G30" s="566"/>
      <c r="H30" s="567"/>
      <c r="I30" s="566"/>
      <c r="J30" s="568"/>
      <c r="K30" s="569"/>
      <c r="L30" s="568"/>
      <c r="M30" s="569"/>
      <c r="N30" s="568"/>
      <c r="O30" s="569"/>
      <c r="P30" s="568"/>
    </row>
    <row r="31" spans="1:27" s="115" customFormat="1" ht="18.75" customHeight="1" thickBot="1" x14ac:dyDescent="0.3">
      <c r="A31" s="542" t="s">
        <v>11</v>
      </c>
      <c r="B31" s="741" t="s">
        <v>393</v>
      </c>
      <c r="C31" s="742"/>
      <c r="D31" s="742"/>
      <c r="E31" s="743"/>
      <c r="F31" s="549">
        <v>6666667</v>
      </c>
      <c r="G31" s="552"/>
      <c r="H31" s="554"/>
      <c r="I31" s="552"/>
      <c r="J31" s="556"/>
      <c r="K31" s="559"/>
      <c r="L31" s="556"/>
      <c r="M31" s="559"/>
      <c r="N31" s="556"/>
      <c r="O31" s="559"/>
      <c r="P31" s="556"/>
    </row>
    <row r="32" spans="1:27" s="115" customFormat="1" ht="18.75" customHeight="1" thickBot="1" x14ac:dyDescent="0.3">
      <c r="A32" s="623" t="s">
        <v>5</v>
      </c>
      <c r="B32" s="741" t="s">
        <v>406</v>
      </c>
      <c r="C32" s="742"/>
      <c r="D32" s="742"/>
      <c r="E32" s="743"/>
      <c r="F32" s="549">
        <v>36682274</v>
      </c>
      <c r="G32" s="624"/>
      <c r="H32" s="625"/>
      <c r="I32" s="624"/>
      <c r="J32" s="626"/>
      <c r="K32" s="627"/>
      <c r="L32" s="626"/>
      <c r="M32" s="627"/>
      <c r="N32" s="626"/>
      <c r="O32" s="627"/>
      <c r="P32" s="626"/>
    </row>
    <row r="33" spans="1:16" s="115" customFormat="1" ht="15.75" customHeight="1" thickBot="1" x14ac:dyDescent="0.3">
      <c r="A33" s="623" t="s">
        <v>5</v>
      </c>
      <c r="B33" s="744" t="s">
        <v>85</v>
      </c>
      <c r="C33" s="744"/>
      <c r="D33" s="744"/>
      <c r="E33" s="745"/>
      <c r="F33" s="545">
        <f>SUM(F26:F32)</f>
        <v>129885941</v>
      </c>
      <c r="G33" s="545">
        <f t="shared" ref="G33:P33" si="2">SUM(G26:G26)</f>
        <v>0</v>
      </c>
      <c r="H33" s="545">
        <f t="shared" si="2"/>
        <v>0</v>
      </c>
      <c r="I33" s="545">
        <f t="shared" si="2"/>
        <v>0</v>
      </c>
      <c r="J33" s="546">
        <f t="shared" si="2"/>
        <v>0</v>
      </c>
      <c r="K33" s="546">
        <f t="shared" si="2"/>
        <v>0</v>
      </c>
      <c r="L33" s="546">
        <f t="shared" si="2"/>
        <v>0</v>
      </c>
      <c r="M33" s="546">
        <f t="shared" si="2"/>
        <v>0</v>
      </c>
      <c r="N33" s="546">
        <f t="shared" si="2"/>
        <v>0</v>
      </c>
      <c r="O33" s="546">
        <f t="shared" si="2"/>
        <v>0</v>
      </c>
      <c r="P33" s="546">
        <f t="shared" si="2"/>
        <v>0</v>
      </c>
    </row>
    <row r="34" spans="1:16" s="115" customFormat="1" ht="33" customHeight="1" thickBot="1" x14ac:dyDescent="0.3">
      <c r="A34" s="623" t="s">
        <v>13</v>
      </c>
      <c r="B34" s="746" t="s">
        <v>308</v>
      </c>
      <c r="C34" s="746"/>
      <c r="D34" s="746"/>
      <c r="E34" s="747"/>
      <c r="F34" s="411">
        <v>7554365</v>
      </c>
      <c r="G34" s="420"/>
      <c r="H34" s="420"/>
      <c r="I34" s="420"/>
      <c r="J34" s="412"/>
      <c r="K34" s="413"/>
      <c r="L34" s="414"/>
      <c r="M34" s="413"/>
      <c r="N34" s="414"/>
      <c r="O34" s="413"/>
      <c r="P34" s="415"/>
    </row>
    <row r="35" spans="1:16" s="115" customFormat="1" ht="15.75" customHeight="1" thickBot="1" x14ac:dyDescent="0.3">
      <c r="A35" s="623" t="s">
        <v>8</v>
      </c>
      <c r="B35" s="726" t="s">
        <v>309</v>
      </c>
      <c r="C35" s="726"/>
      <c r="D35" s="726"/>
      <c r="E35" s="727"/>
      <c r="F35" s="416">
        <f>SUM(F33:F34)</f>
        <v>137440306</v>
      </c>
      <c r="G35" s="417">
        <f t="shared" ref="G35:P35" si="3">SUM(G33:G34)</f>
        <v>0</v>
      </c>
      <c r="H35" s="416">
        <f t="shared" si="3"/>
        <v>0</v>
      </c>
      <c r="I35" s="417">
        <f t="shared" si="3"/>
        <v>0</v>
      </c>
      <c r="J35" s="418">
        <f t="shared" si="3"/>
        <v>0</v>
      </c>
      <c r="K35" s="419">
        <f t="shared" si="3"/>
        <v>0</v>
      </c>
      <c r="L35" s="418">
        <f t="shared" si="3"/>
        <v>0</v>
      </c>
      <c r="M35" s="419">
        <f t="shared" si="3"/>
        <v>0</v>
      </c>
      <c r="N35" s="418">
        <f t="shared" si="3"/>
        <v>0</v>
      </c>
      <c r="O35" s="419">
        <f t="shared" si="3"/>
        <v>0</v>
      </c>
      <c r="P35" s="419">
        <f t="shared" si="3"/>
        <v>0</v>
      </c>
    </row>
  </sheetData>
  <mergeCells count="19">
    <mergeCell ref="B35:E35"/>
    <mergeCell ref="A23:P23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A1:G1"/>
    <mergeCell ref="D2:E2"/>
    <mergeCell ref="F2:G2"/>
    <mergeCell ref="A3:A4"/>
    <mergeCell ref="B3:B4"/>
    <mergeCell ref="C3:F3"/>
    <mergeCell ref="G3:G4"/>
  </mergeCells>
  <pageMargins left="0.51181102362204722" right="0.51181102362204722" top="0.59055118110236227" bottom="0.59055118110236227" header="0.31496062992125984" footer="0.31496062992125984"/>
  <pageSetup paperSize="9" scale="50" orientation="landscape" r:id="rId1"/>
  <headerFooter>
    <oddHeader>&amp;R13. sz. melléklet
...../2018.  (....) Egyek Önk.</oddHeader>
  </headerFooter>
  <rowBreaks count="1" manualBreakCount="1">
    <brk id="2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view="pageLayout" topLeftCell="B1" zoomScaleNormal="90" workbookViewId="0">
      <selection activeCell="J31" sqref="J31"/>
    </sheetView>
  </sheetViews>
  <sheetFormatPr defaultRowHeight="12.75" x14ac:dyDescent="0.2"/>
  <cols>
    <col min="1" max="1" width="60.140625" customWidth="1"/>
    <col min="2" max="2" width="17" customWidth="1"/>
    <col min="3" max="3" width="18.5703125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</cols>
  <sheetData>
    <row r="1" spans="1:13" ht="15.75" customHeight="1" x14ac:dyDescent="0.2">
      <c r="A1" s="645" t="s">
        <v>345</v>
      </c>
      <c r="B1" s="645"/>
      <c r="C1" s="645"/>
      <c r="D1" s="645"/>
      <c r="E1" s="645"/>
      <c r="F1" s="645"/>
      <c r="G1" s="645"/>
      <c r="H1" s="645"/>
      <c r="I1" s="645"/>
      <c r="J1" s="645"/>
    </row>
    <row r="2" spans="1:13" x14ac:dyDescent="0.2">
      <c r="A2" s="645"/>
      <c r="B2" s="645"/>
      <c r="C2" s="645"/>
      <c r="D2" s="645"/>
      <c r="E2" s="645"/>
      <c r="F2" s="645"/>
      <c r="G2" s="645"/>
      <c r="H2" s="645"/>
      <c r="I2" s="645"/>
      <c r="J2" s="645"/>
    </row>
    <row r="5" spans="1:13" ht="13.5" thickBot="1" x14ac:dyDescent="0.25"/>
    <row r="6" spans="1:13" ht="86.25" customHeight="1" thickBot="1" x14ac:dyDescent="0.25">
      <c r="A6" s="646" t="s">
        <v>120</v>
      </c>
      <c r="B6" s="513" t="s">
        <v>99</v>
      </c>
      <c r="C6" s="513" t="s">
        <v>105</v>
      </c>
      <c r="D6" s="513" t="s">
        <v>118</v>
      </c>
      <c r="E6" s="513" t="s">
        <v>97</v>
      </c>
      <c r="F6" s="513" t="s">
        <v>119</v>
      </c>
      <c r="G6" s="513" t="s">
        <v>116</v>
      </c>
      <c r="H6" s="513" t="s">
        <v>107</v>
      </c>
      <c r="I6" s="513" t="s">
        <v>114</v>
      </c>
      <c r="J6" s="514" t="s">
        <v>14</v>
      </c>
      <c r="L6" s="601"/>
      <c r="M6" s="601"/>
    </row>
    <row r="7" spans="1:13" ht="25.5" customHeight="1" thickBot="1" x14ac:dyDescent="0.25">
      <c r="A7" s="647"/>
      <c r="B7" s="143" t="s">
        <v>327</v>
      </c>
      <c r="C7" s="143" t="s">
        <v>327</v>
      </c>
      <c r="D7" s="143" t="s">
        <v>327</v>
      </c>
      <c r="E7" s="143" t="s">
        <v>327</v>
      </c>
      <c r="F7" s="143" t="s">
        <v>327</v>
      </c>
      <c r="G7" s="143" t="s">
        <v>327</v>
      </c>
      <c r="H7" s="143" t="s">
        <v>327</v>
      </c>
      <c r="I7" s="143" t="s">
        <v>327</v>
      </c>
      <c r="J7" s="143" t="s">
        <v>327</v>
      </c>
      <c r="L7" s="601"/>
      <c r="M7" s="601"/>
    </row>
    <row r="8" spans="1:13" s="277" customFormat="1" ht="27.75" customHeight="1" thickBot="1" x14ac:dyDescent="0.25">
      <c r="A8" s="336" t="s">
        <v>258</v>
      </c>
      <c r="B8" s="331">
        <v>1303451</v>
      </c>
      <c r="C8" s="331"/>
      <c r="D8" s="331"/>
      <c r="E8" s="332">
        <v>726105</v>
      </c>
      <c r="F8" s="331"/>
      <c r="G8" s="331"/>
      <c r="H8" s="333"/>
      <c r="I8" s="335">
        <v>6004541</v>
      </c>
      <c r="J8" s="284">
        <f>SUM(B8:I8)</f>
        <v>8034097</v>
      </c>
      <c r="L8" s="602"/>
      <c r="M8" s="602"/>
    </row>
    <row r="9" spans="1:13" ht="15.75" thickBot="1" x14ac:dyDescent="0.25">
      <c r="A9" s="280" t="s">
        <v>131</v>
      </c>
      <c r="B9" s="515"/>
      <c r="C9" s="356"/>
      <c r="D9" s="356"/>
      <c r="E9" s="515">
        <v>720000</v>
      </c>
      <c r="F9" s="356"/>
      <c r="G9" s="515"/>
      <c r="H9" s="516"/>
      <c r="I9" s="517"/>
      <c r="J9" s="284">
        <f t="shared" ref="J9:J28" si="0">SUM(B9:I9)</f>
        <v>720000</v>
      </c>
      <c r="L9" s="602"/>
      <c r="M9" s="602"/>
    </row>
    <row r="10" spans="1:13" ht="27.75" customHeight="1" thickBot="1" x14ac:dyDescent="0.25">
      <c r="A10" s="279" t="s">
        <v>122</v>
      </c>
      <c r="B10" s="110"/>
      <c r="C10" s="110"/>
      <c r="D10" s="110"/>
      <c r="E10" s="110">
        <v>30230084</v>
      </c>
      <c r="F10" s="110">
        <v>5179650</v>
      </c>
      <c r="G10" s="110">
        <v>7834004</v>
      </c>
      <c r="H10" s="282"/>
      <c r="I10" s="334">
        <v>34820584</v>
      </c>
      <c r="J10" s="284">
        <f t="shared" si="0"/>
        <v>78064322</v>
      </c>
      <c r="L10" s="602"/>
      <c r="M10" s="602"/>
    </row>
    <row r="11" spans="1:13" s="75" customFormat="1" ht="15.75" customHeight="1" thickBot="1" x14ac:dyDescent="0.25">
      <c r="A11" s="278" t="s">
        <v>124</v>
      </c>
      <c r="B11" s="110">
        <v>341854406</v>
      </c>
      <c r="C11" s="110"/>
      <c r="D11" s="110"/>
      <c r="E11" s="111"/>
      <c r="F11" s="110"/>
      <c r="G11" s="111"/>
      <c r="H11" s="283"/>
      <c r="I11" s="334">
        <v>11049981</v>
      </c>
      <c r="J11" s="284">
        <f t="shared" si="0"/>
        <v>352904387</v>
      </c>
      <c r="L11" s="602"/>
      <c r="M11" s="602"/>
    </row>
    <row r="12" spans="1:13" s="75" customFormat="1" ht="15.75" customHeight="1" thickBot="1" x14ac:dyDescent="0.25">
      <c r="A12" s="280" t="s">
        <v>128</v>
      </c>
      <c r="B12" s="502">
        <v>27443748</v>
      </c>
      <c r="C12" s="502"/>
      <c r="D12" s="502"/>
      <c r="E12" s="599"/>
      <c r="F12" s="502"/>
      <c r="G12" s="599"/>
      <c r="H12" s="600"/>
      <c r="I12" s="334"/>
      <c r="J12" s="284">
        <f t="shared" si="0"/>
        <v>27443748</v>
      </c>
      <c r="L12" s="602"/>
      <c r="M12" s="602"/>
    </row>
    <row r="13" spans="1:13" ht="15.75" thickBot="1" x14ac:dyDescent="0.25">
      <c r="A13" s="280" t="s">
        <v>129</v>
      </c>
      <c r="B13" s="518">
        <v>423315519</v>
      </c>
      <c r="C13" s="518"/>
      <c r="D13" s="519"/>
      <c r="E13" s="518">
        <v>11570247</v>
      </c>
      <c r="F13" s="519"/>
      <c r="G13" s="519"/>
      <c r="H13" s="405"/>
      <c r="I13" s="520">
        <v>82328640</v>
      </c>
      <c r="J13" s="284">
        <f t="shared" si="0"/>
        <v>517214406</v>
      </c>
      <c r="L13" s="602"/>
      <c r="M13" s="602"/>
    </row>
    <row r="14" spans="1:13" ht="27.75" customHeight="1" thickBot="1" x14ac:dyDescent="0.25">
      <c r="A14" s="279" t="s">
        <v>257</v>
      </c>
      <c r="B14" s="110"/>
      <c r="C14" s="110"/>
      <c r="D14" s="110"/>
      <c r="E14" s="110">
        <v>3736206</v>
      </c>
      <c r="F14" s="110"/>
      <c r="G14" s="110"/>
      <c r="H14" s="282"/>
      <c r="I14" s="334"/>
      <c r="J14" s="284">
        <f t="shared" si="0"/>
        <v>3736206</v>
      </c>
      <c r="L14" s="602"/>
      <c r="M14" s="602"/>
    </row>
    <row r="15" spans="1:13" ht="15.75" thickBot="1" x14ac:dyDescent="0.25">
      <c r="A15" s="278" t="s">
        <v>210</v>
      </c>
      <c r="B15" s="110"/>
      <c r="C15" s="110">
        <v>920371958</v>
      </c>
      <c r="D15" s="110"/>
      <c r="E15" s="110"/>
      <c r="F15" s="110"/>
      <c r="G15" s="110"/>
      <c r="H15" s="282"/>
      <c r="I15" s="334">
        <v>8332340</v>
      </c>
      <c r="J15" s="284">
        <f t="shared" si="0"/>
        <v>928704298</v>
      </c>
      <c r="L15" s="602"/>
      <c r="M15" s="602"/>
    </row>
    <row r="16" spans="1:13" ht="15.75" thickBot="1" x14ac:dyDescent="0.25">
      <c r="A16" s="278" t="s">
        <v>296</v>
      </c>
      <c r="B16" s="110"/>
      <c r="C16" s="110"/>
      <c r="D16" s="110"/>
      <c r="E16" s="110"/>
      <c r="F16" s="110"/>
      <c r="G16" s="110"/>
      <c r="H16" s="282"/>
      <c r="I16" s="334">
        <v>60000</v>
      </c>
      <c r="J16" s="284">
        <f t="shared" si="0"/>
        <v>60000</v>
      </c>
      <c r="L16" s="602"/>
      <c r="M16" s="602"/>
    </row>
    <row r="17" spans="1:13" ht="18" customHeight="1" thickBot="1" x14ac:dyDescent="0.25">
      <c r="A17" s="279" t="s">
        <v>267</v>
      </c>
      <c r="B17" s="110"/>
      <c r="C17" s="110">
        <v>1390854858</v>
      </c>
      <c r="D17" s="110"/>
      <c r="E17" s="110"/>
      <c r="F17" s="110"/>
      <c r="G17" s="110"/>
      <c r="H17" s="282"/>
      <c r="I17" s="334"/>
      <c r="J17" s="284">
        <f t="shared" si="0"/>
        <v>1390854858</v>
      </c>
      <c r="L17" s="602"/>
      <c r="M17" s="602"/>
    </row>
    <row r="18" spans="1:13" ht="15.75" thickBot="1" x14ac:dyDescent="0.25">
      <c r="A18" s="278" t="s">
        <v>123</v>
      </c>
      <c r="B18" s="110">
        <v>1178000</v>
      </c>
      <c r="C18" s="110"/>
      <c r="D18" s="110"/>
      <c r="E18" s="110"/>
      <c r="F18" s="110"/>
      <c r="G18" s="110"/>
      <c r="H18" s="282"/>
      <c r="I18" s="334">
        <v>920000</v>
      </c>
      <c r="J18" s="284">
        <f t="shared" si="0"/>
        <v>2098000</v>
      </c>
      <c r="L18" s="602"/>
      <c r="M18" s="602"/>
    </row>
    <row r="19" spans="1:13" ht="15.75" thickBot="1" x14ac:dyDescent="0.25">
      <c r="A19" s="280" t="s">
        <v>403</v>
      </c>
      <c r="B19" s="502"/>
      <c r="C19" s="502"/>
      <c r="D19" s="502"/>
      <c r="E19" s="502">
        <v>343504</v>
      </c>
      <c r="F19" s="502"/>
      <c r="G19" s="502"/>
      <c r="H19" s="503"/>
      <c r="I19" s="334"/>
      <c r="J19" s="284">
        <f t="shared" si="0"/>
        <v>343504</v>
      </c>
      <c r="L19" s="602"/>
      <c r="M19" s="602"/>
    </row>
    <row r="20" spans="1:13" ht="15.75" thickBot="1" x14ac:dyDescent="0.25">
      <c r="A20" s="280" t="s">
        <v>161</v>
      </c>
      <c r="B20" s="502">
        <v>6593300</v>
      </c>
      <c r="C20" s="502"/>
      <c r="D20" s="502"/>
      <c r="E20" s="502">
        <v>120219</v>
      </c>
      <c r="F20" s="502"/>
      <c r="G20" s="502"/>
      <c r="H20" s="503"/>
      <c r="I20" s="334"/>
      <c r="J20" s="284">
        <f t="shared" si="0"/>
        <v>6713519</v>
      </c>
      <c r="L20" s="602"/>
      <c r="M20" s="602"/>
    </row>
    <row r="21" spans="1:13" ht="15.75" thickBot="1" x14ac:dyDescent="0.25">
      <c r="A21" s="280" t="s">
        <v>344</v>
      </c>
      <c r="B21" s="502">
        <v>64000</v>
      </c>
      <c r="C21" s="502"/>
      <c r="D21" s="502"/>
      <c r="E21" s="502"/>
      <c r="F21" s="502"/>
      <c r="G21" s="502"/>
      <c r="H21" s="503"/>
      <c r="I21" s="334"/>
      <c r="J21" s="284">
        <f t="shared" si="0"/>
        <v>64000</v>
      </c>
      <c r="L21" s="602"/>
      <c r="M21" s="602"/>
    </row>
    <row r="22" spans="1:13" ht="15.75" thickBot="1" x14ac:dyDescent="0.25">
      <c r="A22" s="280" t="s">
        <v>256</v>
      </c>
      <c r="B22" s="518"/>
      <c r="C22" s="518"/>
      <c r="D22" s="519"/>
      <c r="E22" s="518"/>
      <c r="F22" s="519"/>
      <c r="G22" s="519"/>
      <c r="H22" s="405"/>
      <c r="I22" s="520">
        <v>20452</v>
      </c>
      <c r="J22" s="284">
        <f t="shared" si="0"/>
        <v>20452</v>
      </c>
      <c r="L22" s="602"/>
      <c r="M22" s="602"/>
    </row>
    <row r="23" spans="1:13" ht="15.75" thickBot="1" x14ac:dyDescent="0.25">
      <c r="A23" s="280" t="s">
        <v>211</v>
      </c>
      <c r="B23" s="518"/>
      <c r="C23" s="518"/>
      <c r="D23" s="519"/>
      <c r="E23" s="518"/>
      <c r="F23" s="519"/>
      <c r="G23" s="519"/>
      <c r="H23" s="405"/>
      <c r="I23" s="520">
        <v>500000</v>
      </c>
      <c r="J23" s="284">
        <f t="shared" si="0"/>
        <v>500000</v>
      </c>
      <c r="L23" s="602"/>
      <c r="M23" s="602"/>
    </row>
    <row r="24" spans="1:13" ht="15.75" thickBot="1" x14ac:dyDescent="0.25">
      <c r="A24" s="280" t="s">
        <v>404</v>
      </c>
      <c r="B24" s="518">
        <v>450000</v>
      </c>
      <c r="C24" s="518"/>
      <c r="D24" s="519"/>
      <c r="E24" s="518"/>
      <c r="F24" s="519"/>
      <c r="G24" s="519"/>
      <c r="H24" s="405"/>
      <c r="I24" s="520"/>
      <c r="J24" s="284">
        <f t="shared" si="0"/>
        <v>450000</v>
      </c>
      <c r="L24" s="602"/>
      <c r="M24" s="602"/>
    </row>
    <row r="25" spans="1:13" ht="15.75" thickBot="1" x14ac:dyDescent="0.25">
      <c r="A25" s="280" t="s">
        <v>127</v>
      </c>
      <c r="B25" s="518"/>
      <c r="C25" s="518"/>
      <c r="D25" s="519"/>
      <c r="E25" s="518">
        <v>2540</v>
      </c>
      <c r="F25" s="519"/>
      <c r="G25" s="519"/>
      <c r="H25" s="405"/>
      <c r="I25" s="520"/>
      <c r="J25" s="284">
        <f t="shared" si="0"/>
        <v>2540</v>
      </c>
      <c r="L25" s="602"/>
      <c r="M25" s="602"/>
    </row>
    <row r="26" spans="1:13" ht="15.75" thickBot="1" x14ac:dyDescent="0.25">
      <c r="A26" s="280" t="s">
        <v>212</v>
      </c>
      <c r="B26" s="518"/>
      <c r="C26" s="518"/>
      <c r="D26" s="519"/>
      <c r="E26" s="518"/>
      <c r="F26" s="519"/>
      <c r="G26" s="518">
        <v>2103170</v>
      </c>
      <c r="H26" s="405"/>
      <c r="I26" s="520"/>
      <c r="J26" s="284">
        <f t="shared" si="0"/>
        <v>2103170</v>
      </c>
      <c r="L26" s="602"/>
      <c r="M26" s="602"/>
    </row>
    <row r="27" spans="1:13" ht="30" customHeight="1" thickBot="1" x14ac:dyDescent="0.25">
      <c r="A27" s="279" t="s">
        <v>125</v>
      </c>
      <c r="B27" s="110"/>
      <c r="C27" s="110"/>
      <c r="D27" s="110">
        <v>82386000</v>
      </c>
      <c r="E27" s="110"/>
      <c r="F27" s="110"/>
      <c r="G27" s="110"/>
      <c r="H27" s="282"/>
      <c r="I27" s="334"/>
      <c r="J27" s="284">
        <f t="shared" si="0"/>
        <v>82386000</v>
      </c>
      <c r="L27" s="602"/>
      <c r="M27" s="602"/>
    </row>
    <row r="28" spans="1:13" ht="15.75" thickBot="1" x14ac:dyDescent="0.25">
      <c r="A28" s="278" t="s">
        <v>126</v>
      </c>
      <c r="B28" s="522"/>
      <c r="C28" s="522"/>
      <c r="D28" s="342"/>
      <c r="E28" s="522"/>
      <c r="F28" s="342"/>
      <c r="G28" s="522"/>
      <c r="H28" s="352"/>
      <c r="I28" s="521">
        <v>129885941</v>
      </c>
      <c r="J28" s="284">
        <f t="shared" si="0"/>
        <v>129885941</v>
      </c>
      <c r="L28" s="602"/>
      <c r="M28" s="602"/>
    </row>
    <row r="29" spans="1:13" s="144" customFormat="1" ht="15.75" thickBot="1" x14ac:dyDescent="0.25">
      <c r="A29" s="281" t="s">
        <v>14</v>
      </c>
      <c r="B29" s="523">
        <f>SUM(B8:B28)</f>
        <v>802202424</v>
      </c>
      <c r="C29" s="523">
        <f t="shared" ref="C29:I29" si="1">SUM(C8:C28)</f>
        <v>2311226816</v>
      </c>
      <c r="D29" s="523">
        <f t="shared" si="1"/>
        <v>82386000</v>
      </c>
      <c r="E29" s="523">
        <f t="shared" si="1"/>
        <v>47448905</v>
      </c>
      <c r="F29" s="523">
        <f t="shared" si="1"/>
        <v>5179650</v>
      </c>
      <c r="G29" s="523">
        <f t="shared" si="1"/>
        <v>9937174</v>
      </c>
      <c r="H29" s="523">
        <f t="shared" si="1"/>
        <v>0</v>
      </c>
      <c r="I29" s="523">
        <f t="shared" si="1"/>
        <v>273922479</v>
      </c>
      <c r="J29" s="523">
        <f>SUM(J8:J28)</f>
        <v>3532303448</v>
      </c>
      <c r="L29" s="602"/>
      <c r="M29" s="602"/>
    </row>
    <row r="33" spans="9:9" x14ac:dyDescent="0.2">
      <c r="I33" s="89"/>
    </row>
  </sheetData>
  <mergeCells count="2">
    <mergeCell ref="A1:J2"/>
    <mergeCell ref="A6:A7"/>
  </mergeCells>
  <pageMargins left="0.75" right="0.75" top="1" bottom="1" header="0.5" footer="0.5"/>
  <pageSetup paperSize="9" scale="62" orientation="landscape" r:id="rId1"/>
  <headerFooter alignWithMargins="0">
    <oddHeader>&amp;R2/1.sz. melléklete
...../2018. (......) Egyek Önk.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view="pageLayout" topLeftCell="B1" zoomScaleNormal="100" workbookViewId="0">
      <selection activeCell="A10" sqref="A10"/>
    </sheetView>
  </sheetViews>
  <sheetFormatPr defaultRowHeight="12.75" x14ac:dyDescent="0.2"/>
  <cols>
    <col min="1" max="1" width="49.28515625" customWidth="1"/>
    <col min="2" max="3" width="20.28515625" customWidth="1"/>
    <col min="4" max="4" width="15.5703125" customWidth="1"/>
    <col min="5" max="5" width="12.28515625" customWidth="1"/>
    <col min="6" max="6" width="13.5703125" customWidth="1"/>
    <col min="7" max="7" width="15.140625" customWidth="1"/>
    <col min="8" max="8" width="17" customWidth="1"/>
    <col min="9" max="9" width="15.5703125" customWidth="1"/>
    <col min="10" max="10" width="13.28515625" customWidth="1"/>
  </cols>
  <sheetData>
    <row r="1" spans="1:10" ht="15.75" customHeight="1" x14ac:dyDescent="0.2">
      <c r="A1" s="645" t="s">
        <v>348</v>
      </c>
      <c r="B1" s="645"/>
      <c r="C1" s="645"/>
      <c r="D1" s="645"/>
      <c r="E1" s="645"/>
      <c r="F1" s="645"/>
      <c r="G1" s="645"/>
      <c r="H1" s="645"/>
      <c r="I1" s="645"/>
      <c r="J1" s="645"/>
    </row>
    <row r="2" spans="1:10" ht="15.75" customHeight="1" x14ac:dyDescent="0.2">
      <c r="A2" s="645"/>
      <c r="B2" s="645"/>
      <c r="C2" s="645"/>
      <c r="D2" s="645"/>
      <c r="E2" s="645"/>
      <c r="F2" s="645"/>
      <c r="G2" s="645"/>
      <c r="H2" s="645"/>
      <c r="I2" s="645"/>
      <c r="J2" s="645"/>
    </row>
    <row r="5" spans="1:10" ht="13.5" thickBot="1" x14ac:dyDescent="0.25"/>
    <row r="6" spans="1:10" ht="51.75" thickBot="1" x14ac:dyDescent="0.25">
      <c r="A6" s="646" t="s">
        <v>120</v>
      </c>
      <c r="B6" s="112" t="s">
        <v>99</v>
      </c>
      <c r="C6" s="112" t="s">
        <v>105</v>
      </c>
      <c r="D6" s="112" t="s">
        <v>118</v>
      </c>
      <c r="E6" s="112" t="s">
        <v>97</v>
      </c>
      <c r="F6" s="112" t="s">
        <v>119</v>
      </c>
      <c r="G6" s="112" t="s">
        <v>116</v>
      </c>
      <c r="H6" s="112" t="s">
        <v>107</v>
      </c>
      <c r="I6" s="112" t="s">
        <v>114</v>
      </c>
      <c r="J6" s="113" t="s">
        <v>14</v>
      </c>
    </row>
    <row r="7" spans="1:10" ht="13.5" thickBot="1" x14ac:dyDescent="0.25">
      <c r="A7" s="648"/>
      <c r="B7" s="143" t="s">
        <v>327</v>
      </c>
      <c r="C7" s="143" t="s">
        <v>327</v>
      </c>
      <c r="D7" s="143" t="s">
        <v>327</v>
      </c>
      <c r="E7" s="143" t="s">
        <v>327</v>
      </c>
      <c r="F7" s="143" t="s">
        <v>327</v>
      </c>
      <c r="G7" s="143" t="s">
        <v>327</v>
      </c>
      <c r="H7" s="143" t="s">
        <v>327</v>
      </c>
      <c r="I7" s="143" t="s">
        <v>327</v>
      </c>
      <c r="J7" s="143" t="s">
        <v>327</v>
      </c>
    </row>
    <row r="8" spans="1:10" ht="31.5" customHeight="1" thickBot="1" x14ac:dyDescent="0.25">
      <c r="A8" s="315" t="s">
        <v>132</v>
      </c>
      <c r="B8" s="460">
        <v>3451168</v>
      </c>
      <c r="C8" s="460"/>
      <c r="D8" s="460"/>
      <c r="E8" s="460">
        <v>45000</v>
      </c>
      <c r="F8" s="460"/>
      <c r="G8" s="460"/>
      <c r="H8" s="460"/>
      <c r="I8" s="462">
        <v>2068000</v>
      </c>
      <c r="J8" s="464">
        <f>SUM(B8:I8)</f>
        <v>5564168</v>
      </c>
    </row>
    <row r="9" spans="1:10" ht="23.25" customHeight="1" thickBot="1" x14ac:dyDescent="0.25">
      <c r="A9" s="457" t="s">
        <v>133</v>
      </c>
      <c r="B9" s="458">
        <v>0</v>
      </c>
      <c r="C9" s="458">
        <v>0</v>
      </c>
      <c r="D9" s="458">
        <v>0</v>
      </c>
      <c r="E9" s="458">
        <v>0</v>
      </c>
      <c r="F9" s="458">
        <v>0</v>
      </c>
      <c r="G9" s="458">
        <v>0</v>
      </c>
      <c r="H9" s="458">
        <v>0</v>
      </c>
      <c r="I9" s="463">
        <v>0</v>
      </c>
      <c r="J9" s="72">
        <f>SUM(B9:I9)</f>
        <v>0</v>
      </c>
    </row>
    <row r="10" spans="1:10" ht="23.25" customHeight="1" thickBot="1" x14ac:dyDescent="0.25">
      <c r="A10" s="457" t="s">
        <v>402</v>
      </c>
      <c r="B10" s="458">
        <v>1751136</v>
      </c>
      <c r="C10" s="458">
        <v>0</v>
      </c>
      <c r="D10" s="458">
        <v>0</v>
      </c>
      <c r="E10" s="458">
        <v>0</v>
      </c>
      <c r="F10" s="458">
        <v>0</v>
      </c>
      <c r="G10" s="458">
        <v>0</v>
      </c>
      <c r="H10" s="458">
        <v>0</v>
      </c>
      <c r="I10" s="463">
        <v>0</v>
      </c>
      <c r="J10" s="72">
        <f>SUM(B10:I10)</f>
        <v>1751136</v>
      </c>
    </row>
    <row r="11" spans="1:10" ht="32.25" customHeight="1" thickBot="1" x14ac:dyDescent="0.25">
      <c r="A11" s="459" t="s">
        <v>14</v>
      </c>
      <c r="B11" s="461">
        <f>SUM(B8:B10)</f>
        <v>5202304</v>
      </c>
      <c r="C11" s="461">
        <f t="shared" ref="C11:I11" si="0">SUM(C8:C10)</f>
        <v>0</v>
      </c>
      <c r="D11" s="461">
        <f t="shared" si="0"/>
        <v>0</v>
      </c>
      <c r="E11" s="461">
        <f t="shared" si="0"/>
        <v>45000</v>
      </c>
      <c r="F11" s="461">
        <f t="shared" si="0"/>
        <v>0</v>
      </c>
      <c r="G11" s="461">
        <f t="shared" si="0"/>
        <v>0</v>
      </c>
      <c r="H11" s="461">
        <f t="shared" si="0"/>
        <v>0</v>
      </c>
      <c r="I11" s="461">
        <f t="shared" si="0"/>
        <v>2068000</v>
      </c>
      <c r="J11" s="72">
        <f>SUM(B11:I11)</f>
        <v>7315304</v>
      </c>
    </row>
  </sheetData>
  <mergeCells count="2">
    <mergeCell ref="A6:A7"/>
    <mergeCell ref="A1:J2"/>
  </mergeCells>
  <phoneticPr fontId="35" type="noConversion"/>
  <pageMargins left="0.74803149606299213" right="0.74803149606299213" top="0.98425196850393704" bottom="0.98425196850393704" header="0.51181102362204722" footer="0.51181102362204722"/>
  <pageSetup paperSize="9" scale="60" orientation="landscape" r:id="rId1"/>
  <headerFooter scaleWithDoc="0" alignWithMargins="0">
    <oddHeader>&amp;R2.2.sz. melléklete
...../2018. (......) Egyek Önk.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view="pageLayout" topLeftCell="B1" zoomScaleNormal="100" workbookViewId="0">
      <selection activeCell="J16" sqref="J16"/>
    </sheetView>
  </sheetViews>
  <sheetFormatPr defaultRowHeight="12.75" x14ac:dyDescent="0.2"/>
  <cols>
    <col min="1" max="1" width="49.28515625" customWidth="1"/>
    <col min="2" max="3" width="20.28515625" customWidth="1"/>
    <col min="4" max="4" width="15.5703125" customWidth="1"/>
    <col min="5" max="5" width="12.28515625" customWidth="1"/>
    <col min="6" max="6" width="13.5703125" customWidth="1"/>
    <col min="7" max="7" width="15.140625" customWidth="1"/>
    <col min="8" max="8" width="17" customWidth="1"/>
    <col min="9" max="9" width="15.5703125" customWidth="1"/>
    <col min="10" max="10" width="13.28515625" customWidth="1"/>
  </cols>
  <sheetData>
    <row r="1" spans="1:10" ht="15.75" customHeight="1" x14ac:dyDescent="0.2">
      <c r="A1" s="645" t="s">
        <v>347</v>
      </c>
      <c r="B1" s="645"/>
      <c r="C1" s="645"/>
      <c r="D1" s="645"/>
      <c r="E1" s="645"/>
      <c r="F1" s="645"/>
      <c r="G1" s="645"/>
      <c r="H1" s="645"/>
      <c r="I1" s="645"/>
      <c r="J1" s="645"/>
    </row>
    <row r="2" spans="1:10" ht="15.75" customHeight="1" x14ac:dyDescent="0.2">
      <c r="A2" s="645"/>
      <c r="B2" s="645"/>
      <c r="C2" s="645"/>
      <c r="D2" s="645"/>
      <c r="E2" s="645"/>
      <c r="F2" s="645"/>
      <c r="G2" s="645"/>
      <c r="H2" s="645"/>
      <c r="I2" s="645"/>
      <c r="J2" s="645"/>
    </row>
    <row r="5" spans="1:10" ht="13.5" thickBot="1" x14ac:dyDescent="0.25"/>
    <row r="6" spans="1:10" ht="51.75" thickBot="1" x14ac:dyDescent="0.25">
      <c r="A6" s="646" t="s">
        <v>120</v>
      </c>
      <c r="B6" s="112" t="s">
        <v>99</v>
      </c>
      <c r="C6" s="112" t="s">
        <v>105</v>
      </c>
      <c r="D6" s="112" t="s">
        <v>118</v>
      </c>
      <c r="E6" s="112" t="s">
        <v>97</v>
      </c>
      <c r="F6" s="112" t="s">
        <v>119</v>
      </c>
      <c r="G6" s="112" t="s">
        <v>116</v>
      </c>
      <c r="H6" s="112" t="s">
        <v>107</v>
      </c>
      <c r="I6" s="112" t="s">
        <v>114</v>
      </c>
      <c r="J6" s="113" t="s">
        <v>14</v>
      </c>
    </row>
    <row r="7" spans="1:10" ht="13.5" thickBot="1" x14ac:dyDescent="0.25">
      <c r="A7" s="648"/>
      <c r="B7" s="143" t="s">
        <v>327</v>
      </c>
      <c r="C7" s="143" t="s">
        <v>327</v>
      </c>
      <c r="D7" s="143" t="s">
        <v>327</v>
      </c>
      <c r="E7" s="143" t="s">
        <v>327</v>
      </c>
      <c r="F7" s="143" t="s">
        <v>327</v>
      </c>
      <c r="G7" s="143" t="s">
        <v>327</v>
      </c>
      <c r="H7" s="143" t="s">
        <v>327</v>
      </c>
      <c r="I7" s="143" t="s">
        <v>327</v>
      </c>
      <c r="J7" s="143" t="s">
        <v>327</v>
      </c>
    </row>
    <row r="8" spans="1:10" ht="31.5" customHeight="1" thickBot="1" x14ac:dyDescent="0.25">
      <c r="A8" s="315" t="s">
        <v>132</v>
      </c>
      <c r="B8" s="460">
        <v>3451168</v>
      </c>
      <c r="C8" s="460"/>
      <c r="D8" s="460"/>
      <c r="E8" s="460">
        <v>45000</v>
      </c>
      <c r="F8" s="460"/>
      <c r="G8" s="460"/>
      <c r="H8" s="460"/>
      <c r="I8" s="462">
        <v>2068000</v>
      </c>
      <c r="J8" s="464">
        <f>SUM(B8:I8)</f>
        <v>5564168</v>
      </c>
    </row>
    <row r="9" spans="1:10" ht="23.25" customHeight="1" thickBot="1" x14ac:dyDescent="0.25">
      <c r="A9" s="457" t="s">
        <v>133</v>
      </c>
      <c r="B9" s="458">
        <v>0</v>
      </c>
      <c r="C9" s="458">
        <v>0</v>
      </c>
      <c r="D9" s="458">
        <v>0</v>
      </c>
      <c r="E9" s="458">
        <v>0</v>
      </c>
      <c r="F9" s="458">
        <v>0</v>
      </c>
      <c r="G9" s="458">
        <v>0</v>
      </c>
      <c r="H9" s="458">
        <v>0</v>
      </c>
      <c r="I9" s="463">
        <v>0</v>
      </c>
      <c r="J9" s="72">
        <f>SUM(B9:I9)</f>
        <v>0</v>
      </c>
    </row>
    <row r="10" spans="1:10" ht="23.25" customHeight="1" thickBot="1" x14ac:dyDescent="0.25">
      <c r="A10" s="457" t="s">
        <v>402</v>
      </c>
      <c r="B10" s="458">
        <v>1751136</v>
      </c>
      <c r="C10" s="458">
        <v>0</v>
      </c>
      <c r="D10" s="458">
        <v>0</v>
      </c>
      <c r="E10" s="458">
        <v>0</v>
      </c>
      <c r="F10" s="458">
        <v>0</v>
      </c>
      <c r="G10" s="458">
        <v>0</v>
      </c>
      <c r="H10" s="458">
        <v>0</v>
      </c>
      <c r="I10" s="463">
        <v>0</v>
      </c>
      <c r="J10" s="72">
        <f>SUM(B10:I10)</f>
        <v>1751136</v>
      </c>
    </row>
    <row r="11" spans="1:10" ht="32.25" customHeight="1" thickBot="1" x14ac:dyDescent="0.25">
      <c r="A11" s="459" t="s">
        <v>14</v>
      </c>
      <c r="B11" s="461">
        <f>SUM(B8:B10)</f>
        <v>5202304</v>
      </c>
      <c r="C11" s="461">
        <f t="shared" ref="C11:I11" si="0">SUM(C8:C10)</f>
        <v>0</v>
      </c>
      <c r="D11" s="461">
        <f t="shared" si="0"/>
        <v>0</v>
      </c>
      <c r="E11" s="461">
        <f t="shared" si="0"/>
        <v>45000</v>
      </c>
      <c r="F11" s="461">
        <f t="shared" si="0"/>
        <v>0</v>
      </c>
      <c r="G11" s="461">
        <f t="shared" si="0"/>
        <v>0</v>
      </c>
      <c r="H11" s="461">
        <f t="shared" si="0"/>
        <v>0</v>
      </c>
      <c r="I11" s="461">
        <f t="shared" si="0"/>
        <v>2068000</v>
      </c>
      <c r="J11" s="72">
        <f>SUM(B11:I11)</f>
        <v>7315304</v>
      </c>
    </row>
  </sheetData>
  <mergeCells count="2">
    <mergeCell ref="A1:J2"/>
    <mergeCell ref="A6:A7"/>
  </mergeCells>
  <pageMargins left="0.74803149606299213" right="0.74803149606299213" top="0.98425196850393704" bottom="0.98425196850393704" header="0.51181102362204722" footer="0.51181102362204722"/>
  <pageSetup paperSize="9" scale="60" orientation="landscape" r:id="rId1"/>
  <headerFooter scaleWithDoc="0" alignWithMargins="0">
    <oddHeader>&amp;R2.2.sz. melléklete
...../2018. (......) Egyek Önk.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zoomScaleNormal="100" workbookViewId="0">
      <selection activeCell="I12" sqref="I12"/>
    </sheetView>
  </sheetViews>
  <sheetFormatPr defaultRowHeight="12.75" x14ac:dyDescent="0.2"/>
  <cols>
    <col min="1" max="1" width="59.42578125" customWidth="1"/>
    <col min="2" max="3" width="17.42578125" customWidth="1"/>
    <col min="4" max="4" width="19.7109375" customWidth="1"/>
    <col min="5" max="5" width="17.85546875" customWidth="1"/>
    <col min="6" max="6" width="14.5703125" customWidth="1"/>
    <col min="7" max="7" width="15.28515625" customWidth="1"/>
    <col min="8" max="8" width="15.42578125" customWidth="1"/>
    <col min="9" max="9" width="13.28515625" customWidth="1"/>
    <col min="10" max="10" width="17.5703125" customWidth="1"/>
  </cols>
  <sheetData>
    <row r="1" spans="1:10" ht="15.75" customHeight="1" x14ac:dyDescent="0.2">
      <c r="A1" s="645" t="s">
        <v>349</v>
      </c>
      <c r="B1" s="645"/>
      <c r="C1" s="645"/>
      <c r="D1" s="645"/>
      <c r="E1" s="645"/>
      <c r="F1" s="645"/>
      <c r="G1" s="645"/>
      <c r="H1" s="645"/>
      <c r="I1" s="645"/>
      <c r="J1" s="645"/>
    </row>
    <row r="2" spans="1:10" ht="12.75" customHeight="1" x14ac:dyDescent="0.2">
      <c r="A2" s="645"/>
      <c r="B2" s="645"/>
      <c r="C2" s="645"/>
      <c r="D2" s="645"/>
      <c r="E2" s="645"/>
      <c r="F2" s="645"/>
      <c r="G2" s="645"/>
      <c r="H2" s="645"/>
      <c r="I2" s="645"/>
      <c r="J2" s="645"/>
    </row>
    <row r="5" spans="1:10" ht="13.5" thickBot="1" x14ac:dyDescent="0.25"/>
    <row r="6" spans="1:10" ht="51.75" thickBot="1" x14ac:dyDescent="0.25">
      <c r="A6" s="646" t="s">
        <v>120</v>
      </c>
      <c r="B6" s="112" t="s">
        <v>99</v>
      </c>
      <c r="C6" s="112" t="s">
        <v>105</v>
      </c>
      <c r="D6" s="112" t="s">
        <v>118</v>
      </c>
      <c r="E6" s="112" t="s">
        <v>97</v>
      </c>
      <c r="F6" s="112" t="s">
        <v>119</v>
      </c>
      <c r="G6" s="112" t="s">
        <v>116</v>
      </c>
      <c r="H6" s="112" t="s">
        <v>107</v>
      </c>
      <c r="I6" s="112" t="s">
        <v>114</v>
      </c>
      <c r="J6" s="113" t="s">
        <v>14</v>
      </c>
    </row>
    <row r="7" spans="1:10" ht="13.5" thickBot="1" x14ac:dyDescent="0.25">
      <c r="A7" s="647"/>
      <c r="B7" s="143" t="s">
        <v>327</v>
      </c>
      <c r="C7" s="143" t="s">
        <v>327</v>
      </c>
      <c r="D7" s="143" t="s">
        <v>327</v>
      </c>
      <c r="E7" s="143" t="s">
        <v>327</v>
      </c>
      <c r="F7" s="143" t="s">
        <v>327</v>
      </c>
      <c r="G7" s="143" t="s">
        <v>327</v>
      </c>
      <c r="H7" s="143" t="s">
        <v>327</v>
      </c>
      <c r="I7" s="143" t="s">
        <v>327</v>
      </c>
      <c r="J7" s="143" t="s">
        <v>327</v>
      </c>
    </row>
    <row r="8" spans="1:10" x14ac:dyDescent="0.2">
      <c r="A8" s="465" t="s">
        <v>134</v>
      </c>
      <c r="B8" s="176">
        <v>0</v>
      </c>
      <c r="C8" s="176">
        <v>0</v>
      </c>
      <c r="D8" s="176">
        <v>0</v>
      </c>
      <c r="E8" s="177">
        <f>SUM(B8:D8)</f>
        <v>0</v>
      </c>
      <c r="F8" s="330">
        <v>0</v>
      </c>
      <c r="G8" s="330">
        <v>0</v>
      </c>
      <c r="H8" s="330">
        <v>0</v>
      </c>
      <c r="I8" s="472">
        <v>0</v>
      </c>
      <c r="J8" s="475">
        <f>SUM(B8:I8)</f>
        <v>0</v>
      </c>
    </row>
    <row r="9" spans="1:10" x14ac:dyDescent="0.2">
      <c r="A9" s="175" t="s">
        <v>135</v>
      </c>
      <c r="B9" s="176">
        <v>0</v>
      </c>
      <c r="C9" s="176">
        <v>0</v>
      </c>
      <c r="D9" s="176">
        <v>0</v>
      </c>
      <c r="E9" s="178">
        <v>384000</v>
      </c>
      <c r="F9" s="330">
        <v>0</v>
      </c>
      <c r="G9" s="330">
        <v>0</v>
      </c>
      <c r="H9" s="330">
        <v>0</v>
      </c>
      <c r="I9" s="472">
        <v>0</v>
      </c>
      <c r="J9" s="475">
        <f>SUM(B9:I9)</f>
        <v>384000</v>
      </c>
    </row>
    <row r="10" spans="1:10" x14ac:dyDescent="0.2">
      <c r="A10" s="175" t="s">
        <v>136</v>
      </c>
      <c r="B10" s="176">
        <v>0</v>
      </c>
      <c r="C10" s="176">
        <v>0</v>
      </c>
      <c r="D10" s="176">
        <v>0</v>
      </c>
      <c r="E10" s="177">
        <v>0</v>
      </c>
      <c r="F10" s="330">
        <v>0</v>
      </c>
      <c r="G10" s="330">
        <v>0</v>
      </c>
      <c r="H10" s="330">
        <v>0</v>
      </c>
      <c r="I10" s="472">
        <v>0</v>
      </c>
      <c r="J10" s="475">
        <f>SUM(B10:I10)</f>
        <v>0</v>
      </c>
    </row>
    <row r="11" spans="1:10" ht="13.5" thickBot="1" x14ac:dyDescent="0.25">
      <c r="A11" s="466" t="s">
        <v>137</v>
      </c>
      <c r="B11" s="458">
        <v>0</v>
      </c>
      <c r="C11" s="458">
        <v>0</v>
      </c>
      <c r="D11" s="458">
        <v>0</v>
      </c>
      <c r="E11" s="467">
        <f>SUM(B11:D11)</f>
        <v>0</v>
      </c>
      <c r="F11" s="468">
        <v>0</v>
      </c>
      <c r="G11" s="468">
        <v>0</v>
      </c>
      <c r="H11" s="468">
        <v>0</v>
      </c>
      <c r="I11" s="473">
        <v>200000</v>
      </c>
      <c r="J11" s="476">
        <f>SUM(B11:I11)</f>
        <v>200000</v>
      </c>
    </row>
    <row r="12" spans="1:10" s="75" customFormat="1" ht="13.5" thickBot="1" x14ac:dyDescent="0.25">
      <c r="A12" s="469" t="s">
        <v>71</v>
      </c>
      <c r="B12" s="470">
        <f>SUM(B8:B9)</f>
        <v>0</v>
      </c>
      <c r="C12" s="470">
        <f>SUM(C8:C9)</f>
        <v>0</v>
      </c>
      <c r="D12" s="470">
        <f t="shared" ref="D12:I12" si="0">SUM(D8:D11)</f>
        <v>0</v>
      </c>
      <c r="E12" s="470">
        <f t="shared" si="0"/>
        <v>384000</v>
      </c>
      <c r="F12" s="470">
        <f t="shared" si="0"/>
        <v>0</v>
      </c>
      <c r="G12" s="470">
        <f t="shared" si="0"/>
        <v>0</v>
      </c>
      <c r="H12" s="470">
        <f t="shared" si="0"/>
        <v>0</v>
      </c>
      <c r="I12" s="474">
        <f t="shared" si="0"/>
        <v>200000</v>
      </c>
      <c r="J12" s="477">
        <f>SUM(B12:I12)</f>
        <v>584000</v>
      </c>
    </row>
  </sheetData>
  <mergeCells count="2">
    <mergeCell ref="A6:A7"/>
    <mergeCell ref="A1:J2"/>
  </mergeCells>
  <phoneticPr fontId="35" type="noConversion"/>
  <pageMargins left="0.75" right="0.75" top="1" bottom="1" header="0.5" footer="0.5"/>
  <pageSetup paperSize="9" scale="63" orientation="landscape" r:id="rId1"/>
  <headerFooter alignWithMargins="0">
    <oddHeader>&amp;R2.3.sz. melléklete
...../2018. (......) Egyek Önk.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zoomScaleNormal="100" workbookViewId="0">
      <selection activeCell="E10" sqref="E10"/>
    </sheetView>
  </sheetViews>
  <sheetFormatPr defaultRowHeight="12.75" x14ac:dyDescent="0.2"/>
  <cols>
    <col min="1" max="1" width="58.5703125" customWidth="1"/>
    <col min="2" max="3" width="17.42578125" customWidth="1"/>
    <col min="4" max="4" width="14" customWidth="1"/>
    <col min="5" max="5" width="15.140625" customWidth="1"/>
    <col min="6" max="6" width="12" customWidth="1"/>
    <col min="7" max="7" width="11.5703125" customWidth="1"/>
    <col min="8" max="8" width="13.28515625" customWidth="1"/>
    <col min="9" max="9" width="14.7109375" customWidth="1"/>
    <col min="10" max="10" width="13" customWidth="1"/>
  </cols>
  <sheetData>
    <row r="1" spans="1:10" ht="15.75" customHeight="1" x14ac:dyDescent="0.2">
      <c r="A1" s="645" t="s">
        <v>317</v>
      </c>
      <c r="B1" s="645"/>
      <c r="C1" s="645"/>
      <c r="D1" s="645"/>
      <c r="E1" s="645"/>
      <c r="F1" s="645"/>
      <c r="G1" s="645"/>
      <c r="H1" s="645"/>
      <c r="I1" s="645"/>
      <c r="J1" s="645"/>
    </row>
    <row r="2" spans="1:10" ht="12.75" customHeight="1" x14ac:dyDescent="0.2">
      <c r="A2" s="645"/>
      <c r="B2" s="645"/>
      <c r="C2" s="645"/>
      <c r="D2" s="645"/>
      <c r="E2" s="645"/>
      <c r="F2" s="645"/>
      <c r="G2" s="645"/>
      <c r="H2" s="645"/>
      <c r="I2" s="645"/>
      <c r="J2" s="645"/>
    </row>
    <row r="5" spans="1:10" ht="13.5" thickBot="1" x14ac:dyDescent="0.25"/>
    <row r="6" spans="1:10" ht="64.5" thickBot="1" x14ac:dyDescent="0.25">
      <c r="A6" s="646" t="s">
        <v>120</v>
      </c>
      <c r="B6" s="112" t="s">
        <v>99</v>
      </c>
      <c r="C6" s="112" t="s">
        <v>105</v>
      </c>
      <c r="D6" s="112" t="s">
        <v>118</v>
      </c>
      <c r="E6" s="112" t="s">
        <v>97</v>
      </c>
      <c r="F6" s="112" t="s">
        <v>119</v>
      </c>
      <c r="G6" s="112" t="s">
        <v>116</v>
      </c>
      <c r="H6" s="112" t="s">
        <v>107</v>
      </c>
      <c r="I6" s="112" t="s">
        <v>114</v>
      </c>
      <c r="J6" s="113" t="s">
        <v>14</v>
      </c>
    </row>
    <row r="7" spans="1:10" ht="13.5" thickBot="1" x14ac:dyDescent="0.25">
      <c r="A7" s="647"/>
      <c r="B7" s="174" t="s">
        <v>327</v>
      </c>
      <c r="C7" s="174" t="s">
        <v>327</v>
      </c>
      <c r="D7" s="174" t="s">
        <v>327</v>
      </c>
      <c r="E7" s="174" t="s">
        <v>327</v>
      </c>
      <c r="F7" s="174" t="s">
        <v>327</v>
      </c>
      <c r="G7" s="174" t="s">
        <v>327</v>
      </c>
      <c r="H7" s="174" t="s">
        <v>327</v>
      </c>
      <c r="I7" s="174" t="s">
        <v>327</v>
      </c>
      <c r="J7" s="174" t="s">
        <v>327</v>
      </c>
    </row>
    <row r="8" spans="1:10" x14ac:dyDescent="0.2">
      <c r="A8" s="465" t="s">
        <v>134</v>
      </c>
      <c r="B8" s="176">
        <v>0</v>
      </c>
      <c r="C8" s="176">
        <v>0</v>
      </c>
      <c r="D8" s="176">
        <v>0</v>
      </c>
      <c r="E8" s="177">
        <f>SUM(B8:D8)</f>
        <v>0</v>
      </c>
      <c r="F8" s="330">
        <v>0</v>
      </c>
      <c r="G8" s="330">
        <v>0</v>
      </c>
      <c r="H8" s="330">
        <v>0</v>
      </c>
      <c r="I8" s="472">
        <v>0</v>
      </c>
      <c r="J8" s="475">
        <f>SUM(B8:I8)</f>
        <v>0</v>
      </c>
    </row>
    <row r="9" spans="1:10" x14ac:dyDescent="0.2">
      <c r="A9" s="175" t="s">
        <v>135</v>
      </c>
      <c r="B9" s="176">
        <v>0</v>
      </c>
      <c r="C9" s="176">
        <v>0</v>
      </c>
      <c r="D9" s="176">
        <v>0</v>
      </c>
      <c r="E9" s="178">
        <v>384000</v>
      </c>
      <c r="F9" s="330">
        <v>0</v>
      </c>
      <c r="G9" s="330">
        <v>0</v>
      </c>
      <c r="H9" s="330">
        <v>0</v>
      </c>
      <c r="I9" s="472"/>
      <c r="J9" s="475">
        <f>SUM(B9:I9)</f>
        <v>384000</v>
      </c>
    </row>
    <row r="10" spans="1:10" x14ac:dyDescent="0.2">
      <c r="A10" s="175" t="s">
        <v>136</v>
      </c>
      <c r="B10" s="176">
        <v>0</v>
      </c>
      <c r="C10" s="176">
        <v>0</v>
      </c>
      <c r="D10" s="176">
        <v>0</v>
      </c>
      <c r="E10" s="177">
        <v>0</v>
      </c>
      <c r="F10" s="330">
        <v>0</v>
      </c>
      <c r="G10" s="330">
        <v>0</v>
      </c>
      <c r="H10" s="330">
        <v>0</v>
      </c>
      <c r="I10" s="472">
        <v>0</v>
      </c>
      <c r="J10" s="475">
        <f>SUM(B10:I10)</f>
        <v>0</v>
      </c>
    </row>
    <row r="11" spans="1:10" ht="13.5" thickBot="1" x14ac:dyDescent="0.25">
      <c r="A11" s="466" t="s">
        <v>137</v>
      </c>
      <c r="B11" s="458">
        <v>0</v>
      </c>
      <c r="C11" s="458">
        <v>0</v>
      </c>
      <c r="D11" s="458">
        <v>0</v>
      </c>
      <c r="E11" s="467">
        <f>SUM(B11:D11)</f>
        <v>0</v>
      </c>
      <c r="F11" s="468">
        <v>0</v>
      </c>
      <c r="G11" s="468">
        <v>0</v>
      </c>
      <c r="H11" s="468">
        <v>0</v>
      </c>
      <c r="I11" s="473">
        <v>200000</v>
      </c>
      <c r="J11" s="479">
        <f>SUM(B11:I11)</f>
        <v>200000</v>
      </c>
    </row>
    <row r="12" spans="1:10" s="75" customFormat="1" ht="13.5" thickBot="1" x14ac:dyDescent="0.25">
      <c r="A12" s="469" t="s">
        <v>71</v>
      </c>
      <c r="B12" s="470">
        <f>SUM(B8:B9)</f>
        <v>0</v>
      </c>
      <c r="C12" s="470">
        <f>SUM(C8:C9)</f>
        <v>0</v>
      </c>
      <c r="D12" s="470">
        <f t="shared" ref="D12:I12" si="0">SUM(D8:D11)</f>
        <v>0</v>
      </c>
      <c r="E12" s="470">
        <f t="shared" si="0"/>
        <v>384000</v>
      </c>
      <c r="F12" s="470">
        <f t="shared" si="0"/>
        <v>0</v>
      </c>
      <c r="G12" s="470">
        <f t="shared" si="0"/>
        <v>0</v>
      </c>
      <c r="H12" s="470">
        <f t="shared" si="0"/>
        <v>0</v>
      </c>
      <c r="I12" s="470">
        <f t="shared" si="0"/>
        <v>200000</v>
      </c>
      <c r="J12" s="471">
        <f>SUM(B12:I12)</f>
        <v>584000</v>
      </c>
    </row>
    <row r="16" spans="1:10" ht="13.5" thickBot="1" x14ac:dyDescent="0.25"/>
    <row r="17" spans="1:1" ht="13.5" thickBot="1" x14ac:dyDescent="0.25">
      <c r="A17" s="478"/>
    </row>
  </sheetData>
  <mergeCells count="2">
    <mergeCell ref="A6:A7"/>
    <mergeCell ref="A1:J2"/>
  </mergeCells>
  <phoneticPr fontId="35" type="noConversion"/>
  <pageMargins left="0.75" right="0.75" top="1" bottom="1" header="0.5" footer="0.5"/>
  <pageSetup paperSize="9" scale="70" orientation="landscape" r:id="rId1"/>
  <headerFooter alignWithMargins="0">
    <oddHeader>&amp;R2.3)a sz. melléklete
...../2018. (......) Egyek Önk.</oddHeader>
  </headerFooter>
  <colBreaks count="1" manualBreakCount="1">
    <brk id="1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2:O39"/>
  <sheetViews>
    <sheetView topLeftCell="A10" zoomScaleNormal="100" workbookViewId="0">
      <selection activeCell="B14" sqref="B14"/>
    </sheetView>
  </sheetViews>
  <sheetFormatPr defaultRowHeight="12.75" x14ac:dyDescent="0.2"/>
  <cols>
    <col min="1" max="1" width="40.7109375" customWidth="1"/>
    <col min="2" max="2" width="20.140625" customWidth="1"/>
    <col min="3" max="4" width="14.7109375" customWidth="1"/>
    <col min="5" max="5" width="17.85546875" customWidth="1"/>
    <col min="6" max="6" width="11.7109375" customWidth="1"/>
    <col min="7" max="7" width="14.85546875" customWidth="1"/>
    <col min="8" max="8" width="13.7109375" bestFit="1" customWidth="1"/>
    <col min="9" max="10" width="9.140625" style="504"/>
    <col min="11" max="11" width="13.7109375" bestFit="1" customWidth="1"/>
  </cols>
  <sheetData>
    <row r="2" spans="1:15" ht="26.25" customHeight="1" x14ac:dyDescent="0.25">
      <c r="A2" s="651" t="s">
        <v>318</v>
      </c>
      <c r="B2" s="651"/>
      <c r="C2" s="651"/>
      <c r="D2" s="651"/>
      <c r="E2" s="651"/>
      <c r="F2" s="160"/>
      <c r="G2" s="160"/>
      <c r="H2" s="11"/>
      <c r="I2" s="575"/>
      <c r="J2" s="575"/>
      <c r="K2" s="11"/>
      <c r="L2" s="11"/>
      <c r="M2" s="11"/>
      <c r="N2" s="11"/>
      <c r="O2" s="11"/>
    </row>
    <row r="3" spans="1:15" ht="15.75" x14ac:dyDescent="0.25">
      <c r="A3" s="160"/>
      <c r="B3" s="160"/>
      <c r="C3" s="160"/>
      <c r="D3" s="160"/>
      <c r="E3" s="160"/>
      <c r="F3" s="160"/>
      <c r="G3" s="160"/>
      <c r="H3" s="11"/>
      <c r="I3" s="575"/>
      <c r="J3" s="575"/>
      <c r="K3" s="11"/>
      <c r="L3" s="11"/>
      <c r="M3" s="11"/>
      <c r="N3" s="11"/>
      <c r="O3" s="11"/>
    </row>
    <row r="4" spans="1:15" ht="15.75" x14ac:dyDescent="0.25">
      <c r="A4" s="14"/>
      <c r="B4" s="14"/>
      <c r="C4" s="14"/>
      <c r="D4" s="14"/>
      <c r="E4" s="14"/>
      <c r="F4" s="14"/>
      <c r="G4" s="14"/>
      <c r="H4" s="11"/>
      <c r="I4" s="575"/>
      <c r="J4" s="575"/>
      <c r="K4" s="11"/>
      <c r="L4" s="11"/>
      <c r="M4" s="11"/>
      <c r="N4" s="11"/>
      <c r="O4" s="11"/>
    </row>
    <row r="5" spans="1:15" ht="16.5" thickBot="1" x14ac:dyDescent="0.3">
      <c r="A5" s="11"/>
      <c r="B5" s="11"/>
      <c r="C5" s="11"/>
      <c r="D5" s="11"/>
      <c r="E5" s="505" t="s">
        <v>299</v>
      </c>
      <c r="F5" s="16"/>
      <c r="G5" s="16"/>
      <c r="H5" s="11"/>
      <c r="I5" s="575"/>
      <c r="J5" s="575"/>
      <c r="K5" s="11"/>
      <c r="L5" s="11"/>
      <c r="M5" s="11"/>
      <c r="N5" s="11"/>
      <c r="O5" s="11"/>
    </row>
    <row r="6" spans="1:15" ht="16.5" thickBot="1" x14ac:dyDescent="0.3">
      <c r="A6" s="15"/>
      <c r="B6" s="98"/>
      <c r="C6" s="654"/>
      <c r="D6" s="654"/>
      <c r="E6" s="655"/>
      <c r="F6" s="55"/>
      <c r="G6" s="55"/>
      <c r="H6" s="11"/>
      <c r="I6" s="575"/>
      <c r="J6" s="575"/>
      <c r="K6" s="11"/>
      <c r="L6" s="11"/>
      <c r="M6" s="11"/>
      <c r="N6" s="11"/>
      <c r="O6" s="11"/>
    </row>
    <row r="7" spans="1:15" ht="12.75" customHeight="1" x14ac:dyDescent="0.2">
      <c r="A7" s="656" t="s">
        <v>139</v>
      </c>
      <c r="B7" s="649" t="s">
        <v>314</v>
      </c>
      <c r="C7" s="649" t="s">
        <v>355</v>
      </c>
      <c r="D7" s="652" t="s">
        <v>319</v>
      </c>
      <c r="E7" s="649" t="s">
        <v>314</v>
      </c>
      <c r="F7" s="10"/>
    </row>
    <row r="8" spans="1:15" ht="43.5" customHeight="1" thickBot="1" x14ac:dyDescent="0.25">
      <c r="A8" s="657"/>
      <c r="B8" s="650"/>
      <c r="C8" s="650"/>
      <c r="D8" s="653"/>
      <c r="E8" s="650"/>
      <c r="F8" s="90"/>
    </row>
    <row r="9" spans="1:15" ht="21" customHeight="1" thickBot="1" x14ac:dyDescent="0.25">
      <c r="A9" s="53" t="s">
        <v>140</v>
      </c>
      <c r="B9" s="127">
        <v>496036975</v>
      </c>
      <c r="C9" s="127">
        <v>80994670</v>
      </c>
      <c r="D9" s="337">
        <v>6986000</v>
      </c>
      <c r="E9" s="123">
        <f t="shared" ref="E9:E17" si="0">D9+C9+B9</f>
        <v>584017645</v>
      </c>
      <c r="F9" s="90"/>
      <c r="G9" s="89"/>
    </row>
    <row r="10" spans="1:15" ht="33" customHeight="1" thickBot="1" x14ac:dyDescent="0.25">
      <c r="A10" s="121" t="s">
        <v>141</v>
      </c>
      <c r="B10" s="127">
        <v>53718838</v>
      </c>
      <c r="C10" s="127">
        <v>16437665</v>
      </c>
      <c r="D10" s="337">
        <v>1504200</v>
      </c>
      <c r="E10" s="123">
        <f t="shared" si="0"/>
        <v>71660703</v>
      </c>
      <c r="F10" s="90"/>
      <c r="G10" s="89"/>
    </row>
    <row r="11" spans="1:15" ht="21" customHeight="1" thickBot="1" x14ac:dyDescent="0.25">
      <c r="A11" s="53" t="s">
        <v>142</v>
      </c>
      <c r="B11" s="127">
        <v>172526895</v>
      </c>
      <c r="C11" s="127">
        <v>17957565</v>
      </c>
      <c r="D11" s="337">
        <v>4511000</v>
      </c>
      <c r="E11" s="123">
        <f t="shared" si="0"/>
        <v>194995460</v>
      </c>
      <c r="F11" s="90"/>
      <c r="G11" s="89"/>
    </row>
    <row r="12" spans="1:15" ht="21" customHeight="1" thickBot="1" x14ac:dyDescent="0.25">
      <c r="A12" s="54" t="s">
        <v>143</v>
      </c>
      <c r="B12" s="128">
        <v>8978618</v>
      </c>
      <c r="C12" s="128"/>
      <c r="D12" s="337"/>
      <c r="E12" s="123">
        <f t="shared" si="0"/>
        <v>8978618</v>
      </c>
      <c r="F12" s="90"/>
      <c r="G12" s="89"/>
    </row>
    <row r="13" spans="1:15" ht="35.25" customHeight="1" thickBot="1" x14ac:dyDescent="0.25">
      <c r="A13" s="148" t="s">
        <v>280</v>
      </c>
      <c r="B13" s="163">
        <f>94247541-B26</f>
        <v>86346374</v>
      </c>
      <c r="C13" s="128">
        <v>8577499</v>
      </c>
      <c r="D13" s="337">
        <v>675000</v>
      </c>
      <c r="E13" s="123">
        <f t="shared" si="0"/>
        <v>95598873</v>
      </c>
      <c r="F13" s="90"/>
      <c r="G13" s="89"/>
      <c r="I13" s="658"/>
      <c r="J13" s="658"/>
    </row>
    <row r="14" spans="1:15" ht="35.25" customHeight="1" thickBot="1" x14ac:dyDescent="0.25">
      <c r="A14" s="148" t="s">
        <v>281</v>
      </c>
      <c r="B14" s="163">
        <v>3044870</v>
      </c>
      <c r="C14" s="128"/>
      <c r="D14" s="337"/>
      <c r="E14" s="123">
        <f t="shared" si="0"/>
        <v>3044870</v>
      </c>
      <c r="F14" s="90"/>
      <c r="G14" s="89"/>
      <c r="I14" s="658"/>
      <c r="J14" s="658"/>
    </row>
    <row r="15" spans="1:15" ht="35.25" customHeight="1" thickBot="1" x14ac:dyDescent="0.25">
      <c r="A15" s="121" t="s">
        <v>149</v>
      </c>
      <c r="B15" s="164">
        <f>SUM(B16:B17)</f>
        <v>144469676</v>
      </c>
      <c r="C15" s="164">
        <f t="shared" ref="C15:D15" si="1">SUM(C16:C17)</f>
        <v>0</v>
      </c>
      <c r="D15" s="164">
        <f t="shared" si="1"/>
        <v>0</v>
      </c>
      <c r="E15" s="123">
        <f t="shared" si="0"/>
        <v>144469676</v>
      </c>
      <c r="F15" s="90"/>
      <c r="G15" s="89"/>
      <c r="H15" s="89"/>
      <c r="I15" s="658"/>
      <c r="J15" s="658"/>
      <c r="K15" s="89"/>
    </row>
    <row r="16" spans="1:15" ht="35.25" customHeight="1" thickBot="1" x14ac:dyDescent="0.25">
      <c r="A16" s="148" t="s">
        <v>284</v>
      </c>
      <c r="B16" s="163">
        <v>11049981</v>
      </c>
      <c r="C16" s="128"/>
      <c r="D16" s="338"/>
      <c r="E16" s="123">
        <f t="shared" si="0"/>
        <v>11049981</v>
      </c>
      <c r="F16" s="90"/>
      <c r="G16" s="89"/>
      <c r="I16" s="658"/>
      <c r="J16" s="658"/>
    </row>
    <row r="17" spans="1:10" ht="31.5" customHeight="1" thickBot="1" x14ac:dyDescent="0.25">
      <c r="A17" s="148" t="s">
        <v>285</v>
      </c>
      <c r="B17" s="163">
        <v>133419695</v>
      </c>
      <c r="C17" s="128"/>
      <c r="D17" s="338"/>
      <c r="E17" s="123">
        <f t="shared" si="0"/>
        <v>133419695</v>
      </c>
      <c r="F17" s="90"/>
      <c r="G17" s="89"/>
      <c r="I17" s="658"/>
      <c r="J17" s="658"/>
    </row>
    <row r="18" spans="1:10" ht="21" customHeight="1" thickBot="1" x14ac:dyDescent="0.25">
      <c r="A18" s="9" t="s">
        <v>29</v>
      </c>
      <c r="B18" s="571">
        <f>B9+B10+B11+B12+B13+B15</f>
        <v>962077376</v>
      </c>
      <c r="C18" s="123">
        <f>SUM(C9:C15)</f>
        <v>123967399</v>
      </c>
      <c r="D18" s="123">
        <f>SUM(D9:D17)</f>
        <v>13676200</v>
      </c>
      <c r="E18" s="123">
        <f>SUM(E9:E15)-E14</f>
        <v>1099720975</v>
      </c>
      <c r="F18" s="90"/>
      <c r="G18" s="89"/>
      <c r="I18" s="658"/>
      <c r="J18" s="658"/>
    </row>
    <row r="19" spans="1:10" ht="21" customHeight="1" thickBot="1" x14ac:dyDescent="0.25">
      <c r="A19" s="12"/>
      <c r="B19" s="572"/>
      <c r="C19" s="130"/>
      <c r="D19" s="129"/>
      <c r="E19" s="131"/>
      <c r="F19" s="10"/>
      <c r="G19" s="89"/>
      <c r="I19" s="658"/>
      <c r="J19" s="658"/>
    </row>
    <row r="20" spans="1:10" s="190" customFormat="1" ht="21" customHeight="1" thickBot="1" x14ac:dyDescent="0.25">
      <c r="A20" s="189" t="s">
        <v>144</v>
      </c>
      <c r="B20" s="573">
        <v>2518781927</v>
      </c>
      <c r="C20" s="179">
        <v>3649400</v>
      </c>
      <c r="D20" s="179">
        <v>26000</v>
      </c>
      <c r="E20" s="192">
        <f>D20+C20+B20</f>
        <v>2522457327</v>
      </c>
      <c r="F20" s="90"/>
    </row>
    <row r="21" spans="1:10" s="190" customFormat="1" ht="21" customHeight="1" thickBot="1" x14ac:dyDescent="0.25">
      <c r="A21" s="189" t="s">
        <v>145</v>
      </c>
      <c r="B21" s="573">
        <v>35988613</v>
      </c>
      <c r="C21" s="179"/>
      <c r="D21" s="179"/>
      <c r="E21" s="192">
        <f>D21+C21+B21</f>
        <v>35988613</v>
      </c>
      <c r="F21" s="90"/>
    </row>
    <row r="22" spans="1:10" s="190" customFormat="1" ht="21" customHeight="1" thickBot="1" x14ac:dyDescent="0.25">
      <c r="A22" s="189" t="s">
        <v>146</v>
      </c>
      <c r="B22" s="573">
        <v>0</v>
      </c>
      <c r="C22" s="179"/>
      <c r="D22" s="179"/>
      <c r="E22" s="192">
        <f>D22+C22+B22</f>
        <v>0</v>
      </c>
      <c r="F22" s="90"/>
    </row>
    <row r="23" spans="1:10" s="190" customFormat="1" ht="42" customHeight="1" thickBot="1" x14ac:dyDescent="0.25">
      <c r="A23" s="191" t="s">
        <v>150</v>
      </c>
      <c r="B23" s="573">
        <v>7554365</v>
      </c>
      <c r="C23" s="179"/>
      <c r="D23" s="179"/>
      <c r="E23" s="192">
        <f>D23+C23+B23</f>
        <v>7554365</v>
      </c>
      <c r="F23" s="90"/>
    </row>
    <row r="24" spans="1:10" ht="21" customHeight="1" thickBot="1" x14ac:dyDescent="0.25">
      <c r="A24" s="9" t="s">
        <v>147</v>
      </c>
      <c r="B24" s="571">
        <f t="shared" ref="B24:D24" si="2">SUM(B20:B23)</f>
        <v>2562324905</v>
      </c>
      <c r="C24" s="123">
        <f t="shared" si="2"/>
        <v>3649400</v>
      </c>
      <c r="D24" s="123">
        <f t="shared" si="2"/>
        <v>26000</v>
      </c>
      <c r="E24" s="192">
        <f>D24+C24+B24</f>
        <v>2566000305</v>
      </c>
      <c r="F24" s="90"/>
      <c r="G24" s="89"/>
    </row>
    <row r="25" spans="1:10" ht="21" customHeight="1" thickBot="1" x14ac:dyDescent="0.25">
      <c r="A25" s="12"/>
      <c r="B25" s="572"/>
      <c r="C25" s="130"/>
      <c r="D25" s="129"/>
      <c r="E25" s="193"/>
      <c r="F25" s="10"/>
      <c r="G25" s="504"/>
    </row>
    <row r="26" spans="1:10" ht="21" customHeight="1" thickBot="1" x14ac:dyDescent="0.25">
      <c r="A26" s="9" t="s">
        <v>282</v>
      </c>
      <c r="B26" s="574">
        <v>7901167</v>
      </c>
      <c r="C26" s="132"/>
      <c r="D26" s="99"/>
      <c r="E26" s="192">
        <f>D26+C26+B26</f>
        <v>7901167</v>
      </c>
      <c r="F26" s="10"/>
      <c r="G26" s="89"/>
    </row>
    <row r="27" spans="1:10" ht="21" customHeight="1" thickBot="1" x14ac:dyDescent="0.25">
      <c r="A27" s="12"/>
      <c r="B27" s="133"/>
      <c r="C27" s="130"/>
      <c r="D27" s="129"/>
      <c r="E27" s="193"/>
      <c r="F27" s="10"/>
    </row>
    <row r="28" spans="1:10" ht="21" customHeight="1" thickBot="1" x14ac:dyDescent="0.25">
      <c r="A28" s="9" t="s">
        <v>30</v>
      </c>
      <c r="B28" s="123">
        <f>B18+B24+B26</f>
        <v>3532303448</v>
      </c>
      <c r="C28" s="123">
        <f t="shared" ref="C28:D28" si="3">C18+C24+C26</f>
        <v>127616799</v>
      </c>
      <c r="D28" s="123">
        <f t="shared" si="3"/>
        <v>13702200</v>
      </c>
      <c r="E28" s="192">
        <f>D28+C28+B28</f>
        <v>3673622447</v>
      </c>
      <c r="F28" s="10"/>
      <c r="G28" s="89"/>
    </row>
    <row r="29" spans="1:10" ht="21" customHeight="1" x14ac:dyDescent="0.2">
      <c r="A29" s="13"/>
      <c r="B29" s="134"/>
      <c r="C29" s="135"/>
      <c r="D29" s="134"/>
      <c r="E29" s="285"/>
      <c r="F29" s="10"/>
    </row>
    <row r="30" spans="1:10" x14ac:dyDescent="0.2">
      <c r="A30" s="10"/>
      <c r="B30" s="10"/>
      <c r="C30" s="10"/>
      <c r="D30" s="10"/>
      <c r="E30" s="10"/>
      <c r="F30" s="10"/>
    </row>
    <row r="31" spans="1:10" ht="16.5" customHeight="1" x14ac:dyDescent="0.2">
      <c r="A31" s="56"/>
      <c r="B31" s="56"/>
      <c r="C31" s="56"/>
      <c r="D31" s="56"/>
      <c r="E31" s="57"/>
      <c r="F31" s="10"/>
    </row>
    <row r="32" spans="1:10" x14ac:dyDescent="0.2">
      <c r="A32" s="10"/>
      <c r="B32" s="10"/>
      <c r="C32" s="10"/>
      <c r="D32" s="10"/>
      <c r="E32" s="10"/>
      <c r="F32" s="10"/>
      <c r="G32" s="10"/>
      <c r="H32" s="10"/>
    </row>
    <row r="33" spans="1:8" x14ac:dyDescent="0.2">
      <c r="A33" s="10"/>
      <c r="B33" s="10"/>
      <c r="C33" s="10"/>
      <c r="D33" s="10"/>
      <c r="E33" s="10"/>
      <c r="F33" s="10"/>
      <c r="G33" s="10"/>
      <c r="H33" s="10"/>
    </row>
    <row r="34" spans="1:8" x14ac:dyDescent="0.2">
      <c r="A34" s="10"/>
      <c r="B34" s="10"/>
      <c r="C34" s="10"/>
      <c r="D34" s="10"/>
      <c r="E34" s="10"/>
      <c r="F34" s="10"/>
      <c r="G34" s="10"/>
      <c r="H34" s="10"/>
    </row>
    <row r="35" spans="1:8" x14ac:dyDescent="0.2">
      <c r="A35" s="10"/>
      <c r="B35" s="10"/>
      <c r="C35" s="10"/>
      <c r="D35" s="10"/>
      <c r="E35" s="10"/>
      <c r="F35" s="10"/>
      <c r="G35" s="10"/>
      <c r="H35" s="10"/>
    </row>
    <row r="36" spans="1:8" x14ac:dyDescent="0.2">
      <c r="A36" s="10"/>
      <c r="B36" s="10"/>
      <c r="C36" s="10"/>
      <c r="D36" s="10"/>
      <c r="E36" s="10"/>
      <c r="F36" s="10"/>
      <c r="G36" s="10"/>
      <c r="H36" s="10"/>
    </row>
    <row r="37" spans="1:8" x14ac:dyDescent="0.2">
      <c r="A37" s="10"/>
      <c r="B37" s="10"/>
      <c r="C37" s="10"/>
      <c r="D37" s="10"/>
      <c r="E37" s="10"/>
      <c r="F37" s="10"/>
      <c r="G37" s="10"/>
      <c r="H37" s="10"/>
    </row>
    <row r="38" spans="1:8" x14ac:dyDescent="0.2">
      <c r="A38" s="10"/>
      <c r="B38" s="10"/>
      <c r="C38" s="10"/>
      <c r="D38" s="10"/>
      <c r="E38" s="10"/>
      <c r="F38" s="10"/>
      <c r="G38" s="10"/>
      <c r="H38" s="10"/>
    </row>
    <row r="39" spans="1:8" x14ac:dyDescent="0.2">
      <c r="A39" s="10"/>
      <c r="B39" s="10"/>
      <c r="C39" s="10"/>
      <c r="D39" s="10"/>
      <c r="E39" s="10"/>
      <c r="F39" s="10"/>
      <c r="G39" s="10"/>
      <c r="H39" s="10"/>
    </row>
  </sheetData>
  <mergeCells count="14">
    <mergeCell ref="I19:J19"/>
    <mergeCell ref="I13:J13"/>
    <mergeCell ref="I14:J14"/>
    <mergeCell ref="I15:J15"/>
    <mergeCell ref="I16:J16"/>
    <mergeCell ref="I17:J17"/>
    <mergeCell ref="I18:J18"/>
    <mergeCell ref="E7:E8"/>
    <mergeCell ref="A2:E2"/>
    <mergeCell ref="B7:B8"/>
    <mergeCell ref="D7:D8"/>
    <mergeCell ref="C6:E6"/>
    <mergeCell ref="A7:A8"/>
    <mergeCell ref="C7:C8"/>
  </mergeCells>
  <phoneticPr fontId="3" type="noConversion"/>
  <pageMargins left="0.19685039370078741" right="0.19685039370078741" top="0.39370078740157483" bottom="0.39370078740157483" header="0.51181102362204722" footer="0.51181102362204722"/>
  <pageSetup paperSize="9" scale="78" orientation="landscape" r:id="rId1"/>
  <headerFooter alignWithMargins="0">
    <oddHeader>&amp;R3.sz. melléklet
..../2018.(....) Egyek Önk.</oddHeader>
  </headerFooter>
  <colBreaks count="1" manualBreakCount="1">
    <brk id="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60"/>
  <sheetViews>
    <sheetView topLeftCell="A26" zoomScale="110" zoomScaleNormal="110" zoomScaleSheetLayoutView="100" workbookViewId="0">
      <selection activeCell="G56" sqref="G56"/>
    </sheetView>
  </sheetViews>
  <sheetFormatPr defaultRowHeight="12.75" x14ac:dyDescent="0.2"/>
  <cols>
    <col min="1" max="1" width="49" customWidth="1"/>
    <col min="2" max="2" width="15.7109375" customWidth="1"/>
    <col min="3" max="3" width="17.28515625" customWidth="1"/>
    <col min="4" max="4" width="21" customWidth="1"/>
    <col min="5" max="5" width="17.5703125" customWidth="1"/>
    <col min="6" max="7" width="18" customWidth="1"/>
    <col min="8" max="8" width="16.42578125" customWidth="1"/>
    <col min="9" max="9" width="15.7109375" customWidth="1"/>
    <col min="10" max="10" width="15.140625" customWidth="1"/>
    <col min="11" max="11" width="16.7109375" customWidth="1"/>
    <col min="12" max="12" width="17.28515625" customWidth="1"/>
  </cols>
  <sheetData>
    <row r="2" spans="1:12" ht="15.75" x14ac:dyDescent="0.25">
      <c r="A2" s="659" t="s">
        <v>328</v>
      </c>
      <c r="B2" s="660"/>
      <c r="C2" s="660"/>
      <c r="D2" s="660"/>
      <c r="E2" s="660"/>
      <c r="F2" s="660"/>
      <c r="G2" s="660"/>
      <c r="H2" s="660"/>
      <c r="I2" s="661"/>
      <c r="J2" s="661"/>
      <c r="K2" s="661"/>
      <c r="L2" s="661"/>
    </row>
    <row r="3" spans="1:12" ht="13.5" thickBot="1" x14ac:dyDescent="0.25">
      <c r="L3" s="159"/>
    </row>
    <row r="4" spans="1:12" ht="102" customHeight="1" thickBot="1" x14ac:dyDescent="0.25">
      <c r="A4" s="646" t="s">
        <v>120</v>
      </c>
      <c r="B4" s="112" t="s">
        <v>140</v>
      </c>
      <c r="C4" s="112" t="s">
        <v>151</v>
      </c>
      <c r="D4" s="112" t="s">
        <v>142</v>
      </c>
      <c r="E4" s="112" t="s">
        <v>152</v>
      </c>
      <c r="F4" s="112" t="s">
        <v>148</v>
      </c>
      <c r="G4" s="112" t="s">
        <v>302</v>
      </c>
      <c r="H4" s="112" t="s">
        <v>144</v>
      </c>
      <c r="I4" s="112" t="s">
        <v>145</v>
      </c>
      <c r="J4" s="112" t="s">
        <v>146</v>
      </c>
      <c r="K4" s="112" t="s">
        <v>154</v>
      </c>
      <c r="L4" s="113" t="s">
        <v>24</v>
      </c>
    </row>
    <row r="5" spans="1:12" ht="21" customHeight="1" thickBot="1" x14ac:dyDescent="0.25">
      <c r="A5" s="647"/>
      <c r="B5" s="21" t="s">
        <v>327</v>
      </c>
      <c r="C5" s="21" t="s">
        <v>327</v>
      </c>
      <c r="D5" s="21" t="s">
        <v>327</v>
      </c>
      <c r="E5" s="21" t="s">
        <v>327</v>
      </c>
      <c r="F5" s="21" t="s">
        <v>327</v>
      </c>
      <c r="G5" s="21" t="s">
        <v>327</v>
      </c>
      <c r="H5" s="21" t="s">
        <v>327</v>
      </c>
      <c r="I5" s="21" t="s">
        <v>327</v>
      </c>
      <c r="J5" s="21" t="s">
        <v>327</v>
      </c>
      <c r="K5" s="21" t="s">
        <v>327</v>
      </c>
      <c r="L5" s="21" t="s">
        <v>327</v>
      </c>
    </row>
    <row r="6" spans="1:12" ht="21" customHeight="1" thickBot="1" x14ac:dyDescent="0.25">
      <c r="A6" s="184" t="s">
        <v>164</v>
      </c>
      <c r="B6" s="59">
        <v>35407287</v>
      </c>
      <c r="C6" s="59">
        <v>6836538</v>
      </c>
      <c r="D6" s="88">
        <v>6550705</v>
      </c>
      <c r="E6" s="88"/>
      <c r="F6" s="59">
        <v>5585480</v>
      </c>
      <c r="G6" s="59"/>
      <c r="H6" s="88">
        <v>2474540</v>
      </c>
      <c r="I6" s="88"/>
      <c r="J6" s="88"/>
      <c r="K6" s="59"/>
      <c r="L6" s="147">
        <f>SUM(B6:K6)</f>
        <v>56854550</v>
      </c>
    </row>
    <row r="7" spans="1:12" ht="21" customHeight="1" thickBot="1" x14ac:dyDescent="0.25">
      <c r="A7" s="184" t="s">
        <v>131</v>
      </c>
      <c r="B7" s="59"/>
      <c r="C7" s="59"/>
      <c r="D7" s="88">
        <v>75000</v>
      </c>
      <c r="E7" s="88"/>
      <c r="F7" s="59"/>
      <c r="G7" s="59"/>
      <c r="H7" s="88"/>
      <c r="I7" s="88"/>
      <c r="J7" s="88"/>
      <c r="K7" s="59"/>
      <c r="L7" s="147">
        <f t="shared" ref="L7:L38" si="0">SUM(B7:K7)</f>
        <v>75000</v>
      </c>
    </row>
    <row r="8" spans="1:12" ht="31.5" customHeight="1" thickBot="1" x14ac:dyDescent="0.25">
      <c r="A8" s="183" t="s">
        <v>122</v>
      </c>
      <c r="B8" s="59"/>
      <c r="C8" s="59"/>
      <c r="D8" s="88">
        <v>19792016</v>
      </c>
      <c r="E8" s="88"/>
      <c r="F8" s="59">
        <v>6624673</v>
      </c>
      <c r="G8" s="59"/>
      <c r="H8" s="88">
        <v>60537706</v>
      </c>
      <c r="I8" s="88">
        <v>796290</v>
      </c>
      <c r="J8" s="88"/>
      <c r="K8" s="88"/>
      <c r="L8" s="147">
        <f>SUM(B8:K8)</f>
        <v>87750685</v>
      </c>
    </row>
    <row r="9" spans="1:12" ht="31.5" customHeight="1" thickBot="1" x14ac:dyDescent="0.25">
      <c r="A9" s="380" t="s">
        <v>270</v>
      </c>
      <c r="B9" s="59">
        <v>8700</v>
      </c>
      <c r="C9" s="59">
        <v>1697</v>
      </c>
      <c r="D9" s="88"/>
      <c r="E9" s="88"/>
      <c r="F9" s="59">
        <v>84360</v>
      </c>
      <c r="G9" s="59"/>
      <c r="H9" s="88"/>
      <c r="I9" s="88"/>
      <c r="J9" s="88"/>
      <c r="K9" s="59">
        <v>11049981</v>
      </c>
      <c r="L9" s="147">
        <f t="shared" si="0"/>
        <v>11144738</v>
      </c>
    </row>
    <row r="10" spans="1:12" ht="31.5" customHeight="1" thickBot="1" x14ac:dyDescent="0.25">
      <c r="A10" s="380" t="s">
        <v>300</v>
      </c>
      <c r="B10" s="59"/>
      <c r="C10" s="59"/>
      <c r="D10" s="88"/>
      <c r="E10" s="88"/>
      <c r="F10" s="59">
        <v>12557000</v>
      </c>
      <c r="G10" s="59"/>
      <c r="H10" s="88"/>
      <c r="I10" s="88"/>
      <c r="J10" s="88"/>
      <c r="K10" s="88"/>
      <c r="L10" s="147">
        <f t="shared" si="0"/>
        <v>12557000</v>
      </c>
    </row>
    <row r="11" spans="1:12" ht="21" customHeight="1" thickBot="1" x14ac:dyDescent="0.25">
      <c r="A11" s="181" t="s">
        <v>158</v>
      </c>
      <c r="B11" s="59"/>
      <c r="C11" s="59"/>
      <c r="D11" s="88"/>
      <c r="E11" s="88"/>
      <c r="F11" s="59">
        <v>10515654</v>
      </c>
      <c r="G11" s="59"/>
      <c r="H11" s="88"/>
      <c r="I11" s="88"/>
      <c r="J11" s="59"/>
      <c r="K11" s="59"/>
      <c r="L11" s="147">
        <f t="shared" si="0"/>
        <v>10515654</v>
      </c>
    </row>
    <row r="12" spans="1:12" ht="21" customHeight="1" thickBot="1" x14ac:dyDescent="0.25">
      <c r="A12" s="184" t="s">
        <v>128</v>
      </c>
      <c r="B12" s="59">
        <v>26078483</v>
      </c>
      <c r="C12" s="59">
        <v>2542615</v>
      </c>
      <c r="D12" s="88"/>
      <c r="E12" s="88"/>
      <c r="F12" s="59"/>
      <c r="G12" s="59"/>
      <c r="H12" s="88"/>
      <c r="I12" s="88"/>
      <c r="J12" s="88"/>
      <c r="K12" s="59"/>
      <c r="L12" s="147">
        <f t="shared" si="0"/>
        <v>28621098</v>
      </c>
    </row>
    <row r="13" spans="1:12" ht="21" customHeight="1" thickBot="1" x14ac:dyDescent="0.25">
      <c r="A13" s="184" t="s">
        <v>129</v>
      </c>
      <c r="B13" s="59">
        <v>427296605</v>
      </c>
      <c r="C13" s="59">
        <v>42960221</v>
      </c>
      <c r="D13" s="88">
        <v>63201884</v>
      </c>
      <c r="E13" s="88"/>
      <c r="F13" s="59">
        <v>11522448</v>
      </c>
      <c r="G13" s="59"/>
      <c r="H13" s="88">
        <v>21305502</v>
      </c>
      <c r="I13" s="88">
        <v>9809459</v>
      </c>
      <c r="J13" s="88"/>
      <c r="K13" s="59"/>
      <c r="L13" s="147">
        <f t="shared" si="0"/>
        <v>576096119</v>
      </c>
    </row>
    <row r="14" spans="1:12" ht="21" customHeight="1" thickBot="1" x14ac:dyDescent="0.25">
      <c r="A14" s="184" t="s">
        <v>274</v>
      </c>
      <c r="B14" s="59">
        <v>1172500</v>
      </c>
      <c r="C14" s="59">
        <v>231000</v>
      </c>
      <c r="D14" s="88">
        <v>3754900</v>
      </c>
      <c r="E14" s="88"/>
      <c r="F14" s="59"/>
      <c r="G14" s="59"/>
      <c r="H14" s="88">
        <v>200706</v>
      </c>
      <c r="I14" s="88"/>
      <c r="J14" s="88"/>
      <c r="K14" s="59"/>
      <c r="L14" s="147">
        <f t="shared" si="0"/>
        <v>5359106</v>
      </c>
    </row>
    <row r="15" spans="1:12" s="94" customFormat="1" ht="21" customHeight="1" thickBot="1" x14ac:dyDescent="0.25">
      <c r="A15" s="181" t="s">
        <v>210</v>
      </c>
      <c r="B15" s="21"/>
      <c r="C15" s="59"/>
      <c r="D15" s="88">
        <v>56000</v>
      </c>
      <c r="E15" s="88"/>
      <c r="F15" s="59">
        <v>7571167</v>
      </c>
      <c r="G15" s="59"/>
      <c r="H15" s="88">
        <v>1016038615</v>
      </c>
      <c r="I15" s="88">
        <v>24620412</v>
      </c>
      <c r="J15" s="88"/>
      <c r="K15" s="59"/>
      <c r="L15" s="147">
        <f t="shared" si="0"/>
        <v>1048286194</v>
      </c>
    </row>
    <row r="16" spans="1:12" s="94" customFormat="1" ht="21" customHeight="1" thickBot="1" x14ac:dyDescent="0.25">
      <c r="A16" s="181" t="s">
        <v>213</v>
      </c>
      <c r="B16" s="59"/>
      <c r="C16" s="59"/>
      <c r="D16" s="88">
        <v>15206000</v>
      </c>
      <c r="E16" s="88"/>
      <c r="F16" s="59">
        <v>3736712</v>
      </c>
      <c r="G16" s="59"/>
      <c r="H16" s="88"/>
      <c r="I16" s="88"/>
      <c r="J16" s="88"/>
      <c r="K16" s="59"/>
      <c r="L16" s="147">
        <f t="shared" si="0"/>
        <v>18942712</v>
      </c>
    </row>
    <row r="17" spans="1:12" s="94" customFormat="1" ht="21" customHeight="1" thickBot="1" x14ac:dyDescent="0.25">
      <c r="A17" s="180" t="s">
        <v>155</v>
      </c>
      <c r="B17" s="59"/>
      <c r="C17" s="59"/>
      <c r="D17" s="88"/>
      <c r="E17" s="88"/>
      <c r="F17" s="59">
        <v>1955913</v>
      </c>
      <c r="G17" s="59"/>
      <c r="H17" s="88"/>
      <c r="I17" s="88"/>
      <c r="J17" s="88"/>
      <c r="K17" s="59"/>
      <c r="L17" s="147">
        <f t="shared" si="0"/>
        <v>1955913</v>
      </c>
    </row>
    <row r="18" spans="1:12" s="94" customFormat="1" ht="21" customHeight="1" thickBot="1" x14ac:dyDescent="0.25">
      <c r="A18" s="381" t="s">
        <v>278</v>
      </c>
      <c r="B18" s="59"/>
      <c r="C18" s="59"/>
      <c r="D18" s="88"/>
      <c r="E18" s="88"/>
      <c r="F18" s="59">
        <v>50000</v>
      </c>
      <c r="G18" s="59"/>
      <c r="H18" s="88">
        <v>1390854858</v>
      </c>
      <c r="I18" s="88"/>
      <c r="J18" s="88"/>
      <c r="K18" s="59"/>
      <c r="L18" s="147">
        <f t="shared" si="0"/>
        <v>1390904858</v>
      </c>
    </row>
    <row r="19" spans="1:12" s="94" customFormat="1" ht="21" customHeight="1" thickBot="1" x14ac:dyDescent="0.25">
      <c r="A19" s="183" t="s">
        <v>157</v>
      </c>
      <c r="B19" s="59"/>
      <c r="C19" s="59"/>
      <c r="D19" s="88">
        <v>15148510</v>
      </c>
      <c r="E19" s="88"/>
      <c r="F19" s="59">
        <v>488675</v>
      </c>
      <c r="G19" s="59"/>
      <c r="H19" s="88"/>
      <c r="I19" s="88"/>
      <c r="J19" s="88"/>
      <c r="K19" s="59"/>
      <c r="L19" s="147">
        <f t="shared" si="0"/>
        <v>15637185</v>
      </c>
    </row>
    <row r="20" spans="1:12" s="94" customFormat="1" ht="21" customHeight="1" thickBot="1" x14ac:dyDescent="0.25">
      <c r="A20" s="181" t="s">
        <v>123</v>
      </c>
      <c r="B20" s="59">
        <v>2346100</v>
      </c>
      <c r="C20" s="59">
        <v>462000</v>
      </c>
      <c r="D20" s="88">
        <v>10845000</v>
      </c>
      <c r="E20" s="88"/>
      <c r="F20" s="59">
        <v>4871899</v>
      </c>
      <c r="G20" s="59"/>
      <c r="H20" s="88">
        <v>27370000</v>
      </c>
      <c r="I20" s="88"/>
      <c r="J20" s="88"/>
      <c r="K20" s="59"/>
      <c r="L20" s="147">
        <f t="shared" si="0"/>
        <v>45894999</v>
      </c>
    </row>
    <row r="21" spans="1:12" ht="21" customHeight="1" thickBot="1" x14ac:dyDescent="0.25">
      <c r="A21" s="181" t="s">
        <v>159</v>
      </c>
      <c r="B21" s="59">
        <v>480000</v>
      </c>
      <c r="C21" s="59">
        <v>85200</v>
      </c>
      <c r="D21" s="88">
        <v>647504</v>
      </c>
      <c r="E21" s="88"/>
      <c r="F21" s="59"/>
      <c r="G21" s="59"/>
      <c r="H21" s="59"/>
      <c r="I21" s="88"/>
      <c r="J21" s="59"/>
      <c r="K21" s="59"/>
      <c r="L21" s="147">
        <f t="shared" si="0"/>
        <v>1212704</v>
      </c>
    </row>
    <row r="22" spans="1:12" ht="21" customHeight="1" thickBot="1" x14ac:dyDescent="0.25">
      <c r="A22" s="181" t="s">
        <v>160</v>
      </c>
      <c r="B22" s="59"/>
      <c r="C22" s="59"/>
      <c r="D22" s="88"/>
      <c r="E22" s="88"/>
      <c r="F22" s="59">
        <v>9676437</v>
      </c>
      <c r="G22" s="59"/>
      <c r="H22" s="59"/>
      <c r="I22" s="88"/>
      <c r="J22" s="59"/>
      <c r="K22" s="59"/>
      <c r="L22" s="147">
        <f t="shared" si="0"/>
        <v>9676437</v>
      </c>
    </row>
    <row r="23" spans="1:12" ht="21" customHeight="1" thickBot="1" x14ac:dyDescent="0.25">
      <c r="A23" s="181" t="s">
        <v>161</v>
      </c>
      <c r="B23" s="59"/>
      <c r="C23" s="59"/>
      <c r="D23" s="88">
        <v>9243619</v>
      </c>
      <c r="E23" s="88"/>
      <c r="F23" s="59">
        <v>1043487</v>
      </c>
      <c r="G23" s="59"/>
      <c r="H23" s="59"/>
      <c r="I23" s="88"/>
      <c r="J23" s="59"/>
      <c r="K23" s="59"/>
      <c r="L23" s="147">
        <f t="shared" si="0"/>
        <v>10287106</v>
      </c>
    </row>
    <row r="24" spans="1:12" ht="21" customHeight="1" thickBot="1" x14ac:dyDescent="0.25">
      <c r="A24" s="181" t="s">
        <v>162</v>
      </c>
      <c r="B24" s="59"/>
      <c r="C24" s="59"/>
      <c r="D24" s="88">
        <v>279400</v>
      </c>
      <c r="E24" s="88"/>
      <c r="F24" s="59"/>
      <c r="G24" s="59"/>
      <c r="H24" s="59"/>
      <c r="I24" s="88"/>
      <c r="J24" s="59"/>
      <c r="K24" s="59"/>
      <c r="L24" s="147">
        <f t="shared" si="0"/>
        <v>279400</v>
      </c>
    </row>
    <row r="25" spans="1:12" ht="21" customHeight="1" thickBot="1" x14ac:dyDescent="0.25">
      <c r="A25" s="181" t="s">
        <v>271</v>
      </c>
      <c r="B25" s="59"/>
      <c r="C25" s="59"/>
      <c r="D25" s="88">
        <v>64000</v>
      </c>
      <c r="E25" s="88"/>
      <c r="F25" s="59"/>
      <c r="G25" s="59"/>
      <c r="H25" s="59"/>
      <c r="I25" s="88"/>
      <c r="J25" s="59"/>
      <c r="K25" s="59"/>
      <c r="L25" s="147">
        <f t="shared" si="0"/>
        <v>64000</v>
      </c>
    </row>
    <row r="26" spans="1:12" ht="21" customHeight="1" thickBot="1" x14ac:dyDescent="0.25">
      <c r="A26" s="181" t="s">
        <v>272</v>
      </c>
      <c r="B26" s="59"/>
      <c r="C26" s="59"/>
      <c r="D26" s="88"/>
      <c r="E26" s="88"/>
      <c r="F26" s="59"/>
      <c r="G26" s="59"/>
      <c r="H26" s="59"/>
      <c r="I26" s="88">
        <v>762452</v>
      </c>
      <c r="J26" s="59"/>
      <c r="K26" s="59"/>
      <c r="L26" s="147">
        <f t="shared" si="0"/>
        <v>762452</v>
      </c>
    </row>
    <row r="27" spans="1:12" ht="21" customHeight="1" thickBot="1" x14ac:dyDescent="0.25">
      <c r="A27" s="181" t="s">
        <v>156</v>
      </c>
      <c r="B27" s="59"/>
      <c r="C27" s="59"/>
      <c r="D27" s="88"/>
      <c r="E27" s="88"/>
      <c r="F27" s="59">
        <v>672388</v>
      </c>
      <c r="G27" s="59"/>
      <c r="H27" s="59"/>
      <c r="I27" s="88"/>
      <c r="J27" s="88"/>
      <c r="K27" s="59"/>
      <c r="L27" s="147">
        <f t="shared" si="0"/>
        <v>672388</v>
      </c>
    </row>
    <row r="28" spans="1:12" ht="21" customHeight="1" thickBot="1" x14ac:dyDescent="0.25">
      <c r="A28" s="184" t="s">
        <v>273</v>
      </c>
      <c r="B28" s="59"/>
      <c r="C28" s="59"/>
      <c r="D28" s="88"/>
      <c r="E28" s="88"/>
      <c r="F28" s="59">
        <v>6087000</v>
      </c>
      <c r="G28" s="59"/>
      <c r="H28" s="59"/>
      <c r="I28" s="88"/>
      <c r="J28" s="88"/>
      <c r="K28" s="59"/>
      <c r="L28" s="147">
        <f t="shared" si="0"/>
        <v>6087000</v>
      </c>
    </row>
    <row r="29" spans="1:12" ht="21" customHeight="1" thickBot="1" x14ac:dyDescent="0.25">
      <c r="A29" s="184" t="s">
        <v>404</v>
      </c>
      <c r="B29" s="59"/>
      <c r="C29" s="59"/>
      <c r="D29" s="88">
        <v>450000</v>
      </c>
      <c r="E29" s="88"/>
      <c r="F29" s="59"/>
      <c r="G29" s="59"/>
      <c r="H29" s="59"/>
      <c r="I29" s="88"/>
      <c r="J29" s="88"/>
      <c r="K29" s="59"/>
      <c r="L29" s="147">
        <f t="shared" si="0"/>
        <v>450000</v>
      </c>
    </row>
    <row r="30" spans="1:12" ht="21" customHeight="1" thickBot="1" x14ac:dyDescent="0.25">
      <c r="A30" s="184" t="s">
        <v>289</v>
      </c>
      <c r="B30" s="59"/>
      <c r="C30" s="59"/>
      <c r="D30" s="88">
        <v>2000000</v>
      </c>
      <c r="E30" s="88"/>
      <c r="F30" s="59"/>
      <c r="G30" s="59"/>
      <c r="H30" s="59"/>
      <c r="I30" s="88"/>
      <c r="J30" s="88"/>
      <c r="K30" s="59"/>
      <c r="L30" s="147">
        <f t="shared" si="0"/>
        <v>2000000</v>
      </c>
    </row>
    <row r="31" spans="1:12" ht="21" customHeight="1" thickBot="1" x14ac:dyDescent="0.25">
      <c r="A31" s="184" t="s">
        <v>130</v>
      </c>
      <c r="B31" s="59"/>
      <c r="C31" s="59"/>
      <c r="D31" s="88">
        <v>6954360</v>
      </c>
      <c r="E31" s="88"/>
      <c r="F31" s="59">
        <v>1043487</v>
      </c>
      <c r="G31" s="59"/>
      <c r="H31" s="59"/>
      <c r="I31" s="88"/>
      <c r="J31" s="88"/>
      <c r="K31" s="59"/>
      <c r="L31" s="147">
        <f t="shared" si="0"/>
        <v>7997847</v>
      </c>
    </row>
    <row r="32" spans="1:12" ht="21" customHeight="1" thickBot="1" x14ac:dyDescent="0.25">
      <c r="A32" s="184" t="s">
        <v>301</v>
      </c>
      <c r="B32" s="59"/>
      <c r="C32" s="59"/>
      <c r="D32" s="88">
        <v>10361770</v>
      </c>
      <c r="E32" s="88"/>
      <c r="F32" s="59"/>
      <c r="G32" s="59"/>
      <c r="H32" s="59"/>
      <c r="I32" s="88"/>
      <c r="J32" s="88"/>
      <c r="K32" s="59"/>
      <c r="L32" s="147">
        <f t="shared" si="0"/>
        <v>10361770</v>
      </c>
    </row>
    <row r="33" spans="1:12" ht="21" customHeight="1" thickBot="1" x14ac:dyDescent="0.25">
      <c r="A33" s="184" t="s">
        <v>214</v>
      </c>
      <c r="B33" s="59"/>
      <c r="C33" s="59"/>
      <c r="D33" s="88"/>
      <c r="E33" s="88">
        <v>1950000</v>
      </c>
      <c r="F33" s="59"/>
      <c r="G33" s="59"/>
      <c r="H33" s="59"/>
      <c r="I33" s="88"/>
      <c r="J33" s="88"/>
      <c r="K33" s="59"/>
      <c r="L33" s="147">
        <f t="shared" si="0"/>
        <v>1950000</v>
      </c>
    </row>
    <row r="34" spans="1:12" ht="28.5" customHeight="1" thickBot="1" x14ac:dyDescent="0.25">
      <c r="A34" s="182" t="s">
        <v>121</v>
      </c>
      <c r="B34" s="59"/>
      <c r="C34" s="59"/>
      <c r="D34" s="88"/>
      <c r="E34" s="88"/>
      <c r="F34" s="59">
        <v>5592209</v>
      </c>
      <c r="G34" s="59"/>
      <c r="H34" s="59"/>
      <c r="I34" s="88"/>
      <c r="J34" s="88"/>
      <c r="K34" s="59"/>
      <c r="L34" s="147">
        <f t="shared" si="0"/>
        <v>5592209</v>
      </c>
    </row>
    <row r="35" spans="1:12" ht="21" customHeight="1" thickBot="1" x14ac:dyDescent="0.25">
      <c r="A35" s="184" t="s">
        <v>127</v>
      </c>
      <c r="B35" s="59">
        <v>3247300</v>
      </c>
      <c r="C35" s="59">
        <v>599567</v>
      </c>
      <c r="D35" s="88">
        <v>1073000</v>
      </c>
      <c r="E35" s="88"/>
      <c r="F35" s="59"/>
      <c r="G35" s="59"/>
      <c r="H35" s="59"/>
      <c r="I35" s="73"/>
      <c r="J35" s="73"/>
      <c r="K35" s="59"/>
      <c r="L35" s="147">
        <f t="shared" si="0"/>
        <v>4919867</v>
      </c>
    </row>
    <row r="36" spans="1:12" ht="21" customHeight="1" thickBot="1" x14ac:dyDescent="0.25">
      <c r="A36" s="184" t="s">
        <v>163</v>
      </c>
      <c r="B36" s="59"/>
      <c r="C36" s="59"/>
      <c r="D36" s="88">
        <v>150000</v>
      </c>
      <c r="E36" s="88">
        <v>7028618</v>
      </c>
      <c r="F36" s="59">
        <v>4568552</v>
      </c>
      <c r="G36" s="59"/>
      <c r="H36" s="59"/>
      <c r="I36" s="88"/>
      <c r="J36" s="88"/>
      <c r="K36" s="59"/>
      <c r="L36" s="147">
        <f t="shared" si="0"/>
        <v>11747170</v>
      </c>
    </row>
    <row r="37" spans="1:12" ht="21" customHeight="1" thickBot="1" x14ac:dyDescent="0.25">
      <c r="A37" s="181" t="s">
        <v>126</v>
      </c>
      <c r="B37" s="59"/>
      <c r="C37" s="59"/>
      <c r="D37" s="88">
        <v>6673227</v>
      </c>
      <c r="E37" s="88"/>
      <c r="F37" s="59"/>
      <c r="G37" s="59"/>
      <c r="H37" s="59"/>
      <c r="I37" s="88"/>
      <c r="J37" s="59"/>
      <c r="K37" s="59">
        <v>7554365</v>
      </c>
      <c r="L37" s="147">
        <f t="shared" si="0"/>
        <v>14227592</v>
      </c>
    </row>
    <row r="38" spans="1:12" ht="21" customHeight="1" thickBot="1" x14ac:dyDescent="0.25">
      <c r="A38" s="92" t="s">
        <v>14</v>
      </c>
      <c r="B38" s="95">
        <f t="shared" ref="B38:K38" si="1">SUM(B6:B37)</f>
        <v>496036975</v>
      </c>
      <c r="C38" s="95">
        <f t="shared" si="1"/>
        <v>53718838</v>
      </c>
      <c r="D38" s="95">
        <f t="shared" si="1"/>
        <v>172526895</v>
      </c>
      <c r="E38" s="95">
        <f t="shared" si="1"/>
        <v>8978618</v>
      </c>
      <c r="F38" s="95">
        <f t="shared" si="1"/>
        <v>94247541</v>
      </c>
      <c r="G38" s="95">
        <f t="shared" si="1"/>
        <v>0</v>
      </c>
      <c r="H38" s="95">
        <f t="shared" si="1"/>
        <v>2518781927</v>
      </c>
      <c r="I38" s="95">
        <f t="shared" si="1"/>
        <v>35988613</v>
      </c>
      <c r="J38" s="95">
        <f t="shared" si="1"/>
        <v>0</v>
      </c>
      <c r="K38" s="95">
        <f t="shared" si="1"/>
        <v>18604346</v>
      </c>
      <c r="L38" s="147">
        <f t="shared" si="0"/>
        <v>3398883753</v>
      </c>
    </row>
    <row r="40" spans="1:12" x14ac:dyDescent="0.2">
      <c r="E40" s="2"/>
      <c r="J40" s="89"/>
      <c r="L40" s="2"/>
    </row>
    <row r="41" spans="1:12" x14ac:dyDescent="0.2">
      <c r="L41" s="504"/>
    </row>
    <row r="42" spans="1:12" x14ac:dyDescent="0.2">
      <c r="A42" s="96"/>
      <c r="B42" s="23"/>
      <c r="C42" s="23"/>
      <c r="D42" s="23"/>
      <c r="E42" s="23"/>
      <c r="F42" s="23"/>
      <c r="G42" s="23"/>
      <c r="H42" s="23"/>
      <c r="L42" s="504"/>
    </row>
    <row r="43" spans="1:12" x14ac:dyDescent="0.2">
      <c r="A43" s="97"/>
      <c r="B43" s="26"/>
      <c r="C43" s="26"/>
      <c r="D43" s="26"/>
      <c r="E43" s="26"/>
      <c r="F43" s="26"/>
      <c r="G43" s="26"/>
      <c r="H43" s="26"/>
    </row>
    <row r="44" spans="1:12" x14ac:dyDescent="0.2">
      <c r="A44" s="27"/>
      <c r="B44" s="83"/>
      <c r="C44" s="83"/>
      <c r="D44" s="83"/>
      <c r="E44" s="83"/>
      <c r="F44" s="83"/>
      <c r="G44" s="83"/>
      <c r="H44" s="83"/>
    </row>
    <row r="45" spans="1:12" x14ac:dyDescent="0.2">
      <c r="A45" s="27"/>
      <c r="B45" s="83"/>
      <c r="C45" s="83"/>
      <c r="D45" s="84"/>
      <c r="E45" s="83"/>
      <c r="F45" s="83"/>
      <c r="G45" s="83"/>
      <c r="H45" s="83"/>
    </row>
    <row r="46" spans="1:12" x14ac:dyDescent="0.2">
      <c r="A46" s="27"/>
      <c r="B46" s="83"/>
      <c r="C46" s="83"/>
      <c r="D46" s="83"/>
      <c r="E46" s="83"/>
      <c r="F46" s="83"/>
      <c r="G46" s="83"/>
      <c r="H46" s="83"/>
    </row>
    <row r="47" spans="1:12" x14ac:dyDescent="0.2">
      <c r="A47" s="27"/>
      <c r="B47" s="83"/>
      <c r="C47" s="83"/>
      <c r="D47" s="83"/>
      <c r="E47" s="83"/>
      <c r="F47" s="83"/>
      <c r="G47" s="83"/>
      <c r="H47" s="83"/>
    </row>
    <row r="48" spans="1:12" x14ac:dyDescent="0.2">
      <c r="A48" s="27"/>
      <c r="B48" s="83"/>
      <c r="C48" s="83"/>
      <c r="D48" s="83"/>
      <c r="E48" s="83"/>
      <c r="F48" s="83"/>
      <c r="G48" s="83"/>
      <c r="H48" s="83"/>
    </row>
    <row r="49" spans="1:9" x14ac:dyDescent="0.2">
      <c r="A49" s="27"/>
      <c r="B49" s="83"/>
      <c r="C49" s="83"/>
      <c r="D49" s="83"/>
      <c r="E49" s="83"/>
      <c r="F49" s="83"/>
      <c r="G49" s="83"/>
      <c r="H49" s="83"/>
    </row>
    <row r="50" spans="1:9" x14ac:dyDescent="0.2">
      <c r="A50" s="27"/>
      <c r="B50" s="83"/>
      <c r="C50" s="83"/>
      <c r="D50" s="83"/>
      <c r="E50" s="83"/>
      <c r="F50" s="83"/>
      <c r="G50" s="83"/>
      <c r="H50" s="83"/>
    </row>
    <row r="51" spans="1:9" x14ac:dyDescent="0.2">
      <c r="A51" s="27"/>
      <c r="B51" s="83"/>
      <c r="C51" s="83"/>
      <c r="D51" s="83"/>
      <c r="E51" s="83"/>
      <c r="F51" s="83"/>
      <c r="G51" s="83"/>
      <c r="H51" s="83"/>
    </row>
    <row r="52" spans="1:9" x14ac:dyDescent="0.2">
      <c r="A52" s="27"/>
      <c r="B52" s="83"/>
      <c r="C52" s="83"/>
      <c r="D52" s="83"/>
      <c r="E52" s="83"/>
      <c r="F52" s="83"/>
      <c r="G52" s="83"/>
      <c r="H52" s="83"/>
    </row>
    <row r="53" spans="1:9" x14ac:dyDescent="0.2">
      <c r="A53" s="27"/>
      <c r="B53" s="83"/>
      <c r="C53" s="83"/>
      <c r="D53" s="83"/>
      <c r="E53" s="83"/>
      <c r="F53" s="83"/>
      <c r="G53" s="83"/>
      <c r="H53" s="83"/>
    </row>
    <row r="54" spans="1:9" x14ac:dyDescent="0.2">
      <c r="A54" s="27"/>
      <c r="B54" s="83"/>
      <c r="C54" s="83"/>
      <c r="D54" s="83"/>
      <c r="E54" s="83"/>
      <c r="F54" s="83"/>
      <c r="G54" s="83"/>
      <c r="H54" s="83"/>
    </row>
    <row r="55" spans="1:9" x14ac:dyDescent="0.2">
      <c r="A55" s="27"/>
      <c r="B55" s="83"/>
      <c r="C55" s="83"/>
      <c r="D55" s="83"/>
      <c r="E55" s="83"/>
      <c r="F55" s="83"/>
      <c r="G55" s="83"/>
      <c r="H55" s="83"/>
      <c r="I55" s="1"/>
    </row>
    <row r="56" spans="1:9" x14ac:dyDescent="0.2">
      <c r="A56" s="27"/>
      <c r="B56" s="83"/>
      <c r="C56" s="83"/>
      <c r="D56" s="83"/>
      <c r="E56" s="83"/>
      <c r="F56" s="83"/>
      <c r="G56" s="83"/>
      <c r="H56" s="83"/>
    </row>
    <row r="57" spans="1:9" x14ac:dyDescent="0.2">
      <c r="A57" s="27"/>
      <c r="B57" s="83"/>
      <c r="C57" s="83"/>
      <c r="D57" s="83"/>
      <c r="E57" s="83"/>
      <c r="F57" s="83"/>
      <c r="G57" s="83"/>
      <c r="H57" s="83"/>
    </row>
    <row r="58" spans="1:9" x14ac:dyDescent="0.2">
      <c r="A58" s="97"/>
      <c r="B58" s="85"/>
      <c r="C58" s="85"/>
      <c r="D58" s="85"/>
      <c r="E58" s="85"/>
      <c r="F58" s="85"/>
      <c r="G58" s="85"/>
      <c r="H58" s="85"/>
    </row>
    <row r="59" spans="1:9" x14ac:dyDescent="0.2">
      <c r="B59" s="1"/>
      <c r="C59" s="1"/>
      <c r="D59" s="1"/>
      <c r="E59" s="1"/>
      <c r="F59" s="1"/>
      <c r="G59" s="1"/>
      <c r="H59" s="1"/>
    </row>
    <row r="60" spans="1:9" x14ac:dyDescent="0.2">
      <c r="B60" s="1"/>
      <c r="C60" s="1"/>
      <c r="D60" s="1"/>
      <c r="E60" s="1"/>
      <c r="F60" s="1"/>
      <c r="G60" s="1"/>
      <c r="H60" s="1"/>
    </row>
  </sheetData>
  <mergeCells count="2">
    <mergeCell ref="A2:L2"/>
    <mergeCell ref="A4:A5"/>
  </mergeCells>
  <phoneticPr fontId="35" type="noConversion"/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>
    <oddHeader>&amp;R3.1. sz. melléklet
..../ 2018. (....) Egyek Önk.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21</vt:i4>
      </vt:variant>
      <vt:variant>
        <vt:lpstr>Névvel ellátott tartományok</vt:lpstr>
      </vt:variant>
      <vt:variant>
        <vt:i4>14</vt:i4>
      </vt:variant>
    </vt:vector>
  </HeadingPairs>
  <TitlesOfParts>
    <vt:vector size="35" baseType="lpstr">
      <vt:lpstr>bevétel 1.m. </vt:lpstr>
      <vt:lpstr>Bevétel Önkormányzat 1.1 </vt:lpstr>
      <vt:lpstr>Bev.étel Önk.köt.fel. 1.1)a</vt:lpstr>
      <vt:lpstr>Bevétel Polg.Hivatal 1.2 </vt:lpstr>
      <vt:lpstr>Bev. Polg.Hiv. köt.fel. 1.2)a</vt:lpstr>
      <vt:lpstr>Bevétel Könyvtár-Műv.h. 1.3. </vt:lpstr>
      <vt:lpstr>Bev.Könyvt.Műv.h.köt.fel.1.3)a</vt:lpstr>
      <vt:lpstr>Kiadások 2.</vt:lpstr>
      <vt:lpstr>önkormányzat kiadásai 2.1. </vt:lpstr>
      <vt:lpstr>önk.köt.fel.kiadásai 2.1.)a</vt:lpstr>
      <vt:lpstr>Polg.Hivatal kiadásai 2.2</vt:lpstr>
      <vt:lpstr>Polg.Hivatal kiadásai 2.2)a</vt:lpstr>
      <vt:lpstr>Könyvtár és Műv.H. kiadásai 2.3</vt:lpstr>
      <vt:lpstr>Könyvtár és Műv.H. k 2.3)a</vt:lpstr>
      <vt:lpstr>Működési kiadások 3.</vt:lpstr>
      <vt:lpstr>Felhalmozás 4.mell.</vt:lpstr>
      <vt:lpstr>Mérleg 5.</vt:lpstr>
      <vt:lpstr>Előirányzat felh. 6.</vt:lpstr>
      <vt:lpstr>mérleg 3 éves 7.m.</vt:lpstr>
      <vt:lpstr>Tartalék 8.</vt:lpstr>
      <vt:lpstr>9. mell.</vt:lpstr>
      <vt:lpstr>'Bev. Polg.Hiv. köt.fel. 1.2)a'!Nyomtatási_terület</vt:lpstr>
      <vt:lpstr>'Bev.étel Önk.köt.fel. 1.1)a'!Nyomtatási_terület</vt:lpstr>
      <vt:lpstr>'Bev.Könyvt.Műv.h.köt.fel.1.3)a'!Nyomtatási_terület</vt:lpstr>
      <vt:lpstr>'bevétel 1.m. '!Nyomtatási_terület</vt:lpstr>
      <vt:lpstr>'Bevétel Önkormányzat 1.1 '!Nyomtatási_terület</vt:lpstr>
      <vt:lpstr>'Bevétel Polg.Hivatal 1.2 '!Nyomtatási_terület</vt:lpstr>
      <vt:lpstr>'Kiadások 2.'!Nyomtatási_terület</vt:lpstr>
      <vt:lpstr>'mérleg 3 éves 7.m.'!Nyomtatási_terület</vt:lpstr>
      <vt:lpstr>'Mérleg 5.'!Nyomtatási_terület</vt:lpstr>
      <vt:lpstr>'önk.köt.fel.kiadásai 2.1.)a'!Nyomtatási_terület</vt:lpstr>
      <vt:lpstr>'önkormányzat kiadásai 2.1. '!Nyomtatási_terület</vt:lpstr>
      <vt:lpstr>'Polg.Hivatal kiadásai 2.2'!Nyomtatási_terület</vt:lpstr>
      <vt:lpstr>'Polg.Hivatal kiadásai 2.2)a'!Nyomtatási_terület</vt:lpstr>
      <vt:lpstr>'Tartalék 8.'!Nyomtatási_terület</vt:lpstr>
    </vt:vector>
  </TitlesOfParts>
  <Company>kincstár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Szekeres Zsuzsanna</dc:creator>
  <cp:lastModifiedBy>TITKARSAG</cp:lastModifiedBy>
  <cp:lastPrinted>2018-09-03T06:17:35Z</cp:lastPrinted>
  <dcterms:created xsi:type="dcterms:W3CDTF">1999-11-19T07:39:00Z</dcterms:created>
  <dcterms:modified xsi:type="dcterms:W3CDTF">2018-09-03T06:41:33Z</dcterms:modified>
</cp:coreProperties>
</file>