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-180" windowWidth="15480" windowHeight="8280" firstSheet="6" activeTab="6"/>
  </bookViews>
  <sheets>
    <sheet name="bevétel 1.m. " sheetId="98" r:id="rId1"/>
    <sheet name="Bevétel Önkormányzat 1.1 " sheetId="99" r:id="rId2"/>
    <sheet name="Bev.étel Önk.köt.fel. 1.1)a" sheetId="145" r:id="rId3"/>
    <sheet name="Bev.Önk.önként váll.fel.1.1)b" sheetId="117" r:id="rId4"/>
    <sheet name="Kiadások 2.m." sheetId="146" r:id="rId5"/>
    <sheet name="önkormányzat kiadásai 2.1. " sheetId="147" r:id="rId6"/>
    <sheet name="önk.köt.fel.kiadásai 2.1.)a" sheetId="148" r:id="rId7"/>
    <sheet name="Felhalmozás 3.mell." sheetId="150" r:id="rId8"/>
    <sheet name="Mérleg 4.m." sheetId="102" r:id="rId9"/>
    <sheet name="Előirányzat felh.5.m." sheetId="151" r:id="rId10"/>
    <sheet name="mérleg 3 éves 6.m." sheetId="152" r:id="rId11"/>
    <sheet name="7. mell." sheetId="153" r:id="rId12"/>
  </sheets>
  <definedNames>
    <definedName name="_xlnm.Print_Area" localSheetId="0">'bevétel 1.m. '!$A$1:$E$46</definedName>
    <definedName name="_xlnm.Print_Area" localSheetId="4">'Kiadások 2.m.'!$A$1:$F$29</definedName>
    <definedName name="_xlnm.Print_Area" localSheetId="10">'mérleg 3 éves 6.m.'!$A$1:$I$35</definedName>
    <definedName name="_xlnm.Print_Area" localSheetId="8">'Mérleg 4.m.'!$A$1:$F$66</definedName>
    <definedName name="_xlnm.Print_Area" localSheetId="6">'önk.köt.fel.kiadásai 2.1.)a'!$A$1:$L$37</definedName>
    <definedName name="_xlnm.Print_Area" localSheetId="5">'önkormányzat kiadásai 2.1. '!$A$1:$L$39</definedName>
  </definedNames>
  <calcPr calcId="145621"/>
</workbook>
</file>

<file path=xl/calcChain.xml><?xml version="1.0" encoding="utf-8"?>
<calcChain xmlns="http://schemas.openxmlformats.org/spreadsheetml/2006/main">
  <c r="G21" i="153" l="1"/>
  <c r="F33" i="153"/>
  <c r="O35" i="153"/>
  <c r="N35" i="153"/>
  <c r="M35" i="153"/>
  <c r="K35" i="153"/>
  <c r="J35" i="153"/>
  <c r="I35" i="153"/>
  <c r="G35" i="153"/>
  <c r="F35" i="153"/>
  <c r="P33" i="153"/>
  <c r="P35" i="153" s="1"/>
  <c r="O33" i="153"/>
  <c r="N33" i="153"/>
  <c r="M33" i="153"/>
  <c r="L33" i="153"/>
  <c r="L35" i="153" s="1"/>
  <c r="K33" i="153"/>
  <c r="J33" i="153"/>
  <c r="I33" i="153"/>
  <c r="H33" i="153"/>
  <c r="H35" i="153" s="1"/>
  <c r="G33" i="153"/>
  <c r="F22" i="153"/>
  <c r="E22" i="153"/>
  <c r="D22" i="153"/>
  <c r="C22" i="153"/>
  <c r="G20" i="153"/>
  <c r="G19" i="153"/>
  <c r="G18" i="153"/>
  <c r="G17" i="153"/>
  <c r="G16" i="153"/>
  <c r="G15" i="153"/>
  <c r="G14" i="153"/>
  <c r="G13" i="153"/>
  <c r="G12" i="153"/>
  <c r="G11" i="153"/>
  <c r="G10" i="153"/>
  <c r="G9" i="153"/>
  <c r="G8" i="153"/>
  <c r="G7" i="153"/>
  <c r="G6" i="153"/>
  <c r="C32" i="152"/>
  <c r="G30" i="152"/>
  <c r="F30" i="152"/>
  <c r="D30" i="152"/>
  <c r="C30" i="152"/>
  <c r="B30" i="152"/>
  <c r="H27" i="152"/>
  <c r="H30" i="152" s="1"/>
  <c r="G27" i="152"/>
  <c r="F16" i="152"/>
  <c r="F32" i="152" s="1"/>
  <c r="D16" i="152"/>
  <c r="C16" i="152"/>
  <c r="B16" i="152"/>
  <c r="B32" i="152" s="1"/>
  <c r="G13" i="152"/>
  <c r="G16" i="152" s="1"/>
  <c r="G32" i="152" s="1"/>
  <c r="H12" i="152"/>
  <c r="H11" i="152"/>
  <c r="H10" i="152"/>
  <c r="H16" i="152" s="1"/>
  <c r="N33" i="151"/>
  <c r="M33" i="151"/>
  <c r="L33" i="151"/>
  <c r="K33" i="151"/>
  <c r="J33" i="151"/>
  <c r="H33" i="151"/>
  <c r="G33" i="151"/>
  <c r="F33" i="151"/>
  <c r="E33" i="151"/>
  <c r="D33" i="151"/>
  <c r="C33" i="151"/>
  <c r="O32" i="151"/>
  <c r="O31" i="151"/>
  <c r="O30" i="151"/>
  <c r="O29" i="151"/>
  <c r="I28" i="151"/>
  <c r="I33" i="151" s="1"/>
  <c r="O27" i="151"/>
  <c r="O26" i="151"/>
  <c r="B26" i="151"/>
  <c r="B33" i="151" s="1"/>
  <c r="O25" i="151"/>
  <c r="O24" i="151"/>
  <c r="O23" i="151"/>
  <c r="O22" i="151"/>
  <c r="N17" i="151"/>
  <c r="M17" i="151"/>
  <c r="L17" i="151"/>
  <c r="K17" i="151"/>
  <c r="J17" i="151"/>
  <c r="I17" i="151"/>
  <c r="H17" i="151"/>
  <c r="G17" i="151"/>
  <c r="F17" i="151"/>
  <c r="D17" i="151"/>
  <c r="B17" i="151"/>
  <c r="E16" i="151"/>
  <c r="O16" i="151" s="1"/>
  <c r="O15" i="151"/>
  <c r="O14" i="151"/>
  <c r="J14" i="151"/>
  <c r="O13" i="151"/>
  <c r="C12" i="151"/>
  <c r="C17" i="151" s="1"/>
  <c r="E11" i="151"/>
  <c r="E17" i="151" s="1"/>
  <c r="O10" i="151"/>
  <c r="O9" i="151"/>
  <c r="C9" i="151"/>
  <c r="O8" i="151"/>
  <c r="D34" i="150"/>
  <c r="D46" i="150" s="1"/>
  <c r="D11" i="150"/>
  <c r="K37" i="148"/>
  <c r="J37" i="148"/>
  <c r="I37" i="148"/>
  <c r="H37" i="148"/>
  <c r="G37" i="148"/>
  <c r="F37" i="148"/>
  <c r="E37" i="148"/>
  <c r="D37" i="148"/>
  <c r="C37" i="148"/>
  <c r="L37" i="148" s="1"/>
  <c r="B37" i="148"/>
  <c r="L36" i="148"/>
  <c r="L35" i="148"/>
  <c r="L34" i="148"/>
  <c r="L33" i="148"/>
  <c r="L32" i="148"/>
  <c r="L31" i="148"/>
  <c r="L29" i="148"/>
  <c r="L28" i="148"/>
  <c r="L27" i="148"/>
  <c r="L26" i="148"/>
  <c r="L25" i="148"/>
  <c r="L24" i="148"/>
  <c r="L23" i="148"/>
  <c r="L22" i="148"/>
  <c r="L21" i="148"/>
  <c r="L20" i="148"/>
  <c r="L19" i="148"/>
  <c r="L18" i="148"/>
  <c r="L17" i="148"/>
  <c r="L16" i="148"/>
  <c r="L15" i="148"/>
  <c r="L14" i="148"/>
  <c r="L13" i="148"/>
  <c r="L12" i="148"/>
  <c r="L11" i="148"/>
  <c r="L10" i="148"/>
  <c r="L9" i="148"/>
  <c r="L8" i="148"/>
  <c r="L7" i="148"/>
  <c r="L6" i="148"/>
  <c r="K39" i="147"/>
  <c r="J39" i="147"/>
  <c r="I39" i="147"/>
  <c r="H39" i="147"/>
  <c r="G39" i="147"/>
  <c r="F39" i="147"/>
  <c r="E39" i="147"/>
  <c r="D39" i="147"/>
  <c r="C39" i="147"/>
  <c r="B39" i="147"/>
  <c r="L38" i="147"/>
  <c r="L37" i="147"/>
  <c r="L36" i="147"/>
  <c r="L35" i="147"/>
  <c r="L34" i="147"/>
  <c r="L33" i="147"/>
  <c r="L32" i="147"/>
  <c r="L30" i="147"/>
  <c r="L29" i="147"/>
  <c r="L28" i="147"/>
  <c r="L27" i="147"/>
  <c r="L26" i="147"/>
  <c r="L25" i="147"/>
  <c r="L24" i="147"/>
  <c r="L23" i="147"/>
  <c r="L22" i="147"/>
  <c r="L21" i="147"/>
  <c r="L20" i="147"/>
  <c r="L19" i="147"/>
  <c r="L18" i="147"/>
  <c r="L17" i="147"/>
  <c r="L16" i="147"/>
  <c r="L15" i="147"/>
  <c r="L14" i="147"/>
  <c r="L13" i="147"/>
  <c r="L12" i="147"/>
  <c r="L11" i="147"/>
  <c r="L10" i="147"/>
  <c r="L9" i="147"/>
  <c r="L8" i="147"/>
  <c r="L7" i="147"/>
  <c r="L6" i="147"/>
  <c r="E26" i="146"/>
  <c r="D24" i="146"/>
  <c r="C24" i="146"/>
  <c r="B24" i="146"/>
  <c r="E23" i="146"/>
  <c r="E22" i="146"/>
  <c r="E21" i="146"/>
  <c r="E20" i="146"/>
  <c r="E17" i="146"/>
  <c r="E16" i="146"/>
  <c r="D15" i="146"/>
  <c r="C15" i="146"/>
  <c r="C18" i="146" s="1"/>
  <c r="B15" i="146"/>
  <c r="E14" i="146"/>
  <c r="B13" i="146"/>
  <c r="E13" i="146" s="1"/>
  <c r="E12" i="146"/>
  <c r="E11" i="146"/>
  <c r="E10" i="146"/>
  <c r="E9" i="146"/>
  <c r="G22" i="153" l="1"/>
  <c r="D32" i="152"/>
  <c r="E31" i="152"/>
  <c r="L39" i="147"/>
  <c r="B18" i="146"/>
  <c r="B28" i="146" s="1"/>
  <c r="E15" i="146"/>
  <c r="C28" i="146"/>
  <c r="E24" i="146"/>
  <c r="H32" i="152"/>
  <c r="E17" i="152"/>
  <c r="O12" i="151"/>
  <c r="O28" i="151"/>
  <c r="O33" i="151" s="1"/>
  <c r="O11" i="151"/>
  <c r="O17" i="151" s="1"/>
  <c r="E18" i="146"/>
  <c r="D18" i="146"/>
  <c r="D28" i="146" s="1"/>
  <c r="F53" i="102"/>
  <c r="F47" i="102"/>
  <c r="E28" i="146" l="1"/>
  <c r="F37" i="102"/>
  <c r="F60" i="102" l="1"/>
  <c r="E15" i="98"/>
  <c r="I26" i="145"/>
  <c r="H26" i="145"/>
  <c r="G26" i="145"/>
  <c r="F26" i="145"/>
  <c r="E26" i="145"/>
  <c r="D26" i="145"/>
  <c r="C26" i="145"/>
  <c r="B26" i="145"/>
  <c r="J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J18" i="99"/>
  <c r="B41" i="98"/>
  <c r="B38" i="98"/>
  <c r="B37" i="98" s="1"/>
  <c r="B8" i="98"/>
  <c r="B7" i="98" s="1"/>
  <c r="J26" i="145" l="1"/>
  <c r="B36" i="98"/>
  <c r="E45" i="98" l="1"/>
  <c r="C41" i="98"/>
  <c r="C37" i="98" s="1"/>
  <c r="D41" i="98"/>
  <c r="D38" i="98"/>
  <c r="C38" i="98"/>
  <c r="E60" i="102"/>
  <c r="D37" i="98" l="1"/>
  <c r="D36" i="98" s="1"/>
  <c r="D37" i="102"/>
  <c r="D33" i="102"/>
  <c r="D23" i="102"/>
  <c r="D20" i="102" s="1"/>
  <c r="D16" i="102"/>
  <c r="D6" i="102"/>
  <c r="D5" i="102" s="1"/>
  <c r="E23" i="102"/>
  <c r="E20" i="102" s="1"/>
  <c r="B23" i="98"/>
  <c r="B20" i="98" s="1"/>
  <c r="E46" i="98"/>
  <c r="E16" i="102"/>
  <c r="F16" i="102"/>
  <c r="E6" i="102"/>
  <c r="E5" i="102" s="1"/>
  <c r="B31" i="98"/>
  <c r="C31" i="98"/>
  <c r="C29" i="98" s="1"/>
  <c r="D31" i="98"/>
  <c r="D29" i="98" s="1"/>
  <c r="F23" i="102"/>
  <c r="F20" i="102" s="1"/>
  <c r="F6" i="102"/>
  <c r="F5" i="102" s="1"/>
  <c r="J9" i="99"/>
  <c r="J10" i="99"/>
  <c r="J11" i="99"/>
  <c r="J12" i="99"/>
  <c r="J13" i="99"/>
  <c r="J14" i="99"/>
  <c r="J15" i="99"/>
  <c r="J16" i="99"/>
  <c r="J17" i="99"/>
  <c r="J19" i="99"/>
  <c r="J20" i="99"/>
  <c r="J21" i="99"/>
  <c r="J22" i="99"/>
  <c r="J23" i="99"/>
  <c r="J24" i="99"/>
  <c r="J25" i="99"/>
  <c r="J8" i="99"/>
  <c r="C26" i="99"/>
  <c r="D26" i="99"/>
  <c r="E26" i="99"/>
  <c r="F26" i="99"/>
  <c r="G26" i="99"/>
  <c r="H26" i="99"/>
  <c r="I26" i="99"/>
  <c r="B26" i="99"/>
  <c r="E33" i="102"/>
  <c r="F33" i="102"/>
  <c r="E33" i="98"/>
  <c r="B17" i="98"/>
  <c r="F54" i="102"/>
  <c r="E54" i="102"/>
  <c r="D54" i="102"/>
  <c r="E47" i="102"/>
  <c r="E64" i="102" s="1"/>
  <c r="D47" i="102"/>
  <c r="D64" i="102" s="1"/>
  <c r="E37" i="102"/>
  <c r="E44" i="98"/>
  <c r="E43" i="98"/>
  <c r="E42" i="98"/>
  <c r="E41" i="98"/>
  <c r="E40" i="98"/>
  <c r="E39" i="98"/>
  <c r="E32" i="98"/>
  <c r="E30" i="98"/>
  <c r="E28" i="98"/>
  <c r="E27" i="98"/>
  <c r="E26" i="98"/>
  <c r="E25" i="98"/>
  <c r="E24" i="98"/>
  <c r="D23" i="98"/>
  <c r="D20" i="98" s="1"/>
  <c r="C23" i="98"/>
  <c r="C20" i="98" s="1"/>
  <c r="E22" i="98"/>
  <c r="E19" i="98"/>
  <c r="E18" i="98"/>
  <c r="D17" i="98"/>
  <c r="C17" i="98"/>
  <c r="E16" i="98"/>
  <c r="E14" i="98"/>
  <c r="E13" i="98"/>
  <c r="E12" i="98"/>
  <c r="E11" i="98"/>
  <c r="E10" i="98"/>
  <c r="E9" i="98"/>
  <c r="D8" i="98"/>
  <c r="D7" i="98" s="1"/>
  <c r="C8" i="98"/>
  <c r="C7" i="98" s="1"/>
  <c r="C36" i="98"/>
  <c r="J8" i="117"/>
  <c r="I9" i="117"/>
  <c r="H9" i="117"/>
  <c r="G9" i="117"/>
  <c r="F9" i="117"/>
  <c r="E9" i="117"/>
  <c r="D9" i="117"/>
  <c r="C9" i="117"/>
  <c r="B9" i="117"/>
  <c r="E38" i="98"/>
  <c r="E17" i="98" l="1"/>
  <c r="F64" i="102"/>
  <c r="F36" i="102"/>
  <c r="J26" i="99"/>
  <c r="E37" i="98"/>
  <c r="E36" i="98" s="1"/>
  <c r="E23" i="98"/>
  <c r="E8" i="98"/>
  <c r="C34" i="98"/>
  <c r="J9" i="117"/>
  <c r="E31" i="98"/>
  <c r="D36" i="102"/>
  <c r="E36" i="102"/>
  <c r="E29" i="98"/>
  <c r="D34" i="98"/>
  <c r="E7" i="98"/>
  <c r="E20" i="98"/>
  <c r="B34" i="98"/>
  <c r="F65" i="102" l="1"/>
  <c r="F66" i="102"/>
  <c r="E34" i="98"/>
</calcChain>
</file>

<file path=xl/sharedStrings.xml><?xml version="1.0" encoding="utf-8"?>
<sst xmlns="http://schemas.openxmlformats.org/spreadsheetml/2006/main" count="706" uniqueCount="356">
  <si>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</si>
  <si>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</si>
  <si>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</si>
  <si>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</si>
  <si>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</si>
  <si>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</si>
  <si>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</si>
  <si>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</si>
  <si>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</si>
  <si>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</si>
  <si>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</si>
  <si>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</si>
  <si>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</si>
  <si>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</si>
  <si>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12.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</si>
  <si>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</si>
  <si>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</si>
  <si>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</si>
  <si>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</si>
  <si>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</si>
  <si>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</si>
  <si>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</si>
  <si>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</si>
  <si>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</si>
  <si>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</si>
  <si>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</si>
  <si>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</si>
  <si>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</si>
  <si>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</si>
  <si>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</si>
  <si>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</si>
  <si>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25.</t>
  </si>
  <si>
    <t>26.</t>
  </si>
  <si>
    <t>27.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</si>
  <si>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</si>
  <si>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</si>
  <si>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</si>
  <si>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</si>
  <si>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</si>
  <si>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</si>
  <si>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</si>
  <si>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</si>
  <si>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</si>
  <si>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</si>
  <si>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</si>
  <si>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</si>
  <si>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</si>
  <si>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</si>
  <si>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</si>
  <si>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</si>
  <si>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</si>
  <si>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</si>
  <si>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</si>
  <si>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</si>
  <si>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</si>
  <si>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</si>
  <si>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</si>
  <si>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</si>
  <si>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</si>
  <si>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</si>
  <si>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</si>
  <si>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</si>
  <si>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</si>
  <si>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</si>
  <si>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</si>
  <si>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</si>
  <si>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</si>
  <si>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</si>
  <si>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</si>
  <si>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</si>
  <si>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</si>
  <si>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</si>
  <si>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</si>
  <si>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</si>
  <si>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Költségvetési bevétel rovatrend</t>
  </si>
  <si>
    <t>K3. Dologi kiadások</t>
  </si>
  <si>
    <t>K8. Egyéb felhalmozási célú kiadások</t>
  </si>
  <si>
    <t>K9. Finanszírozási kiadások (működési)</t>
  </si>
  <si>
    <t>K9. Finanszírozási kiadások (felhalmozási)</t>
  </si>
  <si>
    <t>K9. Finanszírozási kiadások</t>
  </si>
  <si>
    <t>K2. Munkaadókat terhelő járulékok és szociális hozzájárulási adó</t>
  </si>
  <si>
    <t>B21. Felhalmozási célú önkormányzati támogatások (központosított előirányzatok,  vis maior)</t>
  </si>
  <si>
    <t>K11. Foglalkoztatottak személyi juttatásai</t>
  </si>
  <si>
    <t>K12. Külső személyi juttatások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</si>
  <si>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</si>
  <si>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</si>
  <si>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</si>
  <si>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</si>
  <si>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</si>
  <si>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</si>
  <si>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</si>
  <si>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</si>
  <si>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</si>
  <si>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</si>
  <si>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</si>
  <si>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</si>
  <si>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</si>
  <si>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</si>
  <si>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</si>
  <si>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</si>
  <si>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</si>
  <si>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</si>
  <si>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</si>
  <si>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</si>
  <si>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</si>
  <si>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</si>
  <si>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B8113. Rövid lejáratú hitelek, kölcsönök felvétele</t>
  </si>
  <si>
    <t>B8192. Rövid lejáratú kölcsönök bevételei</t>
  </si>
  <si>
    <t>044320 Építőipar támogatása</t>
  </si>
  <si>
    <t>084031 Civil szervezetek működési támogatása</t>
  </si>
  <si>
    <t>107060 Egyéb szociális pénzbeni és term-i ellátás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</si>
  <si>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</si>
  <si>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</si>
  <si>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</si>
  <si>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</si>
  <si>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</si>
  <si>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</si>
  <si>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</si>
  <si>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</si>
  <si>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</si>
  <si>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2018. évi előirányzat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</si>
  <si>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</si>
  <si>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</si>
  <si>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</si>
  <si>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</si>
  <si>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B.14. Működési célú visszatérítendő támogatások, kölcsönök visszatérülése államháztartáson belülről</t>
  </si>
  <si>
    <t>082091 Kűzművelődési, közösség és társadalmi részvétel fej.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</si>
  <si>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</si>
  <si>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</si>
  <si>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</si>
  <si>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</si>
  <si>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</si>
  <si>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</si>
  <si>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</si>
  <si>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</si>
  <si>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</si>
  <si>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</si>
  <si>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K513. Tartalékok (felhalmozási)</t>
  </si>
  <si>
    <t>B31. Jövedelemadók</t>
  </si>
  <si>
    <t>051040 Nem veszélyes hulladék kezelése, ártalmatlanítása</t>
  </si>
  <si>
    <t>900010 Kózponti költségvetési funkcióra nem sorolható bevétel államháztartáson kívülről</t>
  </si>
  <si>
    <t>36.</t>
  </si>
  <si>
    <t>Adójellegű bevételek</t>
  </si>
  <si>
    <t>2018. Előirányzat 
Tárkányi Béla Könyvt. És Műv.H.</t>
  </si>
  <si>
    <t>2018. Előirányzat 
Összesen:</t>
  </si>
  <si>
    <t>Egyek Nagyközség Önkormányzatának 2018. évi tervezett bevételei önként vállalt feladatonként</t>
  </si>
  <si>
    <t>Az Önkormányzat 2018. évi Pénzügyi mérlege</t>
  </si>
  <si>
    <t>2016. évi tény</t>
  </si>
  <si>
    <t>2017. évi várható teljesítés (Ft)</t>
  </si>
  <si>
    <t>2018. évi előirányzat (Ft)</t>
  </si>
  <si>
    <t>2017. évi várható teljesítés</t>
  </si>
  <si>
    <t>B31. Magánszemélyek jövedelemadói</t>
  </si>
  <si>
    <t>K513. Tartalékok</t>
  </si>
  <si>
    <t>K513. Tartalékok (működési)</t>
  </si>
  <si>
    <t>2018. terv</t>
  </si>
  <si>
    <t xml:space="preserve"> ebből K914. Államháztartáson belüli megelőlegezések</t>
  </si>
  <si>
    <t>B.15.Működési célú visszatérítendő támogatások, kölcsönök igénybevétele államháztartáson belülről</t>
  </si>
  <si>
    <t>074051 Nem fertőző megbetegedések megelőzése</t>
  </si>
  <si>
    <t>Egyek Nagyközség Önkormányzatának 2018. évre tervezett bevételei kötelező feladatonként</t>
  </si>
  <si>
    <t>Egyek Nagyközség Önkormányzatának 2018. évi bevételei</t>
  </si>
  <si>
    <t xml:space="preserve">2018. Előirányzat 
Egyeki Polgármesteri Hivatal </t>
  </si>
  <si>
    <t xml:space="preserve">2018. Előirányzat  Egyek Nagyközség Önkormányzata </t>
  </si>
  <si>
    <t>37.</t>
  </si>
  <si>
    <t>2018. Évi Költségvetési kiadások összesen</t>
  </si>
  <si>
    <t>2018. évi Költségvetési bevételek összesen</t>
  </si>
  <si>
    <t>Egyek Nagyközség Önkormányzata és költségvetési szervei bevételei forrásonként, főbb jogcím-csoportonkénti részletezettségben</t>
  </si>
  <si>
    <t>Egyek Nagyközség Önkormányzat és költségvetési szervei 2018. évi  kiadásai kiemelt előirányzatonként</t>
  </si>
  <si>
    <t>adatok forintban</t>
  </si>
  <si>
    <t>Költségvetési kiadás rovatrand</t>
  </si>
  <si>
    <t xml:space="preserve">2018. Előirányzat 
Önkormányzat </t>
  </si>
  <si>
    <t xml:space="preserve">2018. Előirányzat Egyeki Polgármesteri Hivatal </t>
  </si>
  <si>
    <t>2018. Előirányzat Tárkányi Béla Könyvtár és Művelődési Ház</t>
  </si>
  <si>
    <t>K1. Személyi juttatások</t>
  </si>
  <si>
    <t>K2. Munkaadókat terhelő járulékok és szociális hozzájárulási adók</t>
  </si>
  <si>
    <t>K4. Ellátottak pénzbeli juttatásai</t>
  </si>
  <si>
    <t>K5. Egyéb működési célú kiadások (működési tartalékka együtt)</t>
  </si>
  <si>
    <t>ebből: K513 Tartalék (működési)</t>
  </si>
  <si>
    <t>Ebből: K914 Államháztartáson belüli megelőlegezések visszafizetése</t>
  </si>
  <si>
    <t>K915. Központi irányítószervi támogatás folyósítása</t>
  </si>
  <si>
    <t>Működési kiadások összesen</t>
  </si>
  <si>
    <t>K6. Beruházások</t>
  </si>
  <si>
    <t>K7. Felújítások</t>
  </si>
  <si>
    <t>Felhalmozási kiadások összesen:</t>
  </si>
  <si>
    <t xml:space="preserve">Kiadások összesen: </t>
  </si>
  <si>
    <t>Egyek Nagyközség Önkormányzatának 2018. évi tervezett kiadásai  feladatonként</t>
  </si>
  <si>
    <t xml:space="preserve">K2. Munkaadókat terhelő járulékok és szociális hozzájárulási adó </t>
  </si>
  <si>
    <t xml:space="preserve">K4. Ellátottak pénzbeli juttatásai </t>
  </si>
  <si>
    <t>K5. Egyéb működési célú kiadások (tartalékok nélkül)</t>
  </si>
  <si>
    <t xml:space="preserve">K513. Tartalék </t>
  </si>
  <si>
    <t>Összesen</t>
  </si>
  <si>
    <t>011130 Önk.-k és önk-i hav-k jogalkotói és ált.ig.tev.</t>
  </si>
  <si>
    <t>018010 Önkormányzatok elszámolásai a központi költségvetéssel</t>
  </si>
  <si>
    <t>018030 Támogatási célú finanszírozási műveletek</t>
  </si>
  <si>
    <t>032020 Tűz és katasztrófavédelmi tevékenységek</t>
  </si>
  <si>
    <t>041233 Hosszabb időtartamú közfgolalkoztatás</t>
  </si>
  <si>
    <t>042180 Állat-egészségügy ellátás</t>
  </si>
  <si>
    <t>045160 Közutak, hidak, alagutak fenntartása</t>
  </si>
  <si>
    <t>051040 Nem veszélyes hulladék kezelése ártalmatlanítása</t>
  </si>
  <si>
    <t>052020 Szennyvíz gyűjtése, tisztítása, elhelyezése</t>
  </si>
  <si>
    <t>064010 Közvilágítás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</si>
  <si>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</si>
  <si>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</si>
  <si>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</si>
  <si>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</si>
  <si>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074051 Nem fertőző megbetegedések megelőzés</t>
  </si>
  <si>
    <t>082091 Közművelődési, közössségi és társ-i fejl.</t>
  </si>
  <si>
    <t>083030 Egyéb kiadói tevékenyésg</t>
  </si>
  <si>
    <t>084031 Civil szervezetek támogatása</t>
  </si>
  <si>
    <t>086030 Nemzetközi kulturális együttműködés</t>
  </si>
  <si>
    <t>086090 Mindenféle máshová nem sorolh.szabadidős szolg-k</t>
  </si>
  <si>
    <t>104037 Intézményen kívüli gyermekétkeztetés</t>
  </si>
  <si>
    <t>104060 A gyermekek, fiatalok és családok életmin.jav.</t>
  </si>
  <si>
    <t>106010 Lakóingatlan szociális célú bérbeadás, üzemeltetés</t>
  </si>
  <si>
    <t>107060 Egyéb szociális pénzbeni ellátások, tám-k</t>
  </si>
  <si>
    <t>900070 Fejezeti és általános tartalékok elszámolása</t>
  </si>
  <si>
    <t>Egyek Nagyközség Önkormányzatának 2018. évi tervezett kiadásai  kötelezőfeladatonként</t>
  </si>
  <si>
    <t>Egyek Nagyközség Önkormányzat Felújítási kiadásai célonként</t>
  </si>
  <si>
    <t xml:space="preserve">ezer forintban </t>
  </si>
  <si>
    <t xml:space="preserve">Ssz. </t>
  </si>
  <si>
    <t>Kormányzati funkció</t>
  </si>
  <si>
    <t>Felújítási cél megnevezése</t>
  </si>
  <si>
    <t xml:space="preserve">2018. Évi előirányzat </t>
  </si>
  <si>
    <t>041237</t>
  </si>
  <si>
    <t>Önkormányzati ingatlanok felújítása a 2018. évi közmunkaprogram keretein belül</t>
  </si>
  <si>
    <t>044320</t>
  </si>
  <si>
    <t>Széchenyi program keretében vásárolt lakások felújítása</t>
  </si>
  <si>
    <t>Egyek, Hunyadi u. járda felújítás</t>
  </si>
  <si>
    <t>082091</t>
  </si>
  <si>
    <t>Alkotóház tető felújítás</t>
  </si>
  <si>
    <t>Egyek Nagyközség Önkormányzat Felhalmozási kiadásai feladatonként</t>
  </si>
  <si>
    <t>Feladat megnevezése</t>
  </si>
  <si>
    <t>011130</t>
  </si>
  <si>
    <t>Polgármesteri Hivatal informatikai eszközök beszerzése</t>
  </si>
  <si>
    <t>Polgármesteri Hivatal egyéb tárgyi eszköz beszerzés</t>
  </si>
  <si>
    <t>Polgármesteri Hivatal immateriális javak beszerzése (szerver program)</t>
  </si>
  <si>
    <t>Önkormányzat: informatikai eszköz beszerzés (ASP pályázat)</t>
  </si>
  <si>
    <t xml:space="preserve">Önkormányzat: informatikai eszköz beszerzés </t>
  </si>
  <si>
    <t>Önkormányzat: egyéb kisértékű tárgyi eszköz beszerzés</t>
  </si>
  <si>
    <t>013350</t>
  </si>
  <si>
    <t>Viziközmű vagyon fejlesztés</t>
  </si>
  <si>
    <t>Önkormányzati tulajdonú ingatlanon történt fejlesztés (Egyek, Petőfi u. 11.)</t>
  </si>
  <si>
    <t>Közfoglalkoztatási mintaprogram: egyéb tárgyi eszköz beszerzés</t>
  </si>
  <si>
    <t>Zúzott kő beszerzés</t>
  </si>
  <si>
    <t>042180</t>
  </si>
  <si>
    <t>Gyepmesteri telep: kisértékű tárgyi eszköz beszerzés</t>
  </si>
  <si>
    <t xml:space="preserve">Terv készítés: Tisza parti kikötő </t>
  </si>
  <si>
    <t>Terv készítés (belterületi önkormányzati utcák építéséhez)</t>
  </si>
  <si>
    <t>Iparterület fejlesztése</t>
  </si>
  <si>
    <t>Bölcsődei ellátás infrastrukturális fejlesztése Egyeken</t>
  </si>
  <si>
    <t>Egyek Nagyközség bel- és külterületének csapadékvíz-elvezető rendszer rekonstrukciója I. ütem</t>
  </si>
  <si>
    <t>Kegytárgybolt kialkítása</t>
  </si>
  <si>
    <t>Dózsa Gy. u. építés</t>
  </si>
  <si>
    <t>Temető fejlesztés</t>
  </si>
  <si>
    <t>052020</t>
  </si>
  <si>
    <t>Egyek település szennyvízelvezetési- és tisztítási projektje</t>
  </si>
  <si>
    <t>066020</t>
  </si>
  <si>
    <t>Közúti jelzőtáblák beszerzése</t>
  </si>
  <si>
    <t>Külterületi ingatlan vásárlás (temető bővítés)</t>
  </si>
  <si>
    <t>Belterületi telek vásárlás (Egyek, Damjanich u.)</t>
  </si>
  <si>
    <t>Belterületi ingatlan vásárlás (Egyek, Tisza u. 4.)</t>
  </si>
  <si>
    <t>Busz beszerzés</t>
  </si>
  <si>
    <t>Gépjármű beszerzés (temetkezési szolgáltatási feladat ellátáshoz)</t>
  </si>
  <si>
    <t>Temetkezési szolgáltatás ellátásához szükséges egyéb tárgyieszközök beszerzése</t>
  </si>
  <si>
    <t>082040</t>
  </si>
  <si>
    <t>Könyvtár: informatikai eszköz beszerzés</t>
  </si>
  <si>
    <t>Egyek Nagyközség Önkormányzat 2018. évi előirányzat-felhasználási ütemterve</t>
  </si>
  <si>
    <t>Megnevezés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</si>
  <si>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</si>
  <si>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</si>
  <si>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</si>
  <si>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</si>
  <si>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</si>
  <si>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</si>
  <si>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</si>
  <si>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</si>
  <si>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</si>
  <si>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</si>
  <si>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</si>
  <si>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</si>
  <si>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</si>
  <si>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</si>
  <si>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</si>
  <si>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</si>
  <si>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K5. Egyéb működési célú kiadások (tartalék nélkül)</t>
  </si>
  <si>
    <t>K512. Tartalék</t>
  </si>
  <si>
    <t>K915. Finanszírozási kiadások</t>
  </si>
  <si>
    <t>K9. Finanszírozási kiadások felhalmozási</t>
  </si>
  <si>
    <t>KIADÁS ÖSSZESEN</t>
  </si>
  <si>
    <t xml:space="preserve">                                              Egyek Nagyközség Önkormányzata működési és felhalmozási célú bevételeinek és kiadásainak 2016. évi tényleges, 2017. évi várható és 2018. évi eredeti előirányzata mérleg rendszerben</t>
  </si>
  <si>
    <t>adatok ezer forintban</t>
  </si>
  <si>
    <t>Működési kiadások</t>
  </si>
  <si>
    <t>2016. évi tényleges teljesítés</t>
  </si>
  <si>
    <t>2018. évi eredeti előirányzat</t>
  </si>
  <si>
    <t>Működési bevételek</t>
  </si>
  <si>
    <t>B3. Közhatalmi bevételek</t>
  </si>
  <si>
    <t>K5. Egyéb működési célú kiadások</t>
  </si>
  <si>
    <t>B8. Finanszírozási bevételek (működési)</t>
  </si>
  <si>
    <t>ebből: tartalék (működési)</t>
  </si>
  <si>
    <t>ebből: maradvány igénybevétel</t>
  </si>
  <si>
    <t>Államháztartáson belüli megelőlegezés</t>
  </si>
  <si>
    <t>Müködési kiadás összesen:</t>
  </si>
  <si>
    <t>Müködési bevétel összesen:</t>
  </si>
  <si>
    <t>Működési kiadások és bevételek egyenlege:</t>
  </si>
  <si>
    <t>Felhalmozási kiadások</t>
  </si>
  <si>
    <t>Felhalmozási bevételek</t>
  </si>
  <si>
    <t>B1. Működési támogatások államháztartáson belülről</t>
  </si>
  <si>
    <t>K5. Felhalmozási célú tartalék</t>
  </si>
  <si>
    <t>B8. Finanszírozási bevételek (felhalmozási)</t>
  </si>
  <si>
    <t>ebből: felhalmozási célú hitelfelvétel</t>
  </si>
  <si>
    <t xml:space="preserve">            maradvány igénybevétel</t>
  </si>
  <si>
    <t>Felhalmozási kiadás összesen:</t>
  </si>
  <si>
    <t>Felhalmozási bevétel összesen:</t>
  </si>
  <si>
    <t>Felhalmozási kiadások és bevételek egyenlege:</t>
  </si>
  <si>
    <t>M i n d ö s s z e s e n  :</t>
  </si>
  <si>
    <t>Egyek Nagyközség Önkormányzat adósságot keletkeztető ügyletekből és kezességvállalásokból fennálló kötelezettségei</t>
  </si>
  <si>
    <t xml:space="preserve"> Forintban !</t>
  </si>
  <si>
    <t>Hitel megnevezése</t>
  </si>
  <si>
    <t>Évek</t>
  </si>
  <si>
    <t>Összesen
(7=3+4+5+6)</t>
  </si>
  <si>
    <t>2017.</t>
  </si>
  <si>
    <t>2018.</t>
  </si>
  <si>
    <t>2019.</t>
  </si>
  <si>
    <t>2020.</t>
  </si>
  <si>
    <t>" Egyek bel és külterületi csapadékelvezető rendszer rekonstrukciója" fejlesztési célú hitel</t>
  </si>
  <si>
    <t>Egyek horgászturizmushoz kapcsolódó pihenőpark és sétaút kialakítása önerő fedezete fejlesztési célú hitel</t>
  </si>
  <si>
    <t>Gyepmesteri telep építése Egyeken önerő finanszírozása fejlesztési célú hitel</t>
  </si>
  <si>
    <t>Alacsony vételárú ingatlanok megvásárlása fejlesztési célú hitel</t>
  </si>
  <si>
    <t>Műfüves labdarugópálya pályázati tervdokumentáció elkészítésének finanszírozása feljesztési célú hitel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</si>
  <si>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</si>
  <si>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Zúzott kő vásárlás fejlesztési célú hitel</t>
  </si>
  <si>
    <t>Önkormányzati tulajdonú ingatlan fűtéskorszerűsítése és Egészség Centrummá történő átalakítása fejlesztési célú hitel</t>
  </si>
  <si>
    <t>Műfüves labdarugópálya kialakítása Egyeken</t>
  </si>
  <si>
    <t>Gépjármű vásárlás (temetkezési szolgáltatási feladatok ellátáshoz)</t>
  </si>
  <si>
    <t>Busz vásárlás</t>
  </si>
  <si>
    <t>Egyek, Hunyadi u. járda felújítás (önerő)</t>
  </si>
  <si>
    <t>Bölcsődei ellátás infrastrukturális fejlesztése Egyeken című projket (önerő)</t>
  </si>
  <si>
    <t>Kikötő építés pályázati önerő</t>
  </si>
  <si>
    <t>ÖSSZES KÖTELEZETTSÉG</t>
  </si>
  <si>
    <t>Egyek Nagyközség Önkormányzat 2018. évi adósságot keletkeztető fejlesztési céljai</t>
  </si>
  <si>
    <t>Ezer forintban !</t>
  </si>
  <si>
    <t>Fejlesztési cél leírása</t>
  </si>
  <si>
    <t>Fejlesztés várható kiadása 2018. év</t>
  </si>
  <si>
    <t>Fejlesztés várható kiadása 2019. év</t>
  </si>
  <si>
    <t>Fejlesztés várható kiadása 2020. év</t>
  </si>
  <si>
    <t>Fejlesztés várható kiadása 2021. év</t>
  </si>
  <si>
    <t>Fejlesztés várható kiadása 2022. év</t>
  </si>
  <si>
    <t>Fejlesztés várható kiadása 2023. év</t>
  </si>
  <si>
    <t>Fejlesztés várható kiadása 2024. év</t>
  </si>
  <si>
    <t>Fejlesztés várható kiadása 2025. év</t>
  </si>
  <si>
    <t>Fejlesztés várható kiadása 2026. év</t>
  </si>
  <si>
    <t>Fejlesztés várható kiadása 2027. év</t>
  </si>
  <si>
    <t>Fejlesztés várható kiadása 2028. év</t>
  </si>
  <si>
    <t>Adósságot keletkeztető ügyletek várható együttes összege:</t>
  </si>
  <si>
    <t>2017. évi várható felhalmozási hitelfizetési kötelezettség (kamatok nélkül) összege:</t>
  </si>
  <si>
    <t>2017. évi várható adósságot keletkeztető ügyletek egyttes összege:</t>
  </si>
  <si>
    <t>Egyek külterület 0359 hrsz-ú mezőgazdasági bekötő út kiépítése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</si>
</sst>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6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sz val="8"/>
      <name val="Arial"/>
      <family val="2"/>
    </font>
    <font>
      <sz val="10"/>
      <name val="Times New Roman CE"/>
      <charset val="238"/>
    </font>
    <font>
      <sz val="10"/>
      <name val="Arial CE"/>
      <family val="2"/>
      <charset val="238"/>
    </font>
    <font>
      <sz val="12"/>
      <name val="Arial"/>
      <family val="2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8"/>
      <name val="Arial"/>
      <family val="2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0"/>
      <name val="Times New Roman"/>
      <family val="1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0"/>
      <name val="Times New Roman CE"/>
      <charset val="238"/>
    </font>
    <font>
      <sz val="10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8"/>
      <name val="Times New Roman CE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i/>
      <sz val="12"/>
      <name val="Times New Roman"/>
      <family val="1"/>
      <charset val="238"/>
    </font>
    <font>
      <i/>
      <sz val="12"/>
      <name val="Times New Roman CE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0" fillId="0" borderId="0"/>
    <xf numFmtId="0" fontId="42" fillId="0" borderId="0"/>
    <xf numFmtId="0" fontId="43" fillId="0" borderId="0"/>
    <xf numFmtId="43" fontId="1" fillId="0" borderId="0" applyFont="0" applyFill="0" applyBorder="0" applyAlignment="0" applyProtection="0"/>
  </cellStyleXfs>
  <cellXfs count="628">
    <xf numFmtId="0" fontId="0" fillId="0" borderId="0" xfId="0"/>
    <xf numFmtId="0" fontId="0" fillId="0" borderId="0" xfId="0" applyBorder="1"/>
    <xf numFmtId="0" fontId="12" fillId="0" borderId="7" xfId="0" applyFont="1" applyBorder="1"/>
    <xf numFmtId="164" fontId="19" fillId="0" borderId="0" xfId="3" applyNumberFormat="1" applyFont="1" applyFill="1" applyBorder="1" applyAlignment="1" applyProtection="1">
      <alignment horizontal="centerContinuous" vertical="center"/>
    </xf>
    <xf numFmtId="0" fontId="12" fillId="0" borderId="12" xfId="3" applyFont="1" applyFill="1" applyBorder="1" applyAlignment="1" applyProtection="1">
      <alignment horizontal="center" vertical="center" wrapText="1"/>
    </xf>
    <xf numFmtId="0" fontId="12" fillId="0" borderId="13" xfId="3" applyFont="1" applyFill="1" applyBorder="1" applyAlignment="1" applyProtection="1">
      <alignment horizontal="center" vertical="center" wrapText="1"/>
    </xf>
    <xf numFmtId="0" fontId="12" fillId="0" borderId="14" xfId="3" applyFont="1" applyFill="1" applyBorder="1" applyAlignment="1" applyProtection="1">
      <alignment horizontal="center" vertical="center" wrapText="1"/>
    </xf>
    <xf numFmtId="0" fontId="12" fillId="0" borderId="15" xfId="3" applyFont="1" applyFill="1" applyBorder="1" applyAlignment="1" applyProtection="1">
      <alignment horizontal="left" vertical="center" wrapText="1" indent="1"/>
    </xf>
    <xf numFmtId="0" fontId="10" fillId="0" borderId="11" xfId="3" applyFont="1" applyFill="1" applyBorder="1" applyAlignment="1" applyProtection="1">
      <alignment horizontal="left" vertical="center" wrapText="1" indent="1"/>
    </xf>
    <xf numFmtId="0" fontId="10" fillId="0" borderId="16" xfId="3" applyFont="1" applyFill="1" applyBorder="1" applyAlignment="1" applyProtection="1">
      <alignment horizontal="left" vertical="center" wrapText="1" indent="1"/>
    </xf>
    <xf numFmtId="0" fontId="10" fillId="0" borderId="11" xfId="3" applyFont="1" applyFill="1" applyBorder="1" applyAlignment="1" applyProtection="1">
      <alignment horizontal="left" vertical="center" wrapText="1" indent="2"/>
    </xf>
    <xf numFmtId="0" fontId="10" fillId="0" borderId="17" xfId="3" applyFont="1" applyFill="1" applyBorder="1" applyAlignment="1" applyProtection="1">
      <alignment horizontal="left" vertical="center" wrapText="1" indent="1"/>
    </xf>
    <xf numFmtId="0" fontId="12" fillId="0" borderId="8" xfId="3" applyFont="1" applyFill="1" applyBorder="1" applyAlignment="1" applyProtection="1">
      <alignment horizontal="left" vertical="center" wrapText="1" indent="1"/>
    </xf>
    <xf numFmtId="164" fontId="12" fillId="0" borderId="6" xfId="3" applyNumberFormat="1" applyFont="1" applyFill="1" applyBorder="1" applyAlignment="1" applyProtection="1">
      <alignment horizontal="centerContinuous" vertical="center"/>
    </xf>
    <xf numFmtId="0" fontId="12" fillId="0" borderId="18" xfId="3" applyFont="1" applyFill="1" applyBorder="1" applyAlignment="1" applyProtection="1">
      <alignment vertical="center" wrapText="1"/>
    </xf>
    <xf numFmtId="0" fontId="10" fillId="0" borderId="19" xfId="3" applyFont="1" applyFill="1" applyBorder="1" applyAlignment="1" applyProtection="1">
      <alignment horizontal="left" vertical="center" wrapText="1" indent="1"/>
    </xf>
    <xf numFmtId="0" fontId="12" fillId="0" borderId="13" xfId="3" applyFont="1" applyFill="1" applyBorder="1" applyAlignment="1" applyProtection="1">
      <alignment vertical="center" wrapText="1"/>
    </xf>
    <xf numFmtId="0" fontId="22" fillId="0" borderId="0" xfId="0" applyFont="1"/>
    <xf numFmtId="0" fontId="0" fillId="0" borderId="0" xfId="0" applyFill="1"/>
    <xf numFmtId="0" fontId="3" fillId="0" borderId="0" xfId="0" applyFont="1"/>
    <xf numFmtId="165" fontId="12" fillId="0" borderId="14" xfId="1" applyNumberFormat="1" applyFont="1" applyFill="1" applyBorder="1" applyAlignment="1" applyProtection="1">
      <alignment vertical="center" wrapText="1"/>
    </xf>
    <xf numFmtId="165" fontId="12" fillId="0" borderId="25" xfId="1" applyNumberFormat="1" applyFont="1" applyFill="1" applyBorder="1" applyAlignment="1" applyProtection="1">
      <alignment vertical="center" wrapText="1"/>
    </xf>
    <xf numFmtId="165" fontId="12" fillId="0" borderId="26" xfId="1" applyNumberFormat="1" applyFont="1" applyFill="1" applyBorder="1" applyAlignment="1" applyProtection="1">
      <alignment vertical="center" wrapText="1"/>
    </xf>
    <xf numFmtId="165" fontId="10" fillId="0" borderId="27" xfId="1" applyNumberFormat="1" applyFont="1" applyFill="1" applyBorder="1" applyAlignment="1" applyProtection="1">
      <alignment vertical="center" wrapText="1"/>
    </xf>
    <xf numFmtId="165" fontId="10" fillId="0" borderId="28" xfId="1" applyNumberFormat="1" applyFont="1" applyFill="1" applyBorder="1" applyAlignment="1" applyProtection="1">
      <alignment vertical="center" wrapText="1"/>
    </xf>
    <xf numFmtId="165" fontId="3" fillId="0" borderId="7" xfId="1" applyNumberFormat="1" applyFont="1" applyBorder="1" applyAlignment="1">
      <alignment horizontal="center"/>
    </xf>
    <xf numFmtId="0" fontId="25" fillId="0" borderId="0" xfId="0" applyFont="1"/>
    <xf numFmtId="0" fontId="27" fillId="0" borderId="0" xfId="0" applyFont="1"/>
    <xf numFmtId="0" fontId="12" fillId="0" borderId="25" xfId="3" applyFont="1" applyFill="1" applyBorder="1" applyAlignment="1" applyProtection="1">
      <alignment horizontal="left" vertical="center" wrapText="1" indent="1"/>
    </xf>
    <xf numFmtId="165" fontId="12" fillId="0" borderId="7" xfId="1" applyNumberFormat="1" applyFont="1" applyFill="1" applyBorder="1" applyAlignment="1" applyProtection="1">
      <alignment vertical="center" wrapText="1"/>
    </xf>
    <xf numFmtId="0" fontId="12" fillId="0" borderId="0" xfId="3" applyFont="1" applyFill="1" applyBorder="1" applyAlignment="1" applyProtection="1">
      <alignment horizontal="center" vertical="center" wrapText="1"/>
    </xf>
    <xf numFmtId="0" fontId="10" fillId="0" borderId="0" xfId="3" applyFont="1" applyFill="1" applyBorder="1" applyAlignment="1" applyProtection="1">
      <alignment horizontal="left" vertical="center"/>
    </xf>
    <xf numFmtId="49" fontId="10" fillId="0" borderId="0" xfId="3" applyNumberFormat="1" applyFont="1" applyFill="1" applyBorder="1" applyAlignment="1" applyProtection="1">
      <alignment horizontal="left" vertical="center"/>
    </xf>
    <xf numFmtId="165" fontId="0" fillId="0" borderId="0" xfId="0" applyNumberFormat="1"/>
    <xf numFmtId="0" fontId="10" fillId="0" borderId="21" xfId="3" applyFont="1" applyFill="1" applyBorder="1" applyAlignment="1" applyProtection="1">
      <alignment horizontal="left" vertical="center" wrapText="1" indent="2"/>
    </xf>
    <xf numFmtId="165" fontId="10" fillId="0" borderId="30" xfId="1" applyNumberFormat="1" applyFont="1" applyFill="1" applyBorder="1" applyAlignment="1" applyProtection="1"/>
    <xf numFmtId="0" fontId="0" fillId="2" borderId="0" xfId="0" applyFill="1"/>
    <xf numFmtId="165" fontId="22" fillId="0" borderId="0" xfId="1" applyNumberFormat="1" applyFont="1"/>
    <xf numFmtId="0" fontId="8" fillId="2" borderId="0" xfId="0" applyFont="1" applyFill="1" applyBorder="1" applyAlignment="1">
      <alignment horizontal="center" wrapText="1"/>
    </xf>
    <xf numFmtId="0" fontId="18" fillId="2" borderId="0" xfId="0" applyFont="1" applyFill="1" applyBorder="1" applyAlignment="1">
      <alignment horizontal="center" wrapText="1"/>
    </xf>
    <xf numFmtId="3" fontId="18" fillId="2" borderId="7" xfId="0" applyNumberFormat="1" applyFont="1" applyFill="1" applyBorder="1"/>
    <xf numFmtId="3" fontId="0" fillId="2" borderId="0" xfId="0" applyNumberFormat="1" applyFill="1"/>
    <xf numFmtId="0" fontId="24" fillId="2" borderId="0" xfId="0" applyFont="1" applyFill="1"/>
    <xf numFmtId="3" fontId="24" fillId="2" borderId="0" xfId="0" applyNumberFormat="1" applyFont="1" applyFill="1"/>
    <xf numFmtId="0" fontId="28" fillId="0" borderId="12" xfId="3" applyFont="1" applyFill="1" applyBorder="1" applyAlignment="1" applyProtection="1">
      <alignment horizontal="left" vertical="center" wrapText="1" indent="1"/>
    </xf>
    <xf numFmtId="165" fontId="11" fillId="2" borderId="22" xfId="1" applyNumberFormat="1" applyFont="1" applyFill="1" applyBorder="1"/>
    <xf numFmtId="165" fontId="26" fillId="2" borderId="22" xfId="1" applyNumberFormat="1" applyFont="1" applyFill="1" applyBorder="1"/>
    <xf numFmtId="0" fontId="29" fillId="0" borderId="9" xfId="0" applyFont="1" applyBorder="1"/>
    <xf numFmtId="0" fontId="12" fillId="0" borderId="3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5" fontId="1" fillId="0" borderId="0" xfId="1" applyNumberFormat="1" applyFont="1"/>
    <xf numFmtId="0" fontId="6" fillId="2" borderId="6" xfId="0" applyFont="1" applyFill="1" applyBorder="1" applyAlignment="1">
      <alignment horizontal="center"/>
    </xf>
    <xf numFmtId="165" fontId="30" fillId="0" borderId="0" xfId="1" applyNumberFormat="1" applyFont="1"/>
    <xf numFmtId="0" fontId="30" fillId="0" borderId="0" xfId="0" applyFont="1"/>
    <xf numFmtId="3" fontId="15" fillId="2" borderId="7" xfId="0" applyNumberFormat="1" applyFont="1" applyFill="1" applyBorder="1" applyAlignment="1">
      <alignment horizontal="center" vertical="center"/>
    </xf>
    <xf numFmtId="0" fontId="16" fillId="2" borderId="7" xfId="0" applyFont="1" applyFill="1" applyBorder="1"/>
    <xf numFmtId="165" fontId="3" fillId="2" borderId="38" xfId="0" applyNumberFormat="1" applyFont="1" applyFill="1" applyBorder="1"/>
    <xf numFmtId="165" fontId="3" fillId="2" borderId="7" xfId="0" applyNumberFormat="1" applyFont="1" applyFill="1" applyBorder="1"/>
    <xf numFmtId="0" fontId="3" fillId="2" borderId="0" xfId="0" applyFont="1" applyFill="1"/>
    <xf numFmtId="165" fontId="13" fillId="0" borderId="7" xfId="1" applyNumberFormat="1" applyFont="1" applyFill="1" applyBorder="1" applyAlignment="1" applyProtection="1">
      <alignment vertical="center" wrapText="1"/>
    </xf>
    <xf numFmtId="0" fontId="10" fillId="0" borderId="8" xfId="3" applyFont="1" applyFill="1" applyBorder="1" applyAlignment="1" applyProtection="1">
      <alignment horizontal="left" vertical="center" wrapText="1"/>
    </xf>
    <xf numFmtId="165" fontId="10" fillId="0" borderId="25" xfId="1" applyNumberFormat="1" applyFont="1" applyFill="1" applyBorder="1" applyAlignment="1" applyProtection="1">
      <alignment vertical="center" wrapText="1"/>
    </xf>
    <xf numFmtId="0" fontId="12" fillId="0" borderId="25" xfId="3" applyFont="1" applyFill="1" applyBorder="1" applyAlignment="1" applyProtection="1">
      <alignment vertical="center" wrapText="1"/>
    </xf>
    <xf numFmtId="0" fontId="12" fillId="0" borderId="18" xfId="3" applyFont="1" applyFill="1" applyBorder="1" applyAlignment="1" applyProtection="1">
      <alignment horizontal="left" vertical="center" wrapText="1" indent="1"/>
    </xf>
    <xf numFmtId="164" fontId="10" fillId="0" borderId="42" xfId="3" applyNumberFormat="1" applyFont="1" applyFill="1" applyBorder="1" applyAlignment="1" applyProtection="1">
      <alignment horizontal="center" vertical="center" wrapText="1"/>
      <protection locked="0"/>
    </xf>
    <xf numFmtId="3" fontId="33" fillId="2" borderId="7" xfId="0" applyNumberFormat="1" applyFont="1" applyFill="1" applyBorder="1"/>
    <xf numFmtId="165" fontId="34" fillId="0" borderId="0" xfId="1" applyNumberFormat="1" applyFont="1"/>
    <xf numFmtId="0" fontId="34" fillId="0" borderId="0" xfId="0" applyFont="1"/>
    <xf numFmtId="165" fontId="35" fillId="0" borderId="0" xfId="1" applyNumberFormat="1" applyFont="1"/>
    <xf numFmtId="0" fontId="35" fillId="0" borderId="0" xfId="0" applyFont="1"/>
    <xf numFmtId="165" fontId="25" fillId="0" borderId="0" xfId="1" applyNumberFormat="1" applyFont="1"/>
    <xf numFmtId="0" fontId="0" fillId="0" borderId="0" xfId="0" applyAlignment="1">
      <alignment horizontal="right"/>
    </xf>
    <xf numFmtId="3" fontId="18" fillId="2" borderId="16" xfId="0" applyNumberFormat="1" applyFont="1" applyFill="1" applyBorder="1"/>
    <xf numFmtId="3" fontId="18" fillId="2" borderId="43" xfId="0" applyNumberFormat="1" applyFont="1" applyFill="1" applyBorder="1"/>
    <xf numFmtId="165" fontId="3" fillId="0" borderId="44" xfId="1" applyNumberFormat="1" applyFont="1" applyBorder="1" applyAlignment="1">
      <alignment horizontal="center"/>
    </xf>
    <xf numFmtId="165" fontId="3" fillId="2" borderId="5" xfId="0" applyNumberFormat="1" applyFont="1" applyFill="1" applyBorder="1"/>
    <xf numFmtId="0" fontId="0" fillId="0" borderId="0" xfId="0" applyFont="1"/>
    <xf numFmtId="165" fontId="9" fillId="0" borderId="0" xfId="1" applyNumberFormat="1" applyFont="1"/>
    <xf numFmtId="3" fontId="18" fillId="0" borderId="11" xfId="0" applyNumberFormat="1" applyFont="1" applyFill="1" applyBorder="1"/>
    <xf numFmtId="3" fontId="17" fillId="0" borderId="7" xfId="0" applyNumberFormat="1" applyFont="1" applyFill="1" applyBorder="1" applyAlignment="1">
      <alignment wrapText="1"/>
    </xf>
    <xf numFmtId="3" fontId="36" fillId="0" borderId="1" xfId="0" applyNumberFormat="1" applyFont="1" applyFill="1" applyBorder="1" applyAlignment="1">
      <alignment wrapText="1"/>
    </xf>
    <xf numFmtId="3" fontId="18" fillId="0" borderId="13" xfId="0" applyNumberFormat="1" applyFont="1" applyFill="1" applyBorder="1"/>
    <xf numFmtId="3" fontId="36" fillId="0" borderId="16" xfId="0" applyNumberFormat="1" applyFont="1" applyFill="1" applyBorder="1"/>
    <xf numFmtId="3" fontId="36" fillId="2" borderId="16" xfId="0" applyNumberFormat="1" applyFont="1" applyFill="1" applyBorder="1"/>
    <xf numFmtId="3" fontId="36" fillId="0" borderId="11" xfId="0" applyNumberFormat="1" applyFont="1" applyFill="1" applyBorder="1"/>
    <xf numFmtId="3" fontId="36" fillId="2" borderId="11" xfId="0" applyNumberFormat="1" applyFont="1" applyFill="1" applyBorder="1"/>
    <xf numFmtId="3" fontId="37" fillId="0" borderId="19" xfId="0" applyNumberFormat="1" applyFont="1" applyFill="1" applyBorder="1"/>
    <xf numFmtId="3" fontId="37" fillId="2" borderId="19" xfId="0" applyNumberFormat="1" applyFont="1" applyFill="1" applyBorder="1"/>
    <xf numFmtId="3" fontId="18" fillId="0" borderId="19" xfId="0" applyNumberFormat="1" applyFont="1" applyFill="1" applyBorder="1"/>
    <xf numFmtId="3" fontId="36" fillId="0" borderId="19" xfId="0" applyNumberFormat="1" applyFont="1" applyFill="1" applyBorder="1"/>
    <xf numFmtId="3" fontId="36" fillId="2" borderId="19" xfId="0" applyNumberFormat="1" applyFont="1" applyFill="1" applyBorder="1"/>
    <xf numFmtId="3" fontId="36" fillId="0" borderId="11" xfId="0" applyNumberFormat="1" applyFont="1" applyFill="1" applyBorder="1" applyAlignment="1">
      <alignment wrapText="1"/>
    </xf>
    <xf numFmtId="3" fontId="38" fillId="0" borderId="11" xfId="0" applyNumberFormat="1" applyFont="1" applyFill="1" applyBorder="1"/>
    <xf numFmtId="3" fontId="38" fillId="2" borderId="19" xfId="0" applyNumberFormat="1" applyFont="1" applyFill="1" applyBorder="1"/>
    <xf numFmtId="3" fontId="18" fillId="2" borderId="3" xfId="0" applyNumberFormat="1" applyFont="1" applyFill="1" applyBorder="1"/>
    <xf numFmtId="3" fontId="18" fillId="2" borderId="29" xfId="0" applyNumberFormat="1" applyFont="1" applyFill="1" applyBorder="1" applyAlignment="1">
      <alignment wrapText="1"/>
    </xf>
    <xf numFmtId="3" fontId="17" fillId="2" borderId="29" xfId="0" applyNumberFormat="1" applyFont="1" applyFill="1" applyBorder="1" applyAlignment="1">
      <alignment wrapText="1"/>
    </xf>
    <xf numFmtId="3" fontId="38" fillId="2" borderId="17" xfId="0" applyNumberFormat="1" applyFont="1" applyFill="1" applyBorder="1"/>
    <xf numFmtId="3" fontId="39" fillId="2" borderId="11" xfId="0" applyNumberFormat="1" applyFont="1" applyFill="1" applyBorder="1"/>
    <xf numFmtId="3" fontId="39" fillId="2" borderId="30" xfId="0" applyNumberFormat="1" applyFont="1" applyFill="1" applyBorder="1"/>
    <xf numFmtId="3" fontId="39" fillId="2" borderId="11" xfId="0" applyNumberFormat="1" applyFont="1" applyFill="1" applyBorder="1" applyAlignment="1">
      <alignment horizontal="right"/>
    </xf>
    <xf numFmtId="3" fontId="36" fillId="2" borderId="7" xfId="0" applyNumberFormat="1" applyFont="1" applyFill="1" applyBorder="1" applyAlignment="1">
      <alignment wrapText="1"/>
    </xf>
    <xf numFmtId="3" fontId="39" fillId="2" borderId="13" xfId="0" applyNumberFormat="1" applyFont="1" applyFill="1" applyBorder="1"/>
    <xf numFmtId="3" fontId="37" fillId="2" borderId="14" xfId="0" applyNumberFormat="1" applyFont="1" applyFill="1" applyBorder="1"/>
    <xf numFmtId="3" fontId="36" fillId="2" borderId="43" xfId="0" applyNumberFormat="1" applyFont="1" applyFill="1" applyBorder="1"/>
    <xf numFmtId="3" fontId="36" fillId="2" borderId="27" xfId="0" applyNumberFormat="1" applyFont="1" applyFill="1" applyBorder="1"/>
    <xf numFmtId="3" fontId="37" fillId="2" borderId="47" xfId="0" applyNumberFormat="1" applyFont="1" applyFill="1" applyBorder="1"/>
    <xf numFmtId="165" fontId="12" fillId="0" borderId="27" xfId="1" applyNumberFormat="1" applyFont="1" applyFill="1" applyBorder="1" applyAlignment="1" applyProtection="1">
      <alignment vertical="center" wrapText="1"/>
    </xf>
    <xf numFmtId="165" fontId="12" fillId="0" borderId="48" xfId="1" applyNumberFormat="1" applyFont="1" applyFill="1" applyBorder="1" applyAlignment="1" applyProtection="1">
      <alignment vertical="center" wrapText="1"/>
    </xf>
    <xf numFmtId="0" fontId="10" fillId="0" borderId="12" xfId="3" applyFont="1" applyFill="1" applyBorder="1" applyAlignment="1" applyProtection="1">
      <alignment horizontal="left" vertical="center" wrapText="1" indent="1"/>
    </xf>
    <xf numFmtId="165" fontId="10" fillId="2" borderId="25" xfId="1" applyNumberFormat="1" applyFont="1" applyFill="1" applyBorder="1" applyAlignment="1" applyProtection="1">
      <alignment vertical="center" wrapText="1"/>
    </xf>
    <xf numFmtId="0" fontId="10" fillId="0" borderId="25" xfId="3" applyFont="1" applyFill="1" applyBorder="1" applyAlignment="1" applyProtection="1">
      <alignment horizontal="left" vertical="center" wrapText="1" indent="1"/>
    </xf>
    <xf numFmtId="165" fontId="10" fillId="0" borderId="7" xfId="1" applyNumberFormat="1" applyFont="1" applyFill="1" applyBorder="1" applyAlignment="1" applyProtection="1">
      <alignment vertical="center" wrapText="1"/>
    </xf>
    <xf numFmtId="0" fontId="21" fillId="0" borderId="17" xfId="3" applyFont="1" applyFill="1" applyBorder="1" applyAlignment="1" applyProtection="1">
      <alignment horizontal="left" vertical="center" wrapText="1" indent="1"/>
    </xf>
    <xf numFmtId="0" fontId="21" fillId="0" borderId="11" xfId="3" applyFont="1" applyFill="1" applyBorder="1" applyAlignment="1" applyProtection="1">
      <alignment horizontal="left" vertical="center" wrapText="1" indent="1"/>
    </xf>
    <xf numFmtId="0" fontId="12" fillId="0" borderId="20" xfId="3" applyFont="1" applyFill="1" applyBorder="1" applyAlignment="1" applyProtection="1">
      <alignment horizontal="left" vertical="center" wrapText="1" indent="1"/>
    </xf>
    <xf numFmtId="165" fontId="12" fillId="0" borderId="28" xfId="1" applyNumberFormat="1" applyFont="1" applyFill="1" applyBorder="1" applyAlignment="1" applyProtection="1">
      <alignment vertical="center" wrapText="1"/>
    </xf>
    <xf numFmtId="0" fontId="12" fillId="0" borderId="21" xfId="3" applyFont="1" applyFill="1" applyBorder="1" applyAlignment="1" applyProtection="1">
      <alignment horizontal="left" vertical="center" wrapText="1" indent="1"/>
    </xf>
    <xf numFmtId="0" fontId="12" fillId="0" borderId="49" xfId="3" applyFont="1" applyFill="1" applyBorder="1" applyAlignment="1" applyProtection="1">
      <alignment horizontal="left" vertical="center" wrapText="1" indent="1"/>
    </xf>
    <xf numFmtId="165" fontId="12" fillId="0" borderId="50" xfId="1" applyNumberFormat="1" applyFont="1" applyFill="1" applyBorder="1" applyAlignment="1" applyProtection="1">
      <alignment vertical="center" wrapText="1"/>
    </xf>
    <xf numFmtId="165" fontId="3" fillId="0" borderId="7" xfId="1" applyNumberFormat="1" applyFont="1" applyBorder="1" applyAlignment="1"/>
    <xf numFmtId="0" fontId="12" fillId="0" borderId="13" xfId="3" applyFont="1" applyFill="1" applyBorder="1" applyAlignment="1" applyProtection="1">
      <alignment horizontal="left" vertical="center" wrapText="1"/>
    </xf>
    <xf numFmtId="0" fontId="12" fillId="0" borderId="12" xfId="3" applyFont="1" applyFill="1" applyBorder="1" applyAlignment="1" applyProtection="1">
      <alignment horizontal="left" vertical="center" wrapText="1"/>
    </xf>
    <xf numFmtId="0" fontId="12" fillId="0" borderId="12" xfId="3" applyFont="1" applyFill="1" applyBorder="1" applyAlignment="1" applyProtection="1">
      <alignment horizontal="left"/>
    </xf>
    <xf numFmtId="0" fontId="12" fillId="0" borderId="51" xfId="3" applyFont="1" applyFill="1" applyBorder="1" applyAlignment="1" applyProtection="1">
      <alignment horizontal="left" vertical="center" wrapText="1"/>
    </xf>
    <xf numFmtId="0" fontId="10" fillId="0" borderId="21" xfId="3" applyFont="1" applyFill="1" applyBorder="1" applyAlignment="1" applyProtection="1">
      <alignment horizontal="left" indent="1"/>
    </xf>
    <xf numFmtId="0" fontId="10" fillId="0" borderId="45" xfId="3" applyFont="1" applyFill="1" applyBorder="1" applyAlignment="1" applyProtection="1">
      <alignment horizontal="left" indent="1"/>
    </xf>
    <xf numFmtId="164" fontId="10" fillId="0" borderId="32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39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4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36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37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40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4" xfId="3" applyNumberFormat="1" applyFont="1" applyFill="1" applyBorder="1" applyAlignment="1" applyProtection="1">
      <alignment horizontal="center" vertical="center" wrapText="1"/>
    </xf>
    <xf numFmtId="164" fontId="19" fillId="0" borderId="0" xfId="3" applyNumberFormat="1" applyFont="1" applyFill="1" applyBorder="1" applyAlignment="1" applyProtection="1">
      <alignment vertical="center"/>
    </xf>
    <xf numFmtId="165" fontId="19" fillId="0" borderId="0" xfId="1" applyNumberFormat="1" applyFont="1" applyFill="1" applyBorder="1" applyAlignment="1" applyProtection="1">
      <alignment vertical="center"/>
    </xf>
    <xf numFmtId="165" fontId="10" fillId="0" borderId="12" xfId="1" applyNumberFormat="1" applyFont="1" applyFill="1" applyBorder="1" applyAlignment="1" applyProtection="1">
      <alignment vertical="center" wrapText="1"/>
    </xf>
    <xf numFmtId="0" fontId="10" fillId="0" borderId="0" xfId="3" applyFont="1" applyFill="1" applyBorder="1" applyAlignment="1" applyProtection="1">
      <alignment vertical="center"/>
    </xf>
    <xf numFmtId="164" fontId="12" fillId="0" borderId="6" xfId="3" applyNumberFormat="1" applyFont="1" applyFill="1" applyBorder="1" applyAlignment="1" applyProtection="1">
      <alignment vertical="center"/>
    </xf>
    <xf numFmtId="165" fontId="13" fillId="0" borderId="6" xfId="1" applyNumberFormat="1" applyFont="1" applyFill="1" applyBorder="1" applyAlignment="1" applyProtection="1"/>
    <xf numFmtId="165" fontId="10" fillId="0" borderId="47" xfId="1" applyNumberFormat="1" applyFont="1" applyFill="1" applyBorder="1" applyAlignment="1" applyProtection="1">
      <alignment vertical="center" wrapText="1"/>
    </xf>
    <xf numFmtId="165" fontId="12" fillId="0" borderId="13" xfId="1" applyNumberFormat="1" applyFont="1" applyFill="1" applyBorder="1" applyAlignment="1" applyProtection="1">
      <alignment vertical="center" wrapText="1"/>
    </xf>
    <xf numFmtId="165" fontId="12" fillId="0" borderId="25" xfId="1" applyNumberFormat="1" applyFont="1" applyFill="1" applyBorder="1" applyAlignment="1" applyProtection="1"/>
    <xf numFmtId="165" fontId="10" fillId="0" borderId="11" xfId="1" applyNumberFormat="1" applyFont="1" applyFill="1" applyBorder="1" applyAlignment="1" applyProtection="1"/>
    <xf numFmtId="165" fontId="10" fillId="0" borderId="43" xfId="1" applyNumberFormat="1" applyFont="1" applyFill="1" applyBorder="1" applyAlignment="1" applyProtection="1">
      <alignment vertical="center" wrapText="1"/>
    </xf>
    <xf numFmtId="0" fontId="0" fillId="0" borderId="0" xfId="0" applyAlignment="1"/>
    <xf numFmtId="165" fontId="1" fillId="0" borderId="0" xfId="1" applyNumberFormat="1" applyFont="1" applyAlignment="1"/>
    <xf numFmtId="3" fontId="37" fillId="2" borderId="48" xfId="0" applyNumberFormat="1" applyFont="1" applyFill="1" applyBorder="1"/>
    <xf numFmtId="3" fontId="38" fillId="2" borderId="52" xfId="0" applyNumberFormat="1" applyFont="1" applyFill="1" applyBorder="1"/>
    <xf numFmtId="3" fontId="37" fillId="2" borderId="12" xfId="0" applyNumberFormat="1" applyFont="1" applyFill="1" applyBorder="1" applyAlignment="1">
      <alignment wrapText="1"/>
    </xf>
    <xf numFmtId="0" fontId="23" fillId="0" borderId="0" xfId="0" applyFont="1"/>
    <xf numFmtId="0" fontId="40" fillId="0" borderId="9" xfId="0" applyFont="1" applyBorder="1"/>
    <xf numFmtId="0" fontId="40" fillId="0" borderId="9" xfId="0" applyFont="1" applyBorder="1" applyAlignment="1">
      <alignment wrapText="1"/>
    </xf>
    <xf numFmtId="0" fontId="40" fillId="0" borderId="10" xfId="0" applyFont="1" applyBorder="1"/>
    <xf numFmtId="0" fontId="6" fillId="2" borderId="7" xfId="0" applyFont="1" applyFill="1" applyBorder="1"/>
    <xf numFmtId="165" fontId="26" fillId="2" borderId="35" xfId="1" applyNumberFormat="1" applyFont="1" applyFill="1" applyBorder="1"/>
    <xf numFmtId="165" fontId="11" fillId="2" borderId="9" xfId="1" applyNumberFormat="1" applyFont="1" applyFill="1" applyBorder="1"/>
    <xf numFmtId="165" fontId="26" fillId="2" borderId="9" xfId="1" applyNumberFormat="1" applyFont="1" applyFill="1" applyBorder="1"/>
    <xf numFmtId="165" fontId="6" fillId="2" borderId="53" xfId="1" applyNumberFormat="1" applyFont="1" applyFill="1" applyBorder="1" applyAlignment="1">
      <alignment horizontal="center" vertical="center"/>
    </xf>
    <xf numFmtId="165" fontId="10" fillId="0" borderId="43" xfId="1" applyNumberFormat="1" applyFont="1" applyFill="1" applyBorder="1" applyAlignment="1" applyProtection="1">
      <alignment vertical="center" wrapText="1"/>
      <protection locked="0"/>
    </xf>
    <xf numFmtId="165" fontId="10" fillId="0" borderId="27" xfId="1" applyNumberFormat="1" applyFont="1" applyFill="1" applyBorder="1" applyAlignment="1" applyProtection="1">
      <alignment vertical="center" wrapText="1"/>
      <protection locked="0"/>
    </xf>
    <xf numFmtId="165" fontId="21" fillId="0" borderId="27" xfId="1" applyNumberFormat="1" applyFont="1" applyFill="1" applyBorder="1" applyAlignment="1" applyProtection="1">
      <alignment vertical="center" wrapText="1"/>
    </xf>
    <xf numFmtId="165" fontId="21" fillId="0" borderId="53" xfId="1" applyNumberFormat="1" applyFont="1" applyFill="1" applyBorder="1" applyAlignment="1" applyProtection="1">
      <alignment vertical="center" wrapText="1"/>
    </xf>
    <xf numFmtId="165" fontId="10" fillId="0" borderId="35" xfId="1" applyNumberFormat="1" applyFont="1" applyFill="1" applyBorder="1" applyAlignment="1" applyProtection="1">
      <alignment vertical="center" wrapText="1"/>
      <protection locked="0"/>
    </xf>
    <xf numFmtId="165" fontId="10" fillId="0" borderId="22" xfId="1" applyNumberFormat="1" applyFont="1" applyFill="1" applyBorder="1" applyAlignment="1" applyProtection="1">
      <alignment vertical="center" wrapText="1"/>
      <protection locked="0"/>
    </xf>
    <xf numFmtId="165" fontId="21" fillId="0" borderId="22" xfId="1" applyNumberFormat="1" applyFont="1" applyFill="1" applyBorder="1" applyAlignment="1" applyProtection="1">
      <alignment vertical="center" wrapText="1"/>
      <protection locked="0"/>
    </xf>
    <xf numFmtId="165" fontId="10" fillId="0" borderId="41" xfId="1" applyNumberFormat="1" applyFont="1" applyFill="1" applyBorder="1" applyAlignment="1" applyProtection="1">
      <alignment vertical="center" wrapText="1"/>
      <protection locked="0"/>
    </xf>
    <xf numFmtId="165" fontId="21" fillId="0" borderId="25" xfId="1" applyNumberFormat="1" applyFont="1" applyFill="1" applyBorder="1" applyAlignment="1" applyProtection="1">
      <alignment vertical="center" wrapText="1"/>
    </xf>
    <xf numFmtId="165" fontId="21" fillId="0" borderId="7" xfId="1" applyNumberFormat="1" applyFont="1" applyFill="1" applyBorder="1" applyAlignment="1" applyProtection="1">
      <alignment vertical="center" wrapText="1"/>
    </xf>
    <xf numFmtId="165" fontId="12" fillId="0" borderId="53" xfId="1" applyNumberFormat="1" applyFont="1" applyFill="1" applyBorder="1" applyAlignment="1" applyProtection="1">
      <alignment vertical="center" wrapText="1"/>
      <protection locked="0"/>
    </xf>
    <xf numFmtId="165" fontId="12" fillId="0" borderId="22" xfId="1" applyNumberFormat="1" applyFont="1" applyFill="1" applyBorder="1" applyAlignment="1" applyProtection="1">
      <alignment vertical="center" wrapText="1"/>
      <protection locked="0"/>
    </xf>
    <xf numFmtId="165" fontId="10" fillId="0" borderId="7" xfId="1" applyNumberFormat="1" applyFont="1" applyFill="1" applyBorder="1" applyAlignment="1" applyProtection="1">
      <alignment vertical="center" wrapText="1"/>
      <protection locked="0"/>
    </xf>
    <xf numFmtId="0" fontId="10" fillId="0" borderId="54" xfId="3" applyFont="1" applyFill="1" applyBorder="1" applyAlignment="1" applyProtection="1">
      <alignment horizontal="left" vertical="center" wrapText="1" indent="2"/>
    </xf>
    <xf numFmtId="165" fontId="10" fillId="0" borderId="5" xfId="1" applyNumberFormat="1" applyFont="1" applyFill="1" applyBorder="1" applyAlignment="1" applyProtection="1">
      <alignment vertical="center" wrapText="1"/>
      <protection locked="0"/>
    </xf>
    <xf numFmtId="165" fontId="12" fillId="2" borderId="7" xfId="1" applyNumberFormat="1" applyFont="1" applyFill="1" applyBorder="1" applyAlignment="1" applyProtection="1">
      <alignment vertical="center" wrapText="1"/>
    </xf>
    <xf numFmtId="0" fontId="21" fillId="0" borderId="19" xfId="3" applyFont="1" applyFill="1" applyBorder="1" applyAlignment="1" applyProtection="1">
      <alignment horizontal="left" vertical="center" wrapText="1" indent="1"/>
    </xf>
    <xf numFmtId="165" fontId="21" fillId="0" borderId="47" xfId="1" applyNumberFormat="1" applyFont="1" applyFill="1" applyBorder="1" applyAlignment="1" applyProtection="1">
      <alignment vertical="center" wrapText="1"/>
    </xf>
    <xf numFmtId="165" fontId="21" fillId="0" borderId="23" xfId="1" applyNumberFormat="1" applyFont="1" applyFill="1" applyBorder="1" applyAlignment="1" applyProtection="1">
      <alignment vertical="center" wrapText="1"/>
      <protection locked="0"/>
    </xf>
    <xf numFmtId="0" fontId="10" fillId="0" borderId="16" xfId="3" applyFont="1" applyFill="1" applyBorder="1" applyAlignment="1" applyProtection="1">
      <alignment horizontal="left" vertical="center" wrapText="1" indent="2"/>
    </xf>
    <xf numFmtId="165" fontId="6" fillId="0" borderId="7" xfId="1" applyNumberFormat="1" applyFont="1" applyFill="1" applyBorder="1" applyAlignment="1" applyProtection="1">
      <alignment vertical="center" wrapText="1"/>
    </xf>
    <xf numFmtId="0" fontId="6" fillId="0" borderId="8" xfId="3" applyFont="1" applyFill="1" applyBorder="1" applyAlignment="1" applyProtection="1">
      <alignment horizontal="left" vertical="center" wrapText="1" indent="1"/>
    </xf>
    <xf numFmtId="3" fontId="37" fillId="2" borderId="8" xfId="0" applyNumberFormat="1" applyFont="1" applyFill="1" applyBorder="1" applyAlignment="1">
      <alignment wrapText="1"/>
    </xf>
    <xf numFmtId="0" fontId="21" fillId="0" borderId="55" xfId="3" applyFont="1" applyFill="1" applyBorder="1" applyAlignment="1" applyProtection="1">
      <alignment horizontal="left" vertical="center" wrapText="1" indent="2"/>
    </xf>
    <xf numFmtId="165" fontId="21" fillId="0" borderId="35" xfId="1" applyNumberFormat="1" applyFont="1" applyFill="1" applyBorder="1" applyAlignment="1" applyProtection="1">
      <alignment vertical="center" wrapText="1"/>
    </xf>
    <xf numFmtId="165" fontId="12" fillId="0" borderId="5" xfId="1" applyNumberFormat="1" applyFont="1" applyFill="1" applyBorder="1" applyAlignment="1" applyProtection="1">
      <alignment vertical="center" wrapText="1"/>
    </xf>
    <xf numFmtId="3" fontId="11" fillId="2" borderId="4" xfId="0" applyNumberFormat="1" applyFont="1" applyFill="1" applyBorder="1" applyAlignment="1">
      <alignment horizontal="center" vertical="center"/>
    </xf>
    <xf numFmtId="165" fontId="11" fillId="2" borderId="4" xfId="1" applyNumberFormat="1" applyFont="1" applyFill="1" applyBorder="1" applyAlignment="1">
      <alignment horizontal="center" vertical="center"/>
    </xf>
    <xf numFmtId="3" fontId="11" fillId="2" borderId="24" xfId="0" applyNumberFormat="1" applyFont="1" applyFill="1" applyBorder="1" applyAlignment="1">
      <alignment horizontal="center" vertical="center"/>
    </xf>
    <xf numFmtId="165" fontId="11" fillId="2" borderId="35" xfId="1" applyNumberFormat="1" applyFont="1" applyFill="1" applyBorder="1" applyAlignment="1">
      <alignment horizontal="center"/>
    </xf>
    <xf numFmtId="165" fontId="11" fillId="2" borderId="3" xfId="1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11" fillId="0" borderId="22" xfId="0" applyFont="1" applyBorder="1"/>
    <xf numFmtId="0" fontId="11" fillId="0" borderId="9" xfId="0" applyFont="1" applyBorder="1"/>
    <xf numFmtId="0" fontId="11" fillId="0" borderId="41" xfId="0" applyFont="1" applyBorder="1"/>
    <xf numFmtId="0" fontId="14" fillId="0" borderId="11" xfId="3" applyFont="1" applyFill="1" applyBorder="1" applyAlignment="1" applyProtection="1">
      <alignment horizontal="left" vertical="center" wrapText="1" indent="1"/>
    </xf>
    <xf numFmtId="165" fontId="14" fillId="0" borderId="27" xfId="1" applyNumberFormat="1" applyFont="1" applyFill="1" applyBorder="1" applyAlignment="1" applyProtection="1">
      <alignment vertical="center" wrapText="1"/>
      <protection locked="0"/>
    </xf>
    <xf numFmtId="165" fontId="14" fillId="0" borderId="22" xfId="1" applyNumberFormat="1" applyFont="1" applyFill="1" applyBorder="1" applyAlignment="1" applyProtection="1">
      <alignment vertical="center" wrapText="1"/>
      <protection locked="0"/>
    </xf>
    <xf numFmtId="0" fontId="9" fillId="2" borderId="6" xfId="0" applyFont="1" applyFill="1" applyBorder="1" applyAlignment="1"/>
    <xf numFmtId="165" fontId="9" fillId="0" borderId="0" xfId="1" applyNumberFormat="1" applyFont="1" applyFill="1"/>
    <xf numFmtId="165" fontId="9" fillId="0" borderId="0" xfId="1" applyNumberFormat="1" applyFont="1" applyAlignment="1">
      <alignment horizontal="right"/>
    </xf>
    <xf numFmtId="0" fontId="11" fillId="0" borderId="10" xfId="0" applyFont="1" applyBorder="1"/>
    <xf numFmtId="3" fontId="22" fillId="0" borderId="0" xfId="0" applyNumberFormat="1" applyFont="1"/>
    <xf numFmtId="3" fontId="36" fillId="0" borderId="9" xfId="0" applyNumberFormat="1" applyFont="1" applyFill="1" applyBorder="1" applyAlignment="1">
      <alignment wrapText="1"/>
    </xf>
    <xf numFmtId="3" fontId="37" fillId="0" borderId="10" xfId="0" applyNumberFormat="1" applyFont="1" applyFill="1" applyBorder="1" applyAlignment="1">
      <alignment wrapText="1"/>
    </xf>
    <xf numFmtId="3" fontId="17" fillId="0" borderId="10" xfId="0" applyNumberFormat="1" applyFont="1" applyFill="1" applyBorder="1" applyAlignment="1">
      <alignment wrapText="1"/>
    </xf>
    <xf numFmtId="3" fontId="36" fillId="0" borderId="10" xfId="0" applyNumberFormat="1" applyFont="1" applyFill="1" applyBorder="1" applyAlignment="1">
      <alignment wrapText="1"/>
    </xf>
    <xf numFmtId="3" fontId="18" fillId="0" borderId="39" xfId="0" applyNumberFormat="1" applyFont="1" applyFill="1" applyBorder="1"/>
    <xf numFmtId="3" fontId="18" fillId="0" borderId="18" xfId="0" applyNumberFormat="1" applyFont="1" applyFill="1" applyBorder="1"/>
    <xf numFmtId="3" fontId="37" fillId="0" borderId="11" xfId="0" applyNumberFormat="1" applyFont="1" applyFill="1" applyBorder="1"/>
    <xf numFmtId="3" fontId="18" fillId="0" borderId="16" xfId="0" applyNumberFormat="1" applyFont="1" applyFill="1" applyBorder="1"/>
    <xf numFmtId="3" fontId="18" fillId="0" borderId="14" xfId="0" applyNumberFormat="1" applyFont="1" applyFill="1" applyBorder="1"/>
    <xf numFmtId="3" fontId="17" fillId="0" borderId="8" xfId="0" applyNumberFormat="1" applyFont="1" applyFill="1" applyBorder="1" applyAlignment="1">
      <alignment wrapText="1"/>
    </xf>
    <xf numFmtId="3" fontId="18" fillId="0" borderId="26" xfId="0" applyNumberFormat="1" applyFont="1" applyFill="1" applyBorder="1"/>
    <xf numFmtId="3" fontId="36" fillId="0" borderId="47" xfId="0" applyNumberFormat="1" applyFont="1" applyFill="1" applyBorder="1" applyAlignment="1">
      <alignment wrapText="1"/>
    </xf>
    <xf numFmtId="3" fontId="31" fillId="0" borderId="18" xfId="0" applyNumberFormat="1" applyFont="1" applyFill="1" applyBorder="1"/>
    <xf numFmtId="3" fontId="38" fillId="2" borderId="11" xfId="0" applyNumberFormat="1" applyFont="1" applyFill="1" applyBorder="1"/>
    <xf numFmtId="3" fontId="39" fillId="0" borderId="11" xfId="0" applyNumberFormat="1" applyFont="1" applyFill="1" applyBorder="1"/>
    <xf numFmtId="3" fontId="37" fillId="0" borderId="17" xfId="0" applyNumberFormat="1" applyFont="1" applyFill="1" applyBorder="1"/>
    <xf numFmtId="3" fontId="31" fillId="2" borderId="17" xfId="0" applyNumberFormat="1" applyFont="1" applyFill="1" applyBorder="1"/>
    <xf numFmtId="3" fontId="18" fillId="0" borderId="32" xfId="0" applyNumberFormat="1" applyFont="1" applyFill="1" applyBorder="1"/>
    <xf numFmtId="3" fontId="18" fillId="0" borderId="36" xfId="0" applyNumberFormat="1" applyFont="1" applyFill="1" applyBorder="1"/>
    <xf numFmtId="3" fontId="18" fillId="2" borderId="13" xfId="0" applyNumberFormat="1" applyFont="1" applyFill="1" applyBorder="1"/>
    <xf numFmtId="3" fontId="17" fillId="0" borderId="12" xfId="0" applyNumberFormat="1" applyFont="1" applyFill="1" applyBorder="1" applyAlignment="1">
      <alignment wrapText="1"/>
    </xf>
    <xf numFmtId="3" fontId="18" fillId="2" borderId="25" xfId="0" applyNumberFormat="1" applyFont="1" applyFill="1" applyBorder="1"/>
    <xf numFmtId="3" fontId="36" fillId="0" borderId="16" xfId="0" applyNumberFormat="1" applyFont="1" applyFill="1" applyBorder="1" applyAlignment="1">
      <alignment wrapText="1"/>
    </xf>
    <xf numFmtId="3" fontId="33" fillId="2" borderId="5" xfId="0" applyNumberFormat="1" applyFont="1" applyFill="1" applyBorder="1"/>
    <xf numFmtId="3" fontId="36" fillId="2" borderId="2" xfId="0" applyNumberFormat="1" applyFont="1" applyFill="1" applyBorder="1" applyAlignment="1">
      <alignment wrapText="1"/>
    </xf>
    <xf numFmtId="3" fontId="37" fillId="2" borderId="2" xfId="0" applyNumberFormat="1" applyFont="1" applyFill="1" applyBorder="1" applyAlignment="1">
      <alignment wrapText="1"/>
    </xf>
    <xf numFmtId="3" fontId="38" fillId="2" borderId="20" xfId="0" applyNumberFormat="1" applyFont="1" applyFill="1" applyBorder="1"/>
    <xf numFmtId="3" fontId="38" fillId="2" borderId="32" xfId="0" applyNumberFormat="1" applyFont="1" applyFill="1" applyBorder="1"/>
    <xf numFmtId="3" fontId="39" fillId="2" borderId="36" xfId="0" applyNumberFormat="1" applyFont="1" applyFill="1" applyBorder="1"/>
    <xf numFmtId="3" fontId="37" fillId="2" borderId="36" xfId="0" applyNumberFormat="1" applyFont="1" applyFill="1" applyBorder="1"/>
    <xf numFmtId="3" fontId="37" fillId="2" borderId="36" xfId="0" applyNumberFormat="1" applyFont="1" applyFill="1" applyBorder="1" applyAlignment="1">
      <alignment horizontal="right"/>
    </xf>
    <xf numFmtId="3" fontId="37" fillId="2" borderId="37" xfId="0" applyNumberFormat="1" applyFont="1" applyFill="1" applyBorder="1"/>
    <xf numFmtId="3" fontId="39" fillId="2" borderId="33" xfId="0" applyNumberFormat="1" applyFont="1" applyFill="1" applyBorder="1"/>
    <xf numFmtId="3" fontId="37" fillId="2" borderId="24" xfId="0" applyNumberFormat="1" applyFont="1" applyFill="1" applyBorder="1" applyAlignment="1">
      <alignment wrapText="1"/>
    </xf>
    <xf numFmtId="3" fontId="36" fillId="2" borderId="29" xfId="0" applyNumberFormat="1" applyFont="1" applyFill="1" applyBorder="1" applyAlignment="1">
      <alignment wrapText="1"/>
    </xf>
    <xf numFmtId="3" fontId="17" fillId="0" borderId="24" xfId="0" applyNumberFormat="1" applyFont="1" applyFill="1" applyBorder="1" applyAlignment="1">
      <alignment wrapText="1"/>
    </xf>
    <xf numFmtId="3" fontId="17" fillId="0" borderId="29" xfId="0" applyNumberFormat="1" applyFont="1" applyFill="1" applyBorder="1" applyAlignment="1">
      <alignment wrapText="1"/>
    </xf>
    <xf numFmtId="3" fontId="37" fillId="0" borderId="53" xfId="0" applyNumberFormat="1" applyFont="1" applyFill="1" applyBorder="1" applyAlignment="1">
      <alignment wrapText="1"/>
    </xf>
    <xf numFmtId="3" fontId="37" fillId="0" borderId="22" xfId="0" applyNumberFormat="1" applyFont="1" applyFill="1" applyBorder="1" applyAlignment="1">
      <alignment wrapText="1"/>
    </xf>
    <xf numFmtId="3" fontId="36" fillId="0" borderId="22" xfId="0" applyNumberFormat="1" applyFont="1" applyFill="1" applyBorder="1" applyAlignment="1">
      <alignment wrapText="1"/>
    </xf>
    <xf numFmtId="0" fontId="32" fillId="0" borderId="41" xfId="0" applyFont="1" applyBorder="1" applyAlignment="1">
      <alignment wrapText="1"/>
    </xf>
    <xf numFmtId="165" fontId="11" fillId="2" borderId="23" xfId="1" applyNumberFormat="1" applyFont="1" applyFill="1" applyBorder="1"/>
    <xf numFmtId="165" fontId="11" fillId="2" borderId="10" xfId="1" applyNumberFormat="1" applyFont="1" applyFill="1" applyBorder="1"/>
    <xf numFmtId="165" fontId="40" fillId="0" borderId="10" xfId="1" applyNumberFormat="1" applyFont="1" applyBorder="1" applyAlignment="1">
      <alignment wrapText="1"/>
    </xf>
    <xf numFmtId="165" fontId="0" fillId="0" borderId="0" xfId="1" applyNumberFormat="1" applyFont="1"/>
    <xf numFmtId="0" fontId="10" fillId="0" borderId="56" xfId="3" applyFont="1" applyFill="1" applyBorder="1" applyAlignment="1" applyProtection="1">
      <alignment vertical="center" wrapText="1"/>
    </xf>
    <xf numFmtId="165" fontId="12" fillId="0" borderId="38" xfId="1" applyNumberFormat="1" applyFont="1" applyFill="1" applyBorder="1" applyAlignment="1" applyProtection="1">
      <alignment vertical="center" wrapText="1"/>
    </xf>
    <xf numFmtId="0" fontId="11" fillId="0" borderId="38" xfId="3" applyFont="1" applyFill="1" applyBorder="1" applyAlignment="1" applyProtection="1">
      <alignment horizontal="left" vertical="center" wrapText="1" indent="1"/>
    </xf>
    <xf numFmtId="165" fontId="0" fillId="0" borderId="0" xfId="0" applyNumberFormat="1" applyAlignment="1"/>
    <xf numFmtId="3" fontId="18" fillId="2" borderId="20" xfId="0" applyNumberFormat="1" applyFont="1" applyFill="1" applyBorder="1"/>
    <xf numFmtId="0" fontId="6" fillId="0" borderId="3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65" fontId="11" fillId="0" borderId="41" xfId="1" applyNumberFormat="1" applyFont="1" applyBorder="1"/>
    <xf numFmtId="0" fontId="11" fillId="0" borderId="2" xfId="0" applyFont="1" applyBorder="1"/>
    <xf numFmtId="165" fontId="11" fillId="0" borderId="41" xfId="1" applyNumberFormat="1" applyFont="1" applyBorder="1" applyAlignment="1">
      <alignment horizontal="center"/>
    </xf>
    <xf numFmtId="165" fontId="11" fillId="0" borderId="23" xfId="1" applyNumberFormat="1" applyFont="1" applyBorder="1"/>
    <xf numFmtId="0" fontId="11" fillId="0" borderId="23" xfId="0" applyFont="1" applyBorder="1"/>
    <xf numFmtId="165" fontId="11" fillId="0" borderId="22" xfId="1" applyNumberFormat="1" applyFont="1" applyBorder="1" applyAlignment="1">
      <alignment horizontal="center"/>
    </xf>
    <xf numFmtId="165" fontId="11" fillId="0" borderId="10" xfId="1" applyNumberFormat="1" applyFont="1" applyBorder="1"/>
    <xf numFmtId="165" fontId="11" fillId="0" borderId="35" xfId="1" applyNumberFormat="1" applyFont="1" applyBorder="1" applyAlignment="1">
      <alignment horizontal="center"/>
    </xf>
    <xf numFmtId="165" fontId="11" fillId="0" borderId="22" xfId="1" applyNumberFormat="1" applyFont="1" applyBorder="1"/>
    <xf numFmtId="165" fontId="6" fillId="2" borderId="7" xfId="0" applyNumberFormat="1" applyFont="1" applyFill="1" applyBorder="1"/>
    <xf numFmtId="164" fontId="12" fillId="0" borderId="26" xfId="3" applyNumberFormat="1" applyFont="1" applyFill="1" applyBorder="1" applyAlignment="1" applyProtection="1">
      <alignment horizontal="center" vertical="center" wrapText="1"/>
      <protection locked="0"/>
    </xf>
    <xf numFmtId="165" fontId="12" fillId="0" borderId="7" xfId="1" applyNumberFormat="1" applyFont="1" applyFill="1" applyBorder="1" applyAlignment="1" applyProtection="1">
      <alignment horizontal="left" indent="1"/>
    </xf>
    <xf numFmtId="0" fontId="13" fillId="0" borderId="20" xfId="3" applyFont="1" applyFill="1" applyBorder="1" applyAlignment="1" applyProtection="1">
      <alignment horizontal="left"/>
    </xf>
    <xf numFmtId="165" fontId="13" fillId="0" borderId="17" xfId="1" applyNumberFormat="1" applyFont="1" applyFill="1" applyBorder="1" applyAlignment="1" applyProtection="1"/>
    <xf numFmtId="165" fontId="13" fillId="0" borderId="32" xfId="1" applyNumberFormat="1" applyFont="1" applyFill="1" applyBorder="1" applyAlignment="1" applyProtection="1">
      <alignment horizontal="center"/>
    </xf>
    <xf numFmtId="0" fontId="3" fillId="0" borderId="0" xfId="0" applyFont="1" applyFill="1"/>
    <xf numFmtId="165" fontId="1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3" fontId="25" fillId="0" borderId="0" xfId="0" applyNumberFormat="1" applyFont="1"/>
    <xf numFmtId="3" fontId="0" fillId="0" borderId="0" xfId="0" applyNumberFormat="1" applyFill="1"/>
    <xf numFmtId="165" fontId="3" fillId="0" borderId="0" xfId="0" applyNumberFormat="1" applyFont="1" applyFill="1"/>
    <xf numFmtId="0" fontId="9" fillId="2" borderId="6" xfId="0" applyFont="1" applyFill="1" applyBorder="1" applyAlignment="1">
      <alignment horizontal="right"/>
    </xf>
    <xf numFmtId="164" fontId="0" fillId="0" borderId="0" xfId="0" applyNumberFormat="1"/>
    <xf numFmtId="0" fontId="10" fillId="0" borderId="0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/>
    <xf numFmtId="165" fontId="7" fillId="0" borderId="0" xfId="1" applyNumberFormat="1" applyFont="1" applyAlignment="1"/>
    <xf numFmtId="0" fontId="7" fillId="0" borderId="0" xfId="0" applyFont="1" applyAlignment="1">
      <alignment horizontal="center" wrapText="1"/>
    </xf>
    <xf numFmtId="0" fontId="41" fillId="0" borderId="0" xfId="0" applyFont="1" applyAlignment="1"/>
    <xf numFmtId="0" fontId="41" fillId="0" borderId="0" xfId="0" applyFont="1" applyAlignment="1">
      <alignment horizontal="right"/>
    </xf>
    <xf numFmtId="0" fontId="7" fillId="0" borderId="7" xfId="0" applyFont="1" applyBorder="1" applyAlignment="1"/>
    <xf numFmtId="0" fontId="7" fillId="0" borderId="8" xfId="0" applyFont="1" applyBorder="1" applyAlignment="1"/>
    <xf numFmtId="0" fontId="7" fillId="0" borderId="0" xfId="0" applyFont="1" applyBorder="1" applyAlignment="1">
      <alignment horizontal="center"/>
    </xf>
    <xf numFmtId="0" fontId="10" fillId="0" borderId="0" xfId="0" applyFont="1"/>
    <xf numFmtId="165" fontId="10" fillId="0" borderId="0" xfId="1" applyNumberFormat="1" applyFont="1"/>
    <xf numFmtId="0" fontId="10" fillId="0" borderId="22" xfId="0" applyFont="1" applyBorder="1"/>
    <xf numFmtId="165" fontId="10" fillId="0" borderId="33" xfId="1" applyNumberFormat="1" applyFont="1" applyBorder="1" applyAlignment="1">
      <alignment horizontal="center"/>
    </xf>
    <xf numFmtId="165" fontId="10" fillId="2" borderId="27" xfId="1" applyNumberFormat="1" applyFont="1" applyFill="1" applyBorder="1" applyAlignment="1">
      <alignment horizontal="center"/>
    </xf>
    <xf numFmtId="3" fontId="12" fillId="0" borderId="7" xfId="0" applyNumberFormat="1" applyFont="1" applyBorder="1" applyAlignment="1">
      <alignment horizontal="center"/>
    </xf>
    <xf numFmtId="0" fontId="10" fillId="0" borderId="22" xfId="0" applyFont="1" applyBorder="1" applyAlignment="1">
      <alignment wrapText="1"/>
    </xf>
    <xf numFmtId="0" fontId="10" fillId="0" borderId="23" xfId="0" applyFont="1" applyBorder="1"/>
    <xf numFmtId="165" fontId="10" fillId="0" borderId="34" xfId="1" applyNumberFormat="1" applyFont="1" applyBorder="1" applyAlignment="1">
      <alignment horizontal="center"/>
    </xf>
    <xf numFmtId="0" fontId="10" fillId="0" borderId="23" xfId="0" applyFont="1" applyBorder="1" applyAlignment="1">
      <alignment wrapText="1"/>
    </xf>
    <xf numFmtId="165" fontId="10" fillId="0" borderId="34" xfId="1" applyNumberFormat="1" applyFont="1" applyFill="1" applyBorder="1" applyAlignment="1">
      <alignment horizontal="center"/>
    </xf>
    <xf numFmtId="165" fontId="10" fillId="0" borderId="33" xfId="1" applyNumberFormat="1" applyFont="1" applyFill="1" applyBorder="1" applyAlignment="1">
      <alignment horizontal="center"/>
    </xf>
    <xf numFmtId="165" fontId="10" fillId="2" borderId="47" xfId="1" applyNumberFormat="1" applyFont="1" applyFill="1" applyBorder="1" applyAlignment="1">
      <alignment horizontal="center"/>
    </xf>
    <xf numFmtId="3" fontId="12" fillId="0" borderId="7" xfId="0" applyNumberFormat="1" applyFont="1" applyFill="1" applyBorder="1" applyAlignment="1">
      <alignment horizontal="center"/>
    </xf>
    <xf numFmtId="0" fontId="12" fillId="0" borderId="0" xfId="0" applyFont="1" applyBorder="1"/>
    <xf numFmtId="165" fontId="10" fillId="0" borderId="0" xfId="1" applyNumberFormat="1" applyFont="1" applyFill="1" applyBorder="1" applyAlignment="1">
      <alignment horizontal="center"/>
    </xf>
    <xf numFmtId="165" fontId="10" fillId="0" borderId="0" xfId="1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center"/>
    </xf>
    <xf numFmtId="165" fontId="10" fillId="0" borderId="7" xfId="1" applyNumberFormat="1" applyFont="1" applyBorder="1"/>
    <xf numFmtId="165" fontId="10" fillId="0" borderId="7" xfId="1" applyNumberFormat="1" applyFont="1" applyBorder="1" applyAlignment="1">
      <alignment horizontal="center"/>
    </xf>
    <xf numFmtId="165" fontId="10" fillId="0" borderId="7" xfId="1" applyNumberFormat="1" applyFont="1" applyFill="1" applyBorder="1" applyAlignment="1">
      <alignment horizontal="center"/>
    </xf>
    <xf numFmtId="165" fontId="6" fillId="0" borderId="7" xfId="1" applyNumberFormat="1" applyFont="1" applyBorder="1" applyAlignment="1">
      <alignment horizontal="center"/>
    </xf>
    <xf numFmtId="165" fontId="10" fillId="0" borderId="7" xfId="1" applyNumberFormat="1" applyFont="1" applyBorder="1" applyAlignment="1">
      <alignment wrapText="1"/>
    </xf>
    <xf numFmtId="43" fontId="6" fillId="0" borderId="7" xfId="1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165" fontId="12" fillId="0" borderId="7" xfId="1" applyNumberFormat="1" applyFont="1" applyFill="1" applyBorder="1" applyAlignment="1">
      <alignment horizontal="center"/>
    </xf>
    <xf numFmtId="165" fontId="12" fillId="0" borderId="7" xfId="1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0" borderId="61" xfId="0" applyFont="1" applyBorder="1"/>
    <xf numFmtId="0" fontId="10" fillId="0" borderId="61" xfId="0" applyFont="1" applyBorder="1" applyAlignment="1">
      <alignment horizontal="center"/>
    </xf>
    <xf numFmtId="165" fontId="10" fillId="0" borderId="61" xfId="1" applyNumberFormat="1" applyFont="1" applyBorder="1" applyAlignment="1">
      <alignment horizontal="center"/>
    </xf>
    <xf numFmtId="43" fontId="6" fillId="0" borderId="0" xfId="1" applyFont="1" applyBorder="1" applyAlignment="1">
      <alignment horizontal="center"/>
    </xf>
    <xf numFmtId="0" fontId="12" fillId="0" borderId="0" xfId="0" applyFont="1" applyBorder="1" applyAlignment="1"/>
    <xf numFmtId="3" fontId="12" fillId="0" borderId="0" xfId="0" applyNumberFormat="1" applyFont="1" applyBorder="1" applyAlignment="1"/>
    <xf numFmtId="0" fontId="41" fillId="0" borderId="6" xfId="0" applyFont="1" applyBorder="1" applyAlignment="1">
      <alignment horizontal="right"/>
    </xf>
    <xf numFmtId="3" fontId="15" fillId="2" borderId="7" xfId="0" applyNumberFormat="1" applyFont="1" applyFill="1" applyBorder="1" applyAlignment="1">
      <alignment horizontal="center"/>
    </xf>
    <xf numFmtId="0" fontId="45" fillId="0" borderId="10" xfId="0" applyFont="1" applyBorder="1"/>
    <xf numFmtId="165" fontId="11" fillId="2" borderId="7" xfId="1" applyNumberFormat="1" applyFont="1" applyFill="1" applyBorder="1"/>
    <xf numFmtId="165" fontId="11" fillId="0" borderId="7" xfId="1" applyNumberFormat="1" applyFont="1" applyFill="1" applyBorder="1"/>
    <xf numFmtId="165" fontId="2" fillId="0" borderId="7" xfId="1" applyNumberFormat="1" applyFont="1" applyFill="1" applyBorder="1" applyAlignment="1">
      <alignment horizontal="center"/>
    </xf>
    <xf numFmtId="0" fontId="45" fillId="0" borderId="9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45" fillId="0" borderId="9" xfId="0" applyFont="1" applyBorder="1"/>
    <xf numFmtId="0" fontId="1" fillId="0" borderId="0" xfId="0" applyFont="1"/>
    <xf numFmtId="49" fontId="46" fillId="0" borderId="7" xfId="0" applyNumberFormat="1" applyFont="1" applyFill="1" applyBorder="1"/>
    <xf numFmtId="49" fontId="46" fillId="0" borderId="1" xfId="0" applyNumberFormat="1" applyFont="1" applyFill="1" applyBorder="1"/>
    <xf numFmtId="0" fontId="45" fillId="0" borderId="9" xfId="0" applyFont="1" applyBorder="1" applyAlignment="1">
      <alignment horizontal="left"/>
    </xf>
    <xf numFmtId="165" fontId="10" fillId="2" borderId="7" xfId="1" applyNumberFormat="1" applyFont="1" applyFill="1" applyBorder="1"/>
    <xf numFmtId="0" fontId="6" fillId="0" borderId="7" xfId="0" applyFont="1" applyBorder="1"/>
    <xf numFmtId="165" fontId="6" fillId="2" borderId="7" xfId="1" applyNumberFormat="1" applyFont="1" applyFill="1" applyBorder="1"/>
    <xf numFmtId="3" fontId="0" fillId="0" borderId="0" xfId="0" applyNumberFormat="1"/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6" fillId="0" borderId="0" xfId="0" applyFont="1" applyBorder="1"/>
    <xf numFmtId="3" fontId="15" fillId="2" borderId="0" xfId="0" applyNumberFormat="1" applyFont="1" applyFill="1" applyBorder="1" applyAlignment="1">
      <alignment horizontal="center"/>
    </xf>
    <xf numFmtId="0" fontId="15" fillId="0" borderId="0" xfId="0" applyFont="1" applyBorder="1"/>
    <xf numFmtId="3" fontId="46" fillId="2" borderId="0" xfId="0" applyNumberFormat="1" applyFont="1" applyFill="1" applyBorder="1" applyAlignment="1"/>
    <xf numFmtId="3" fontId="16" fillId="2" borderId="0" xfId="0" applyNumberFormat="1" applyFont="1" applyFill="1" applyBorder="1" applyAlignment="1"/>
    <xf numFmtId="0" fontId="15" fillId="2" borderId="0" xfId="0" applyFont="1" applyFill="1" applyBorder="1" applyAlignment="1"/>
    <xf numFmtId="0" fontId="11" fillId="0" borderId="0" xfId="0" applyFont="1"/>
    <xf numFmtId="0" fontId="11" fillId="2" borderId="0" xfId="0" applyFont="1" applyFill="1"/>
    <xf numFmtId="0" fontId="46" fillId="2" borderId="0" xfId="0" applyFont="1" applyFill="1" applyAlignment="1">
      <alignment horizontal="right"/>
    </xf>
    <xf numFmtId="0" fontId="6" fillId="0" borderId="24" xfId="0" applyFont="1" applyBorder="1"/>
    <xf numFmtId="0" fontId="6" fillId="0" borderId="3" xfId="0" applyFont="1" applyBorder="1" applyAlignment="1">
      <alignment wrapText="1"/>
    </xf>
    <xf numFmtId="0" fontId="6" fillId="0" borderId="60" xfId="0" applyFont="1" applyBorder="1"/>
    <xf numFmtId="0" fontId="11" fillId="0" borderId="22" xfId="0" applyFont="1" applyBorder="1" applyAlignment="1">
      <alignment horizontal="center"/>
    </xf>
    <xf numFmtId="49" fontId="11" fillId="0" borderId="9" xfId="0" applyNumberFormat="1" applyFont="1" applyBorder="1" applyAlignment="1">
      <alignment horizontal="center"/>
    </xf>
    <xf numFmtId="0" fontId="11" fillId="0" borderId="53" xfId="0" applyFont="1" applyBorder="1"/>
    <xf numFmtId="165" fontId="11" fillId="2" borderId="44" xfId="6" applyNumberFormat="1" applyFont="1" applyFill="1" applyBorder="1"/>
    <xf numFmtId="49" fontId="11" fillId="0" borderId="22" xfId="0" applyNumberFormat="1" applyFont="1" applyBorder="1" applyAlignment="1">
      <alignment horizontal="center"/>
    </xf>
    <xf numFmtId="165" fontId="11" fillId="2" borderId="62" xfId="6" applyNumberFormat="1" applyFont="1" applyFill="1" applyBorder="1"/>
    <xf numFmtId="165" fontId="11" fillId="2" borderId="63" xfId="6" applyNumberFormat="1" applyFont="1" applyFill="1" applyBorder="1"/>
    <xf numFmtId="165" fontId="6" fillId="2" borderId="7" xfId="6" applyNumberFormat="1" applyFont="1" applyFill="1" applyBorder="1" applyAlignment="1">
      <alignment horizontal="right"/>
    </xf>
    <xf numFmtId="0" fontId="11" fillId="0" borderId="0" xfId="0" applyFont="1" applyBorder="1"/>
    <xf numFmtId="0" fontId="6" fillId="0" borderId="3" xfId="0" applyFont="1" applyBorder="1"/>
    <xf numFmtId="0" fontId="6" fillId="2" borderId="3" xfId="0" applyFont="1" applyFill="1" applyBorder="1"/>
    <xf numFmtId="0" fontId="11" fillId="0" borderId="53" xfId="0" applyFont="1" applyBorder="1" applyAlignment="1">
      <alignment horizontal="center"/>
    </xf>
    <xf numFmtId="49" fontId="11" fillId="2" borderId="53" xfId="0" applyNumberFormat="1" applyFont="1" applyFill="1" applyBorder="1" applyAlignment="1">
      <alignment horizontal="center"/>
    </xf>
    <xf numFmtId="165" fontId="11" fillId="2" borderId="53" xfId="6" applyNumberFormat="1" applyFont="1" applyFill="1" applyBorder="1"/>
    <xf numFmtId="49" fontId="11" fillId="2" borderId="22" xfId="0" applyNumberFormat="1" applyFont="1" applyFill="1" applyBorder="1" applyAlignment="1">
      <alignment horizontal="center"/>
    </xf>
    <xf numFmtId="165" fontId="11" fillId="2" borderId="22" xfId="6" applyNumberFormat="1" applyFont="1" applyFill="1" applyBorder="1"/>
    <xf numFmtId="165" fontId="11" fillId="0" borderId="22" xfId="6" applyNumberFormat="1" applyFont="1" applyFill="1" applyBorder="1"/>
    <xf numFmtId="0" fontId="11" fillId="0" borderId="22" xfId="0" applyFont="1" applyBorder="1" applyAlignment="1">
      <alignment wrapText="1"/>
    </xf>
    <xf numFmtId="49" fontId="11" fillId="0" borderId="22" xfId="0" applyNumberFormat="1" applyFont="1" applyFill="1" applyBorder="1" applyAlignment="1">
      <alignment horizontal="center"/>
    </xf>
    <xf numFmtId="165" fontId="6" fillId="2" borderId="5" xfId="6" applyNumberFormat="1" applyFont="1" applyFill="1" applyBorder="1"/>
    <xf numFmtId="165" fontId="0" fillId="2" borderId="0" xfId="0" applyNumberFormat="1" applyFill="1"/>
    <xf numFmtId="0" fontId="48" fillId="0" borderId="0" xfId="0" applyFont="1" applyAlignment="1">
      <alignment horizontal="center"/>
    </xf>
    <xf numFmtId="0" fontId="46" fillId="0" borderId="0" xfId="0" applyFont="1"/>
    <xf numFmtId="0" fontId="15" fillId="0" borderId="11" xfId="0" applyFont="1" applyBorder="1" applyAlignment="1">
      <alignment horizontal="left"/>
    </xf>
    <xf numFmtId="0" fontId="15" fillId="0" borderId="11" xfId="0" applyFont="1" applyBorder="1" applyAlignment="1">
      <alignment horizontal="center"/>
    </xf>
    <xf numFmtId="0" fontId="15" fillId="0" borderId="11" xfId="0" applyFont="1" applyBorder="1"/>
    <xf numFmtId="3" fontId="46" fillId="0" borderId="11" xfId="0" applyNumberFormat="1" applyFont="1" applyBorder="1"/>
    <xf numFmtId="0" fontId="15" fillId="0" borderId="11" xfId="0" applyFont="1" applyBorder="1" applyAlignment="1">
      <alignment wrapText="1"/>
    </xf>
    <xf numFmtId="0" fontId="49" fillId="0" borderId="11" xfId="0" applyFont="1" applyBorder="1"/>
    <xf numFmtId="3" fontId="16" fillId="0" borderId="11" xfId="0" applyNumberFormat="1" applyFont="1" applyBorder="1"/>
    <xf numFmtId="0" fontId="15" fillId="0" borderId="0" xfId="0" applyFont="1"/>
    <xf numFmtId="3" fontId="46" fillId="0" borderId="0" xfId="0" applyNumberFormat="1" applyFont="1"/>
    <xf numFmtId="3" fontId="46" fillId="0" borderId="11" xfId="0" applyNumberFormat="1" applyFont="1" applyFill="1" applyBorder="1"/>
    <xf numFmtId="0" fontId="15" fillId="0" borderId="11" xfId="0" applyFont="1" applyFill="1" applyBorder="1"/>
    <xf numFmtId="0" fontId="4" fillId="0" borderId="0" xfId="0" applyFont="1"/>
    <xf numFmtId="3" fontId="4" fillId="2" borderId="0" xfId="0" applyNumberFormat="1" applyFont="1" applyFill="1"/>
    <xf numFmtId="0" fontId="5" fillId="0" borderId="0" xfId="0" applyFont="1"/>
    <xf numFmtId="0" fontId="4" fillId="2" borderId="0" xfId="0" applyFont="1" applyFill="1"/>
    <xf numFmtId="0" fontId="4" fillId="0" borderId="53" xfId="0" applyFont="1" applyBorder="1"/>
    <xf numFmtId="165" fontId="4" fillId="0" borderId="64" xfId="1" applyNumberFormat="1" applyFont="1" applyBorder="1"/>
    <xf numFmtId="165" fontId="4" fillId="0" borderId="17" xfId="1" applyNumberFormat="1" applyFont="1" applyBorder="1"/>
    <xf numFmtId="165" fontId="4" fillId="0" borderId="28" xfId="1" applyNumberFormat="1" applyFont="1" applyBorder="1"/>
    <xf numFmtId="3" fontId="4" fillId="0" borderId="20" xfId="0" applyNumberFormat="1" applyFont="1" applyBorder="1" applyAlignment="1">
      <alignment wrapText="1"/>
    </xf>
    <xf numFmtId="165" fontId="4" fillId="2" borderId="17" xfId="1" applyNumberFormat="1" applyFont="1" applyFill="1" applyBorder="1" applyAlignment="1"/>
    <xf numFmtId="165" fontId="4" fillId="0" borderId="32" xfId="1" applyNumberFormat="1" applyFont="1" applyBorder="1"/>
    <xf numFmtId="0" fontId="4" fillId="0" borderId="22" xfId="0" applyFont="1" applyBorder="1" applyAlignment="1">
      <alignment wrapText="1"/>
    </xf>
    <xf numFmtId="165" fontId="4" fillId="0" borderId="33" xfId="1" applyNumberFormat="1" applyFont="1" applyBorder="1"/>
    <xf numFmtId="165" fontId="4" fillId="0" borderId="11" xfId="1" applyNumberFormat="1" applyFont="1" applyBorder="1"/>
    <xf numFmtId="165" fontId="4" fillId="0" borderId="27" xfId="1" applyNumberFormat="1" applyFont="1" applyBorder="1"/>
    <xf numFmtId="3" fontId="4" fillId="0" borderId="21" xfId="0" applyNumberFormat="1" applyFont="1" applyBorder="1"/>
    <xf numFmtId="165" fontId="4" fillId="2" borderId="11" xfId="1" applyNumberFormat="1" applyFont="1" applyFill="1" applyBorder="1" applyAlignment="1"/>
    <xf numFmtId="165" fontId="4" fillId="0" borderId="36" xfId="1" applyNumberFormat="1" applyFont="1" applyBorder="1"/>
    <xf numFmtId="0" fontId="4" fillId="0" borderId="22" xfId="0" applyFont="1" applyBorder="1"/>
    <xf numFmtId="3" fontId="4" fillId="0" borderId="21" xfId="0" applyNumberFormat="1" applyFont="1" applyBorder="1" applyAlignment="1">
      <alignment wrapText="1"/>
    </xf>
    <xf numFmtId="165" fontId="4" fillId="0" borderId="36" xfId="1" applyNumberFormat="1" applyFont="1" applyFill="1" applyBorder="1"/>
    <xf numFmtId="3" fontId="4" fillId="0" borderId="0" xfId="0" applyNumberFormat="1" applyFont="1" applyFill="1" applyBorder="1"/>
    <xf numFmtId="0" fontId="4" fillId="0" borderId="21" xfId="0" applyFont="1" applyBorder="1"/>
    <xf numFmtId="165" fontId="4" fillId="0" borderId="11" xfId="1" applyNumberFormat="1" applyFont="1" applyFill="1" applyBorder="1" applyAlignment="1"/>
    <xf numFmtId="0" fontId="4" fillId="0" borderId="41" xfId="0" applyFont="1" applyBorder="1"/>
    <xf numFmtId="165" fontId="4" fillId="0" borderId="65" xfId="1" applyNumberFormat="1" applyFont="1" applyBorder="1"/>
    <xf numFmtId="165" fontId="4" fillId="0" borderId="30" xfId="1" applyNumberFormat="1" applyFont="1" applyBorder="1"/>
    <xf numFmtId="165" fontId="4" fillId="0" borderId="66" xfId="1" applyNumberFormat="1" applyFont="1" applyBorder="1"/>
    <xf numFmtId="3" fontId="4" fillId="0" borderId="45" xfId="0" applyNumberFormat="1" applyFont="1" applyBorder="1" applyAlignment="1">
      <alignment wrapText="1"/>
    </xf>
    <xf numFmtId="165" fontId="4" fillId="2" borderId="30" xfId="1" applyNumberFormat="1" applyFont="1" applyFill="1" applyBorder="1" applyAlignment="1"/>
    <xf numFmtId="165" fontId="4" fillId="0" borderId="37" xfId="1" applyNumberFormat="1" applyFont="1" applyFill="1" applyBorder="1"/>
    <xf numFmtId="0" fontId="5" fillId="0" borderId="1" xfId="0" applyFont="1" applyBorder="1"/>
    <xf numFmtId="165" fontId="5" fillId="0" borderId="4" xfId="1" applyNumberFormat="1" applyFont="1" applyBorder="1"/>
    <xf numFmtId="3" fontId="5" fillId="0" borderId="1" xfId="0" applyNumberFormat="1" applyFont="1" applyBorder="1"/>
    <xf numFmtId="0" fontId="51" fillId="0" borderId="24" xfId="0" applyFont="1" applyFill="1" applyBorder="1" applyAlignment="1"/>
    <xf numFmtId="0" fontId="51" fillId="0" borderId="61" xfId="0" applyFont="1" applyFill="1" applyBorder="1" applyAlignment="1"/>
    <xf numFmtId="0" fontId="51" fillId="0" borderId="60" xfId="0" applyFont="1" applyFill="1" applyBorder="1" applyAlignment="1"/>
    <xf numFmtId="0" fontId="51" fillId="0" borderId="29" xfId="0" applyFont="1" applyFill="1" applyBorder="1" applyAlignment="1"/>
    <xf numFmtId="0" fontId="51" fillId="0" borderId="6" xfId="0" applyFont="1" applyFill="1" applyBorder="1" applyAlignment="1"/>
    <xf numFmtId="0" fontId="51" fillId="0" borderId="57" xfId="0" applyFont="1" applyFill="1" applyBorder="1" applyAlignment="1"/>
    <xf numFmtId="0" fontId="5" fillId="0" borderId="20" xfId="0" applyFont="1" applyBorder="1" applyAlignment="1">
      <alignment horizontal="center" vertical="center" wrapText="1"/>
    </xf>
    <xf numFmtId="165" fontId="5" fillId="0" borderId="17" xfId="1" applyNumberFormat="1" applyFont="1" applyBorder="1" applyAlignment="1">
      <alignment horizontal="center" vertical="center" wrapText="1"/>
    </xf>
    <xf numFmtId="165" fontId="5" fillId="0" borderId="28" xfId="1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5" fontId="5" fillId="0" borderId="7" xfId="1" applyNumberFormat="1" applyFont="1" applyBorder="1" applyAlignment="1">
      <alignment horizontal="center" vertical="center" wrapText="1"/>
    </xf>
    <xf numFmtId="0" fontId="4" fillId="0" borderId="55" xfId="0" applyFont="1" applyBorder="1"/>
    <xf numFmtId="165" fontId="4" fillId="0" borderId="16" xfId="1" applyNumberFormat="1" applyFont="1" applyBorder="1" applyAlignment="1">
      <alignment horizontal="center" vertical="center" wrapText="1"/>
    </xf>
    <xf numFmtId="165" fontId="4" fillId="0" borderId="43" xfId="1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wrapText="1"/>
    </xf>
    <xf numFmtId="0" fontId="4" fillId="0" borderId="17" xfId="0" applyFont="1" applyBorder="1"/>
    <xf numFmtId="0" fontId="4" fillId="2" borderId="17" xfId="0" applyFont="1" applyFill="1" applyBorder="1"/>
    <xf numFmtId="165" fontId="4" fillId="0" borderId="32" xfId="1" applyNumberFormat="1" applyFont="1" applyFill="1" applyBorder="1"/>
    <xf numFmtId="165" fontId="4" fillId="0" borderId="16" xfId="1" applyNumberFormat="1" applyFont="1" applyBorder="1"/>
    <xf numFmtId="165" fontId="4" fillId="0" borderId="43" xfId="1" applyNumberFormat="1" applyFont="1" applyBorder="1"/>
    <xf numFmtId="3" fontId="52" fillId="0" borderId="21" xfId="0" applyNumberFormat="1" applyFont="1" applyBorder="1" applyAlignment="1">
      <alignment wrapText="1"/>
    </xf>
    <xf numFmtId="165" fontId="4" fillId="0" borderId="36" xfId="1" applyNumberFormat="1" applyFont="1" applyFill="1" applyBorder="1" applyAlignment="1"/>
    <xf numFmtId="0" fontId="4" fillId="0" borderId="21" xfId="0" applyFont="1" applyBorder="1" applyAlignment="1">
      <alignment wrapText="1"/>
    </xf>
    <xf numFmtId="0" fontId="4" fillId="0" borderId="45" xfId="0" applyFont="1" applyBorder="1" applyAlignment="1">
      <alignment wrapText="1"/>
    </xf>
    <xf numFmtId="3" fontId="4" fillId="0" borderId="45" xfId="0" applyNumberFormat="1" applyFont="1" applyBorder="1"/>
    <xf numFmtId="165" fontId="4" fillId="0" borderId="30" xfId="1" applyNumberFormat="1" applyFont="1" applyFill="1" applyBorder="1" applyAlignment="1"/>
    <xf numFmtId="0" fontId="5" fillId="0" borderId="51" xfId="0" applyFont="1" applyBorder="1"/>
    <xf numFmtId="165" fontId="5" fillId="0" borderId="52" xfId="1" applyNumberFormat="1" applyFont="1" applyBorder="1"/>
    <xf numFmtId="165" fontId="5" fillId="0" borderId="40" xfId="1" applyNumberFormat="1" applyFont="1" applyBorder="1"/>
    <xf numFmtId="3" fontId="5" fillId="0" borderId="51" xfId="0" applyNumberFormat="1" applyFont="1" applyBorder="1"/>
    <xf numFmtId="0" fontId="51" fillId="0" borderId="67" xfId="0" applyFont="1" applyFill="1" applyBorder="1" applyAlignment="1"/>
    <xf numFmtId="165" fontId="51" fillId="0" borderId="7" xfId="0" applyNumberFormat="1" applyFont="1" applyFill="1" applyBorder="1" applyAlignment="1">
      <alignment horizontal="center"/>
    </xf>
    <xf numFmtId="0" fontId="51" fillId="0" borderId="68" xfId="0" applyFont="1" applyFill="1" applyBorder="1" applyAlignment="1"/>
    <xf numFmtId="0" fontId="51" fillId="0" borderId="69" xfId="0" applyFont="1" applyFill="1" applyBorder="1" applyAlignment="1"/>
    <xf numFmtId="0" fontId="5" fillId="0" borderId="2" xfId="0" applyFont="1" applyBorder="1"/>
    <xf numFmtId="165" fontId="5" fillId="0" borderId="5" xfId="1" applyNumberFormat="1" applyFont="1" applyBorder="1"/>
    <xf numFmtId="3" fontId="5" fillId="0" borderId="29" xfId="0" applyNumberFormat="1" applyFont="1" applyBorder="1"/>
    <xf numFmtId="165" fontId="5" fillId="0" borderId="41" xfId="1" applyNumberFormat="1" applyFont="1" applyBorder="1"/>
    <xf numFmtId="165" fontId="4" fillId="0" borderId="0" xfId="1" applyNumberFormat="1" applyFont="1"/>
    <xf numFmtId="3" fontId="4" fillId="0" borderId="0" xfId="0" applyNumberFormat="1" applyFont="1"/>
    <xf numFmtId="0" fontId="54" fillId="0" borderId="0" xfId="3" applyFont="1" applyFill="1"/>
    <xf numFmtId="164" fontId="53" fillId="0" borderId="0" xfId="3" applyNumberFormat="1" applyFont="1" applyFill="1" applyBorder="1" applyAlignment="1" applyProtection="1">
      <alignment horizontal="center" vertical="center"/>
    </xf>
    <xf numFmtId="0" fontId="55" fillId="0" borderId="0" xfId="4" applyFont="1" applyFill="1" applyBorder="1" applyAlignment="1" applyProtection="1"/>
    <xf numFmtId="0" fontId="57" fillId="0" borderId="19" xfId="3" applyFont="1" applyFill="1" applyBorder="1" applyAlignment="1">
      <alignment horizontal="center" vertical="center" wrapText="1"/>
    </xf>
    <xf numFmtId="0" fontId="58" fillId="0" borderId="15" xfId="3" applyFont="1" applyFill="1" applyBorder="1" applyAlignment="1">
      <alignment horizontal="center" vertical="center"/>
    </xf>
    <xf numFmtId="0" fontId="58" fillId="0" borderId="18" xfId="3" applyFont="1" applyFill="1" applyBorder="1" applyAlignment="1">
      <alignment horizontal="center" vertical="center"/>
    </xf>
    <xf numFmtId="0" fontId="58" fillId="0" borderId="26" xfId="3" applyFont="1" applyFill="1" applyBorder="1" applyAlignment="1">
      <alignment horizontal="center" vertical="center"/>
    </xf>
    <xf numFmtId="0" fontId="58" fillId="0" borderId="20" xfId="3" applyFont="1" applyFill="1" applyBorder="1" applyAlignment="1">
      <alignment horizontal="center" vertical="center"/>
    </xf>
    <xf numFmtId="0" fontId="58" fillId="0" borderId="17" xfId="3" applyFont="1" applyFill="1" applyBorder="1" applyAlignment="1" applyProtection="1">
      <alignment wrapText="1"/>
      <protection locked="0"/>
    </xf>
    <xf numFmtId="165" fontId="58" fillId="0" borderId="17" xfId="6" applyNumberFormat="1" applyFont="1" applyFill="1" applyBorder="1" applyAlignment="1" applyProtection="1">
      <alignment horizontal="center" vertical="center"/>
      <protection locked="0"/>
    </xf>
    <xf numFmtId="165" fontId="58" fillId="0" borderId="32" xfId="6" applyNumberFormat="1" applyFont="1" applyFill="1" applyBorder="1" applyAlignment="1">
      <alignment horizontal="center" vertical="center"/>
    </xf>
    <xf numFmtId="0" fontId="58" fillId="0" borderId="21" xfId="3" applyFont="1" applyFill="1" applyBorder="1" applyAlignment="1">
      <alignment horizontal="center" vertical="center"/>
    </xf>
    <xf numFmtId="164" fontId="4" fillId="2" borderId="11" xfId="5" applyNumberFormat="1" applyFont="1" applyFill="1" applyBorder="1" applyAlignment="1" applyProtection="1">
      <alignment vertical="center" wrapText="1"/>
      <protection locked="0"/>
    </xf>
    <xf numFmtId="165" fontId="58" fillId="0" borderId="11" xfId="6" applyNumberFormat="1" applyFont="1" applyFill="1" applyBorder="1" applyAlignment="1" applyProtection="1">
      <alignment horizontal="center" vertical="center"/>
      <protection locked="0"/>
    </xf>
    <xf numFmtId="165" fontId="58" fillId="0" borderId="36" xfId="6" applyNumberFormat="1" applyFont="1" applyFill="1" applyBorder="1" applyAlignment="1">
      <alignment horizontal="center" vertical="center"/>
    </xf>
    <xf numFmtId="164" fontId="4" fillId="2" borderId="11" xfId="5" applyNumberFormat="1" applyFont="1" applyFill="1" applyBorder="1" applyAlignment="1">
      <alignment vertical="center" wrapText="1"/>
    </xf>
    <xf numFmtId="0" fontId="58" fillId="0" borderId="45" xfId="3" applyFont="1" applyFill="1" applyBorder="1" applyAlignment="1">
      <alignment horizontal="center" vertical="center"/>
    </xf>
    <xf numFmtId="164" fontId="4" fillId="2" borderId="30" xfId="5" applyNumberFormat="1" applyFont="1" applyFill="1" applyBorder="1" applyAlignment="1">
      <alignment vertical="center" wrapText="1"/>
    </xf>
    <xf numFmtId="165" fontId="58" fillId="0" borderId="30" xfId="6" applyNumberFormat="1" applyFont="1" applyFill="1" applyBorder="1" applyAlignment="1" applyProtection="1">
      <alignment horizontal="center" vertical="center"/>
      <protection locked="0"/>
    </xf>
    <xf numFmtId="165" fontId="58" fillId="0" borderId="37" xfId="6" applyNumberFormat="1" applyFont="1" applyFill="1" applyBorder="1" applyAlignment="1">
      <alignment horizontal="center" vertical="center"/>
    </xf>
    <xf numFmtId="0" fontId="58" fillId="0" borderId="51" xfId="3" applyFont="1" applyFill="1" applyBorder="1" applyAlignment="1">
      <alignment horizontal="center" vertical="center"/>
    </xf>
    <xf numFmtId="164" fontId="4" fillId="2" borderId="52" xfId="5" applyNumberFormat="1" applyFont="1" applyFill="1" applyBorder="1" applyAlignment="1">
      <alignment vertical="center" wrapText="1"/>
    </xf>
    <xf numFmtId="165" fontId="58" fillId="0" borderId="52" xfId="6" applyNumberFormat="1" applyFont="1" applyFill="1" applyBorder="1" applyAlignment="1" applyProtection="1">
      <alignment horizontal="center" vertical="center"/>
      <protection locked="0"/>
    </xf>
    <xf numFmtId="165" fontId="58" fillId="0" borderId="40" xfId="6" applyNumberFormat="1" applyFont="1" applyFill="1" applyBorder="1" applyAlignment="1">
      <alignment horizontal="center" vertical="center"/>
    </xf>
    <xf numFmtId="0" fontId="57" fillId="0" borderId="52" xfId="3" applyFont="1" applyFill="1" applyBorder="1"/>
    <xf numFmtId="165" fontId="57" fillId="0" borderId="52" xfId="3" applyNumberFormat="1" applyFont="1" applyFill="1" applyBorder="1"/>
    <xf numFmtId="165" fontId="57" fillId="0" borderId="40" xfId="3" applyNumberFormat="1" applyFont="1" applyFill="1" applyBorder="1"/>
    <xf numFmtId="164" fontId="53" fillId="0" borderId="0" xfId="3" applyNumberFormat="1" applyFont="1" applyFill="1" applyBorder="1" applyAlignment="1" applyProtection="1">
      <alignment horizontal="centerContinuous" vertical="center"/>
    </xf>
    <xf numFmtId="0" fontId="60" fillId="0" borderId="0" xfId="4" applyFont="1" applyFill="1" applyBorder="1" applyAlignment="1" applyProtection="1">
      <alignment horizontal="right"/>
    </xf>
    <xf numFmtId="0" fontId="61" fillId="0" borderId="24" xfId="3" applyFont="1" applyFill="1" applyBorder="1" applyAlignment="1" applyProtection="1">
      <alignment horizontal="center" vertical="center" wrapText="1"/>
    </xf>
    <xf numFmtId="0" fontId="61" fillId="0" borderId="3" xfId="3" applyFont="1" applyFill="1" applyBorder="1" applyAlignment="1" applyProtection="1">
      <alignment horizontal="center" vertical="center" wrapText="1"/>
    </xf>
    <xf numFmtId="0" fontId="61" fillId="0" borderId="60" xfId="3" applyFont="1" applyFill="1" applyBorder="1" applyAlignment="1" applyProtection="1">
      <alignment horizontal="center" vertical="center" wrapText="1"/>
    </xf>
    <xf numFmtId="0" fontId="62" fillId="0" borderId="0" xfId="3" applyFont="1" applyFill="1" applyBorder="1" applyAlignment="1" applyProtection="1">
      <alignment horizontal="center" vertical="center" wrapText="1"/>
    </xf>
    <xf numFmtId="0" fontId="54" fillId="0" borderId="0" xfId="3" applyFont="1" applyFill="1" applyBorder="1"/>
    <xf numFmtId="0" fontId="63" fillId="0" borderId="67" xfId="3" applyFont="1" applyFill="1" applyBorder="1" applyAlignment="1" applyProtection="1">
      <alignment horizontal="center" vertical="center"/>
    </xf>
    <xf numFmtId="165" fontId="64" fillId="0" borderId="53" xfId="1" applyNumberFormat="1" applyFont="1" applyBorder="1"/>
    <xf numFmtId="0" fontId="64" fillId="0" borderId="68" xfId="3" applyFont="1" applyFill="1" applyBorder="1"/>
    <xf numFmtId="0" fontId="64" fillId="0" borderId="53" xfId="3" applyFont="1" applyFill="1" applyBorder="1"/>
    <xf numFmtId="0" fontId="65" fillId="0" borderId="53" xfId="3" applyFont="1" applyFill="1" applyBorder="1"/>
    <xf numFmtId="0" fontId="65" fillId="0" borderId="68" xfId="3" applyFont="1" applyFill="1" applyBorder="1"/>
    <xf numFmtId="165" fontId="64" fillId="0" borderId="22" xfId="1" applyNumberFormat="1" applyFont="1" applyBorder="1"/>
    <xf numFmtId="0" fontId="64" fillId="0" borderId="59" xfId="3" applyFont="1" applyFill="1" applyBorder="1"/>
    <xf numFmtId="0" fontId="64" fillId="0" borderId="22" xfId="3" applyFont="1" applyFill="1" applyBorder="1"/>
    <xf numFmtId="0" fontId="65" fillId="0" borderId="22" xfId="3" applyFont="1" applyFill="1" applyBorder="1"/>
    <xf numFmtId="0" fontId="65" fillId="0" borderId="59" xfId="3" applyFont="1" applyFill="1" applyBorder="1"/>
    <xf numFmtId="165" fontId="64" fillId="0" borderId="23" xfId="1" applyNumberFormat="1" applyFont="1" applyBorder="1"/>
    <xf numFmtId="0" fontId="64" fillId="0" borderId="58" xfId="3" applyFont="1" applyFill="1" applyBorder="1"/>
    <xf numFmtId="0" fontId="64" fillId="0" borderId="23" xfId="3" applyFont="1" applyFill="1" applyBorder="1"/>
    <xf numFmtId="0" fontId="65" fillId="0" borderId="23" xfId="3" applyFont="1" applyFill="1" applyBorder="1"/>
    <xf numFmtId="0" fontId="65" fillId="0" borderId="58" xfId="3" applyFont="1" applyFill="1" applyBorder="1"/>
    <xf numFmtId="165" fontId="64" fillId="0" borderId="41" xfId="1" applyNumberFormat="1" applyFont="1" applyBorder="1"/>
    <xf numFmtId="0" fontId="64" fillId="0" borderId="71" xfId="3" applyFont="1" applyFill="1" applyBorder="1"/>
    <xf numFmtId="0" fontId="64" fillId="0" borderId="41" xfId="3" applyFont="1" applyFill="1" applyBorder="1"/>
    <xf numFmtId="0" fontId="65" fillId="0" borderId="41" xfId="3" applyFont="1" applyFill="1" applyBorder="1"/>
    <xf numFmtId="0" fontId="65" fillId="0" borderId="71" xfId="3" applyFont="1" applyFill="1" applyBorder="1"/>
    <xf numFmtId="165" fontId="66" fillId="0" borderId="57" xfId="3" applyNumberFormat="1" applyFont="1" applyFill="1" applyBorder="1"/>
    <xf numFmtId="165" fontId="67" fillId="0" borderId="57" xfId="3" applyNumberFormat="1" applyFont="1" applyFill="1" applyBorder="1"/>
    <xf numFmtId="165" fontId="64" fillId="0" borderId="0" xfId="1" applyNumberFormat="1" applyFont="1" applyFill="1" applyBorder="1"/>
    <xf numFmtId="165" fontId="64" fillId="0" borderId="5" xfId="1" applyNumberFormat="1" applyFont="1" applyFill="1" applyBorder="1"/>
    <xf numFmtId="0" fontId="65" fillId="0" borderId="8" xfId="3" applyFont="1" applyFill="1" applyBorder="1"/>
    <xf numFmtId="0" fontId="65" fillId="0" borderId="7" xfId="3" applyFont="1" applyFill="1" applyBorder="1"/>
    <xf numFmtId="0" fontId="65" fillId="0" borderId="38" xfId="3" applyFont="1" applyFill="1" applyBorder="1"/>
    <xf numFmtId="0" fontId="65" fillId="0" borderId="31" xfId="3" applyFont="1" applyFill="1" applyBorder="1"/>
    <xf numFmtId="165" fontId="68" fillId="0" borderId="38" xfId="1" applyNumberFormat="1" applyFont="1" applyFill="1" applyBorder="1" applyAlignment="1">
      <alignment horizontal="center" vertical="center"/>
    </xf>
    <xf numFmtId="165" fontId="68" fillId="0" borderId="7" xfId="1" applyNumberFormat="1" applyFont="1" applyFill="1" applyBorder="1" applyAlignment="1">
      <alignment horizontal="center" vertical="center"/>
    </xf>
    <xf numFmtId="165" fontId="47" fillId="0" borderId="38" xfId="1" applyNumberFormat="1" applyFont="1" applyFill="1" applyBorder="1" applyAlignment="1">
      <alignment horizontal="center" vertical="center"/>
    </xf>
    <xf numFmtId="165" fontId="47" fillId="0" borderId="7" xfId="1" applyNumberFormat="1" applyFont="1" applyFill="1" applyBorder="1" applyAlignment="1">
      <alignment horizontal="center" vertical="center"/>
    </xf>
    <xf numFmtId="0" fontId="64" fillId="0" borderId="6" xfId="3" applyFont="1" applyFill="1" applyBorder="1"/>
    <xf numFmtId="0" fontId="64" fillId="0" borderId="57" xfId="3" applyFont="1" applyFill="1" applyBorder="1"/>
    <xf numFmtId="0" fontId="65" fillId="0" borderId="57" xfId="3" applyFont="1" applyFill="1" applyBorder="1"/>
    <xf numFmtId="0" fontId="65" fillId="0" borderId="6" xfId="3" applyFont="1" applyFill="1" applyBorder="1"/>
    <xf numFmtId="0" fontId="63" fillId="0" borderId="7" xfId="3" applyFont="1" applyFill="1" applyBorder="1" applyAlignment="1" applyProtection="1">
      <alignment horizontal="center" vertical="center"/>
    </xf>
    <xf numFmtId="0" fontId="4" fillId="0" borderId="45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0" fontId="18" fillId="2" borderId="53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3" fontId="18" fillId="2" borderId="8" xfId="0" applyNumberFormat="1" applyFont="1" applyFill="1" applyBorder="1" applyAlignment="1">
      <alignment horizontal="left" wrapText="1"/>
    </xf>
    <xf numFmtId="3" fontId="18" fillId="2" borderId="6" xfId="0" applyNumberFormat="1" applyFont="1" applyFill="1" applyBorder="1" applyAlignment="1">
      <alignment horizontal="left" wrapText="1"/>
    </xf>
    <xf numFmtId="3" fontId="18" fillId="2" borderId="57" xfId="0" applyNumberFormat="1" applyFont="1" applyFill="1" applyBorder="1" applyAlignment="1">
      <alignment horizontal="left" wrapText="1"/>
    </xf>
    <xf numFmtId="0" fontId="15" fillId="2" borderId="3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5" fontId="0" fillId="0" borderId="0" xfId="1" applyNumberFormat="1" applyFont="1" applyAlignment="1">
      <alignment horizontal="center"/>
    </xf>
    <xf numFmtId="0" fontId="15" fillId="0" borderId="60" xfId="0" applyFont="1" applyBorder="1" applyAlignment="1">
      <alignment horizontal="center" vertical="center" wrapText="1"/>
    </xf>
    <xf numFmtId="0" fontId="23" fillId="0" borderId="57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38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2" fillId="0" borderId="53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44" fillId="0" borderId="0" xfId="0" applyFont="1" applyAlignment="1"/>
    <xf numFmtId="0" fontId="4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8" xfId="3" applyFont="1" applyFill="1" applyBorder="1" applyAlignment="1" applyProtection="1">
      <alignment horizontal="left" vertical="center" wrapText="1"/>
    </xf>
    <xf numFmtId="0" fontId="12" fillId="0" borderId="38" xfId="3" applyFont="1" applyFill="1" applyBorder="1" applyAlignment="1" applyProtection="1">
      <alignment horizontal="left" vertical="center" wrapText="1"/>
    </xf>
    <xf numFmtId="0" fontId="12" fillId="0" borderId="46" xfId="3" applyFont="1" applyFill="1" applyBorder="1" applyAlignment="1" applyProtection="1">
      <alignment horizontal="left" vertical="center" wrapText="1"/>
    </xf>
    <xf numFmtId="164" fontId="12" fillId="0" borderId="0" xfId="3" applyNumberFormat="1" applyFont="1" applyFill="1" applyBorder="1" applyAlignment="1" applyProtection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48" fillId="0" borderId="0" xfId="0" applyFont="1" applyAlignment="1">
      <alignment horizontal="center"/>
    </xf>
    <xf numFmtId="0" fontId="51" fillId="0" borderId="24" xfId="0" applyFont="1" applyFill="1" applyBorder="1" applyAlignment="1">
      <alignment horizontal="center"/>
    </xf>
    <xf numFmtId="0" fontId="51" fillId="0" borderId="61" xfId="0" applyFont="1" applyFill="1" applyBorder="1" applyAlignment="1">
      <alignment horizontal="center"/>
    </xf>
    <xf numFmtId="0" fontId="51" fillId="0" borderId="60" xfId="0" applyFont="1" applyFill="1" applyBorder="1" applyAlignment="1">
      <alignment horizontal="center"/>
    </xf>
    <xf numFmtId="0" fontId="51" fillId="0" borderId="29" xfId="0" applyFont="1" applyFill="1" applyBorder="1" applyAlignment="1">
      <alignment horizontal="center"/>
    </xf>
    <xf numFmtId="0" fontId="51" fillId="0" borderId="6" xfId="0" applyFont="1" applyFill="1" applyBorder="1" applyAlignment="1">
      <alignment horizontal="center"/>
    </xf>
    <xf numFmtId="0" fontId="51" fillId="0" borderId="57" xfId="0" applyFont="1" applyFill="1" applyBorder="1" applyAlignment="1">
      <alignment horizontal="center"/>
    </xf>
    <xf numFmtId="165" fontId="51" fillId="0" borderId="3" xfId="0" applyNumberFormat="1" applyFont="1" applyFill="1" applyBorder="1" applyAlignment="1">
      <alignment horizontal="center"/>
    </xf>
    <xf numFmtId="0" fontId="51" fillId="0" borderId="5" xfId="0" applyFont="1" applyFill="1" applyBorder="1" applyAlignment="1">
      <alignment horizontal="center"/>
    </xf>
    <xf numFmtId="0" fontId="51" fillId="0" borderId="8" xfId="0" applyFont="1" applyFill="1" applyBorder="1" applyAlignment="1">
      <alignment horizontal="center"/>
    </xf>
    <xf numFmtId="0" fontId="51" fillId="0" borderId="38" xfId="0" applyFont="1" applyFill="1" applyBorder="1" applyAlignment="1">
      <alignment horizontal="center"/>
    </xf>
    <xf numFmtId="0" fontId="51" fillId="0" borderId="31" xfId="0" applyFont="1" applyFill="1" applyBorder="1" applyAlignment="1">
      <alignment horizontal="center"/>
    </xf>
    <xf numFmtId="0" fontId="50" fillId="0" borderId="0" xfId="0" applyFont="1" applyAlignment="1">
      <alignment horizontal="center" wrapText="1"/>
    </xf>
    <xf numFmtId="0" fontId="4" fillId="2" borderId="6" xfId="0" applyFont="1" applyFill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4" fillId="0" borderId="9" xfId="0" applyFont="1" applyBorder="1" applyAlignment="1">
      <alignment horizontal="left" wrapText="1"/>
    </xf>
    <xf numFmtId="0" fontId="64" fillId="0" borderId="59" xfId="0" applyFont="1" applyBorder="1" applyAlignment="1">
      <alignment horizontal="left" wrapText="1"/>
    </xf>
    <xf numFmtId="0" fontId="64" fillId="0" borderId="70" xfId="0" applyFont="1" applyBorder="1" applyAlignment="1">
      <alignment horizontal="left" wrapText="1"/>
    </xf>
    <xf numFmtId="0" fontId="64" fillId="0" borderId="45" xfId="0" applyFont="1" applyBorder="1" applyAlignment="1">
      <alignment horizontal="left" wrapText="1"/>
    </xf>
    <xf numFmtId="0" fontId="64" fillId="0" borderId="30" xfId="0" applyFont="1" applyBorder="1" applyAlignment="1">
      <alignment horizontal="left" wrapText="1"/>
    </xf>
    <xf numFmtId="0" fontId="64" fillId="0" borderId="66" xfId="0" applyFont="1" applyBorder="1" applyAlignment="1">
      <alignment horizontal="left" wrapText="1"/>
    </xf>
    <xf numFmtId="0" fontId="66" fillId="0" borderId="6" xfId="3" applyFont="1" applyFill="1" applyBorder="1" applyAlignment="1">
      <alignment horizontal="center" wrapText="1"/>
    </xf>
    <xf numFmtId="0" fontId="66" fillId="0" borderId="57" xfId="3" applyFont="1" applyFill="1" applyBorder="1" applyAlignment="1">
      <alignment horizontal="center" wrapText="1"/>
    </xf>
    <xf numFmtId="0" fontId="64" fillId="0" borderId="38" xfId="3" applyFont="1" applyFill="1" applyBorder="1" applyAlignment="1">
      <alignment horizontal="center" wrapText="1"/>
    </xf>
    <xf numFmtId="0" fontId="64" fillId="0" borderId="31" xfId="3" applyFont="1" applyFill="1" applyBorder="1" applyAlignment="1">
      <alignment horizontal="center" wrapText="1"/>
    </xf>
    <xf numFmtId="0" fontId="68" fillId="0" borderId="38" xfId="3" applyFont="1" applyFill="1" applyBorder="1" applyAlignment="1">
      <alignment horizontal="center" wrapText="1"/>
    </xf>
    <xf numFmtId="0" fontId="68" fillId="0" borderId="31" xfId="3" applyFont="1" applyFill="1" applyBorder="1" applyAlignment="1">
      <alignment horizontal="center" wrapText="1"/>
    </xf>
    <xf numFmtId="164" fontId="53" fillId="0" borderId="0" xfId="3" applyNumberFormat="1" applyFont="1" applyFill="1" applyBorder="1" applyAlignment="1" applyProtection="1">
      <alignment horizontal="center" vertical="center" wrapText="1"/>
    </xf>
    <xf numFmtId="0" fontId="55" fillId="0" borderId="6" xfId="4" applyFont="1" applyFill="1" applyBorder="1" applyAlignment="1" applyProtection="1">
      <alignment horizontal="right"/>
    </xf>
    <xf numFmtId="0" fontId="56" fillId="0" borderId="6" xfId="4" applyFont="1" applyFill="1" applyBorder="1" applyAlignment="1" applyProtection="1">
      <alignment horizontal="right"/>
    </xf>
    <xf numFmtId="0" fontId="57" fillId="0" borderId="15" xfId="3" applyFont="1" applyFill="1" applyBorder="1" applyAlignment="1">
      <alignment horizontal="center" vertical="center" wrapText="1"/>
    </xf>
    <xf numFmtId="0" fontId="57" fillId="0" borderId="51" xfId="3" applyFont="1" applyFill="1" applyBorder="1" applyAlignment="1">
      <alignment horizontal="center" vertical="center" wrapText="1"/>
    </xf>
    <xf numFmtId="0" fontId="57" fillId="0" borderId="18" xfId="3" applyFont="1" applyFill="1" applyBorder="1" applyAlignment="1">
      <alignment horizontal="center" vertical="center" wrapText="1"/>
    </xf>
    <xf numFmtId="0" fontId="57" fillId="0" borderId="52" xfId="3" applyFont="1" applyFill="1" applyBorder="1" applyAlignment="1">
      <alignment horizontal="center" vertical="center" wrapText="1"/>
    </xf>
    <xf numFmtId="0" fontId="57" fillId="0" borderId="28" xfId="3" applyFont="1" applyFill="1" applyBorder="1" applyAlignment="1">
      <alignment horizontal="center" vertical="center" wrapText="1"/>
    </xf>
    <xf numFmtId="0" fontId="57" fillId="0" borderId="68" xfId="3" applyFont="1" applyFill="1" applyBorder="1" applyAlignment="1">
      <alignment horizontal="center" vertical="center" wrapText="1"/>
    </xf>
    <xf numFmtId="0" fontId="57" fillId="0" borderId="64" xfId="3" applyFont="1" applyFill="1" applyBorder="1" applyAlignment="1">
      <alignment horizontal="center" vertical="center" wrapText="1"/>
    </xf>
    <xf numFmtId="0" fontId="57" fillId="0" borderId="26" xfId="3" applyFont="1" applyFill="1" applyBorder="1" applyAlignment="1">
      <alignment horizontal="center" vertical="center" wrapText="1"/>
    </xf>
    <xf numFmtId="0" fontId="57" fillId="0" borderId="40" xfId="3" applyFont="1" applyFill="1" applyBorder="1" applyAlignment="1">
      <alignment horizontal="center" vertical="center" wrapText="1"/>
    </xf>
    <xf numFmtId="164" fontId="59" fillId="0" borderId="0" xfId="3" applyNumberFormat="1" applyFont="1" applyFill="1" applyBorder="1" applyAlignment="1" applyProtection="1">
      <alignment horizontal="center" vertical="center" wrapText="1"/>
    </xf>
    <xf numFmtId="0" fontId="61" fillId="0" borderId="15" xfId="3" applyFont="1" applyFill="1" applyBorder="1" applyAlignment="1" applyProtection="1">
      <alignment horizontal="center" vertical="center" wrapText="1"/>
    </xf>
    <xf numFmtId="0" fontId="61" fillId="0" borderId="18" xfId="3" applyFont="1" applyFill="1" applyBorder="1" applyAlignment="1" applyProtection="1">
      <alignment horizontal="center" vertical="center" wrapText="1"/>
    </xf>
    <xf numFmtId="0" fontId="61" fillId="0" borderId="26" xfId="3" applyFont="1" applyFill="1" applyBorder="1" applyAlignment="1" applyProtection="1">
      <alignment horizontal="center" vertical="center" wrapText="1"/>
    </xf>
    <xf numFmtId="0" fontId="64" fillId="0" borderId="20" xfId="0" applyFont="1" applyBorder="1" applyAlignment="1">
      <alignment horizontal="left" wrapText="1"/>
    </xf>
    <xf numFmtId="0" fontId="64" fillId="0" borderId="17" xfId="0" applyFont="1" applyBorder="1" applyAlignment="1">
      <alignment horizontal="left" wrapText="1"/>
    </xf>
    <xf numFmtId="0" fontId="64" fillId="0" borderId="28" xfId="0" applyFont="1" applyBorder="1" applyAlignment="1">
      <alignment horizontal="left" wrapText="1"/>
    </xf>
    <xf numFmtId="0" fontId="64" fillId="0" borderId="21" xfId="0" applyFont="1" applyBorder="1" applyAlignment="1">
      <alignment horizontal="left" wrapText="1"/>
    </xf>
    <xf numFmtId="0" fontId="64" fillId="0" borderId="11" xfId="0" applyFont="1" applyBorder="1" applyAlignment="1">
      <alignment horizontal="left" wrapText="1"/>
    </xf>
    <xf numFmtId="0" fontId="64" fillId="0" borderId="27" xfId="0" applyFont="1" applyBorder="1" applyAlignment="1">
      <alignment horizontal="left" wrapText="1"/>
    </xf>
  </cellXfs>
  <cellStyles count="7">
    <cellStyle name="Ezres" xfId="1" builtinId="3"/>
    <cellStyle name="Ezres 2" xfId="2"/>
    <cellStyle name="Ezres 2 2" xfId="6"/>
    <cellStyle name="Normál" xfId="0" builtinId="0"/>
    <cellStyle name="Normál_Adósságotkeletkeztető1" xfId="4"/>
    <cellStyle name="Normál_KVRENMUNKA" xfId="3"/>
    <cellStyle name="Normál_rendelet mellékletei (1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643360" y="16344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view="pageLayout" zoomScaleNormal="110" workbookViewId="0">
      <selection activeCell="M2" sqref="M2"/>
    </sheetView>
  </sheetViews>
  <sheetFormatPr defaultRowHeight="14.25" x14ac:dyDescent="0.2"/>
  <cols>
    <col min="1" max="1" width="37.85546875" style="36" customWidth="1"/>
    <col min="2" max="2" width="15.28515625" style="36" customWidth="1"/>
    <col min="3" max="4" width="13.42578125" style="36" customWidth="1"/>
    <col min="5" max="5" width="17" style="42" customWidth="1"/>
    <col min="6" max="6" width="17.140625" style="50" bestFit="1" customWidth="1"/>
    <col min="9" max="9" width="16.5703125" bestFit="1" customWidth="1"/>
  </cols>
  <sheetData>
    <row r="1" spans="1:6" ht="37.5" customHeight="1" x14ac:dyDescent="0.25">
      <c r="A1" s="535" t="s">
        <v>165</v>
      </c>
      <c r="B1" s="535"/>
      <c r="C1" s="535"/>
      <c r="D1" s="535"/>
      <c r="E1" s="535"/>
    </row>
    <row r="2" spans="1:6" ht="15" x14ac:dyDescent="0.25">
      <c r="A2" s="38"/>
      <c r="B2" s="38"/>
      <c r="C2" s="38"/>
      <c r="D2" s="38"/>
      <c r="E2" s="39"/>
    </row>
    <row r="3" spans="1:6" ht="15" x14ac:dyDescent="0.25">
      <c r="A3" s="38"/>
      <c r="B3" s="38"/>
      <c r="C3" s="38"/>
      <c r="D3" s="38"/>
      <c r="E3" s="39"/>
      <c r="F3" s="77"/>
    </row>
    <row r="4" spans="1:6" ht="18.75" customHeight="1" thickBot="1" x14ac:dyDescent="0.25">
      <c r="A4" s="51"/>
      <c r="B4" s="51"/>
      <c r="C4" s="197"/>
      <c r="D4" s="197"/>
      <c r="E4" s="276"/>
      <c r="F4" s="77"/>
    </row>
    <row r="5" spans="1:6" s="17" customFormat="1" ht="12" customHeight="1" x14ac:dyDescent="0.2">
      <c r="A5" s="541" t="s">
        <v>74</v>
      </c>
      <c r="B5" s="543" t="s">
        <v>161</v>
      </c>
      <c r="C5" s="543" t="s">
        <v>160</v>
      </c>
      <c r="D5" s="543" t="s">
        <v>143</v>
      </c>
      <c r="E5" s="536" t="s">
        <v>144</v>
      </c>
      <c r="F5" s="37"/>
    </row>
    <row r="6" spans="1:6" s="17" customFormat="1" ht="51" customHeight="1" thickBot="1" x14ac:dyDescent="0.25">
      <c r="A6" s="542"/>
      <c r="B6" s="544"/>
      <c r="C6" s="544"/>
      <c r="D6" s="544"/>
      <c r="E6" s="537"/>
      <c r="F6" s="37"/>
    </row>
    <row r="7" spans="1:6" s="17" customFormat="1" ht="33.75" customHeight="1" thickBot="1" x14ac:dyDescent="0.3">
      <c r="A7" s="211" t="s">
        <v>44</v>
      </c>
      <c r="B7" s="81">
        <f>B8+B16+B15</f>
        <v>345067702</v>
      </c>
      <c r="C7" s="81">
        <f t="shared" ref="C7:D7" si="0">C8+C16</f>
        <v>0</v>
      </c>
      <c r="D7" s="81">
        <f t="shared" si="0"/>
        <v>0</v>
      </c>
      <c r="E7" s="210">
        <f t="shared" ref="E7:E20" si="1">D7+C7+B7</f>
        <v>345067702</v>
      </c>
      <c r="F7" s="37"/>
    </row>
    <row r="8" spans="1:6" s="17" customFormat="1" ht="33.75" customHeight="1" x14ac:dyDescent="0.25">
      <c r="A8" s="80" t="s">
        <v>49</v>
      </c>
      <c r="B8" s="209">
        <f>SUM(B9:B13)</f>
        <v>341295150</v>
      </c>
      <c r="C8" s="209">
        <f t="shared" ref="C8:D8" si="2">SUM(C9:C13)</f>
        <v>0</v>
      </c>
      <c r="D8" s="209">
        <f t="shared" si="2"/>
        <v>0</v>
      </c>
      <c r="E8" s="209">
        <f t="shared" si="1"/>
        <v>341295150</v>
      </c>
      <c r="F8" s="37"/>
    </row>
    <row r="9" spans="1:6" s="17" customFormat="1" ht="36" customHeight="1" x14ac:dyDescent="0.25">
      <c r="A9" s="202" t="s">
        <v>45</v>
      </c>
      <c r="B9" s="82">
        <v>177172373</v>
      </c>
      <c r="C9" s="83"/>
      <c r="D9" s="104"/>
      <c r="E9" s="209">
        <f t="shared" si="1"/>
        <v>177172373</v>
      </c>
      <c r="F9" s="37"/>
    </row>
    <row r="10" spans="1:6" s="17" customFormat="1" ht="46.5" customHeight="1" x14ac:dyDescent="0.25">
      <c r="A10" s="202" t="s">
        <v>123</v>
      </c>
      <c r="B10" s="84">
        <v>92535070</v>
      </c>
      <c r="C10" s="83"/>
      <c r="D10" s="104"/>
      <c r="E10" s="78">
        <f t="shared" si="1"/>
        <v>92535070</v>
      </c>
      <c r="F10" s="37"/>
    </row>
    <row r="11" spans="1:6" s="17" customFormat="1" ht="40.5" customHeight="1" x14ac:dyDescent="0.25">
      <c r="A11" s="202" t="s">
        <v>46</v>
      </c>
      <c r="B11" s="84">
        <v>6592080</v>
      </c>
      <c r="C11" s="85"/>
      <c r="D11" s="105"/>
      <c r="E11" s="78">
        <f t="shared" si="1"/>
        <v>6592080</v>
      </c>
      <c r="F11" s="37"/>
    </row>
    <row r="12" spans="1:6" s="17" customFormat="1" ht="51.75" customHeight="1" x14ac:dyDescent="0.25">
      <c r="A12" s="202" t="s">
        <v>48</v>
      </c>
      <c r="B12" s="84">
        <v>64995627</v>
      </c>
      <c r="C12" s="85"/>
      <c r="D12" s="105"/>
      <c r="E12" s="78">
        <f t="shared" si="1"/>
        <v>64995627</v>
      </c>
      <c r="F12" s="37"/>
    </row>
    <row r="13" spans="1:6" s="17" customFormat="1" ht="66" customHeight="1" x14ac:dyDescent="0.25">
      <c r="A13" s="202" t="s">
        <v>47</v>
      </c>
      <c r="B13" s="84"/>
      <c r="C13" s="85"/>
      <c r="D13" s="105"/>
      <c r="E13" s="78">
        <f t="shared" si="1"/>
        <v>0</v>
      </c>
      <c r="F13" s="37"/>
    </row>
    <row r="14" spans="1:6" s="67" customFormat="1" ht="66" customHeight="1" x14ac:dyDescent="0.25">
      <c r="A14" s="203" t="s">
        <v>125</v>
      </c>
      <c r="B14" s="208"/>
      <c r="C14" s="87"/>
      <c r="D14" s="106"/>
      <c r="E14" s="78">
        <f t="shared" si="1"/>
        <v>0</v>
      </c>
      <c r="F14" s="66"/>
    </row>
    <row r="15" spans="1:6" s="67" customFormat="1" ht="66" customHeight="1" x14ac:dyDescent="0.25">
      <c r="A15" s="203" t="s">
        <v>156</v>
      </c>
      <c r="B15" s="86"/>
      <c r="C15" s="87"/>
      <c r="D15" s="106"/>
      <c r="E15" s="78">
        <f t="shared" si="1"/>
        <v>0</v>
      </c>
      <c r="F15" s="66"/>
    </row>
    <row r="16" spans="1:6" s="67" customFormat="1" ht="58.5" customHeight="1" thickBot="1" x14ac:dyDescent="0.3">
      <c r="A16" s="203" t="s">
        <v>104</v>
      </c>
      <c r="B16" s="86">
        <v>3772552</v>
      </c>
      <c r="C16" s="87"/>
      <c r="D16" s="106"/>
      <c r="E16" s="88">
        <f t="shared" si="1"/>
        <v>3772552</v>
      </c>
      <c r="F16" s="66"/>
    </row>
    <row r="17" spans="1:13" s="69" customFormat="1" ht="41.25" customHeight="1" thickBot="1" x14ac:dyDescent="0.3">
      <c r="A17" s="204" t="s">
        <v>50</v>
      </c>
      <c r="B17" s="81">
        <f>SUM(B18:B19)</f>
        <v>2311226816</v>
      </c>
      <c r="C17" s="81">
        <f t="shared" ref="C17:D17" si="3">SUM(C18:C19)</f>
        <v>0</v>
      </c>
      <c r="D17" s="81">
        <f t="shared" si="3"/>
        <v>0</v>
      </c>
      <c r="E17" s="210">
        <f t="shared" si="1"/>
        <v>2311226816</v>
      </c>
      <c r="F17" s="68"/>
    </row>
    <row r="18" spans="1:13" s="17" customFormat="1" ht="51.75" customHeight="1" x14ac:dyDescent="0.25">
      <c r="A18" s="205" t="s">
        <v>81</v>
      </c>
      <c r="B18" s="82"/>
      <c r="C18" s="83"/>
      <c r="D18" s="83"/>
      <c r="E18" s="209">
        <f t="shared" si="1"/>
        <v>0</v>
      </c>
      <c r="F18" s="37"/>
    </row>
    <row r="19" spans="1:13" s="17" customFormat="1" ht="48.75" customHeight="1" thickBot="1" x14ac:dyDescent="0.3">
      <c r="A19" s="213" t="s">
        <v>51</v>
      </c>
      <c r="B19" s="89">
        <v>2311226816</v>
      </c>
      <c r="C19" s="90"/>
      <c r="D19" s="90"/>
      <c r="E19" s="88">
        <f t="shared" si="1"/>
        <v>2311226816</v>
      </c>
      <c r="F19" s="37"/>
    </row>
    <row r="20" spans="1:13" s="53" customFormat="1" ht="45" customHeight="1" thickBot="1" x14ac:dyDescent="0.3">
      <c r="A20" s="237" t="s">
        <v>35</v>
      </c>
      <c r="B20" s="214">
        <f t="shared" ref="B20:D20" si="4">B22+B23+B27+B21</f>
        <v>82386000</v>
      </c>
      <c r="C20" s="214">
        <f t="shared" si="4"/>
        <v>0</v>
      </c>
      <c r="D20" s="214">
        <f t="shared" si="4"/>
        <v>0</v>
      </c>
      <c r="E20" s="212">
        <f t="shared" si="1"/>
        <v>82386000</v>
      </c>
      <c r="F20" s="52"/>
    </row>
    <row r="21" spans="1:13" s="53" customFormat="1" ht="45" customHeight="1" thickBot="1" x14ac:dyDescent="0.3">
      <c r="A21" s="239" t="s">
        <v>138</v>
      </c>
      <c r="B21" s="214"/>
      <c r="C21" s="214"/>
      <c r="D21" s="214"/>
      <c r="E21" s="212"/>
      <c r="F21" s="52"/>
    </row>
    <row r="22" spans="1:13" s="67" customFormat="1" ht="36" customHeight="1" x14ac:dyDescent="0.25">
      <c r="A22" s="240" t="s">
        <v>36</v>
      </c>
      <c r="B22" s="217">
        <v>14000000</v>
      </c>
      <c r="C22" s="218"/>
      <c r="D22" s="218"/>
      <c r="E22" s="219">
        <f t="shared" ref="E22:E34" si="5">D22+C22+B22</f>
        <v>14000000</v>
      </c>
      <c r="F22" s="66"/>
    </row>
    <row r="23" spans="1:13" s="67" customFormat="1" ht="46.5" customHeight="1" x14ac:dyDescent="0.25">
      <c r="A23" s="240" t="s">
        <v>37</v>
      </c>
      <c r="B23" s="92">
        <f>SUM(B24:B26)</f>
        <v>62499000</v>
      </c>
      <c r="C23" s="92">
        <f>SUM(C24:C26)</f>
        <v>0</v>
      </c>
      <c r="D23" s="92">
        <f>SUM(D24:D26)</f>
        <v>0</v>
      </c>
      <c r="E23" s="220">
        <f t="shared" si="5"/>
        <v>62499000</v>
      </c>
      <c r="F23" s="66"/>
    </row>
    <row r="24" spans="1:13" s="67" customFormat="1" ht="67.5" customHeight="1" x14ac:dyDescent="0.25">
      <c r="A24" s="241" t="s">
        <v>38</v>
      </c>
      <c r="B24" s="92">
        <v>53855000</v>
      </c>
      <c r="C24" s="215"/>
      <c r="D24" s="215"/>
      <c r="E24" s="220">
        <f t="shared" si="5"/>
        <v>53855000</v>
      </c>
      <c r="F24" s="66"/>
    </row>
    <row r="25" spans="1:13" s="17" customFormat="1" ht="24.75" customHeight="1" x14ac:dyDescent="0.25">
      <c r="A25" s="241" t="s">
        <v>39</v>
      </c>
      <c r="B25" s="216">
        <v>8644000</v>
      </c>
      <c r="C25" s="98"/>
      <c r="D25" s="98"/>
      <c r="E25" s="220">
        <f t="shared" si="5"/>
        <v>8644000</v>
      </c>
      <c r="F25" s="37"/>
    </row>
    <row r="26" spans="1:13" s="17" customFormat="1" ht="32.25" customHeight="1" x14ac:dyDescent="0.25">
      <c r="A26" s="241" t="s">
        <v>40</v>
      </c>
      <c r="B26" s="216"/>
      <c r="C26" s="98"/>
      <c r="D26" s="98"/>
      <c r="E26" s="220">
        <f t="shared" si="5"/>
        <v>0</v>
      </c>
      <c r="F26" s="37"/>
    </row>
    <row r="27" spans="1:13" s="67" customFormat="1" ht="36" customHeight="1" thickBot="1" x14ac:dyDescent="0.3">
      <c r="A27" s="242" t="s">
        <v>41</v>
      </c>
      <c r="B27" s="86">
        <v>5887000</v>
      </c>
      <c r="C27" s="87"/>
      <c r="D27" s="93"/>
      <c r="E27" s="206">
        <f t="shared" si="5"/>
        <v>5887000</v>
      </c>
      <c r="F27" s="66"/>
    </row>
    <row r="28" spans="1:13" s="17" customFormat="1" ht="38.25" customHeight="1" thickBot="1" x14ac:dyDescent="0.3">
      <c r="A28" s="238" t="s">
        <v>42</v>
      </c>
      <c r="B28" s="207">
        <v>44080360</v>
      </c>
      <c r="C28" s="207">
        <v>45000</v>
      </c>
      <c r="D28" s="207">
        <v>384000</v>
      </c>
      <c r="E28" s="212">
        <f t="shared" si="5"/>
        <v>44509360</v>
      </c>
      <c r="F28" s="37"/>
    </row>
    <row r="29" spans="1:13" ht="32.25" customHeight="1" thickBot="1" x14ac:dyDescent="0.3">
      <c r="A29" s="79" t="s">
        <v>43</v>
      </c>
      <c r="B29" s="81">
        <v>5179650</v>
      </c>
      <c r="C29" s="221">
        <f>SUM(C31:C32)</f>
        <v>0</v>
      </c>
      <c r="D29" s="221">
        <f>SUM(D31:D32)</f>
        <v>0</v>
      </c>
      <c r="E29" s="210">
        <f t="shared" si="5"/>
        <v>5179650</v>
      </c>
      <c r="F29" s="77"/>
    </row>
    <row r="30" spans="1:13" ht="32.25" customHeight="1" thickBot="1" x14ac:dyDescent="0.3">
      <c r="A30" s="222" t="s">
        <v>61</v>
      </c>
      <c r="B30" s="81">
        <v>8038004</v>
      </c>
      <c r="C30" s="221"/>
      <c r="D30" s="223"/>
      <c r="E30" s="210">
        <f t="shared" si="5"/>
        <v>8038004</v>
      </c>
      <c r="F30" s="77"/>
    </row>
    <row r="31" spans="1:13" s="17" customFormat="1" ht="48.75" customHeight="1" thickBot="1" x14ac:dyDescent="0.3">
      <c r="A31" s="222" t="s">
        <v>52</v>
      </c>
      <c r="B31" s="81">
        <f t="shared" ref="B31:D31" si="6">SUM(B32:B33)</f>
        <v>0</v>
      </c>
      <c r="C31" s="81">
        <f t="shared" si="6"/>
        <v>0</v>
      </c>
      <c r="D31" s="81">
        <f t="shared" si="6"/>
        <v>0</v>
      </c>
      <c r="E31" s="210">
        <f t="shared" si="5"/>
        <v>0</v>
      </c>
      <c r="F31" s="37"/>
    </row>
    <row r="32" spans="1:13" s="17" customFormat="1" ht="63.75" customHeight="1" x14ac:dyDescent="0.25">
      <c r="A32" s="224" t="s">
        <v>129</v>
      </c>
      <c r="B32" s="82"/>
      <c r="C32" s="83"/>
      <c r="D32" s="104"/>
      <c r="E32" s="209">
        <f t="shared" si="5"/>
        <v>0</v>
      </c>
      <c r="F32" s="37"/>
      <c r="M32" s="201"/>
    </row>
    <row r="33" spans="1:9" s="17" customFormat="1" ht="48.75" customHeight="1" x14ac:dyDescent="0.25">
      <c r="A33" s="91" t="s">
        <v>130</v>
      </c>
      <c r="B33" s="84"/>
      <c r="C33" s="85"/>
      <c r="D33" s="104"/>
      <c r="E33" s="209">
        <f t="shared" si="5"/>
        <v>0</v>
      </c>
      <c r="F33" s="37"/>
    </row>
    <row r="34" spans="1:9" s="18" customFormat="1" ht="40.5" customHeight="1" thickBot="1" x14ac:dyDescent="0.3">
      <c r="A34" s="95" t="s">
        <v>62</v>
      </c>
      <c r="B34" s="72">
        <f>B7+B17+B20+B31+B30+B28+B29</f>
        <v>2795978532</v>
      </c>
      <c r="C34" s="72">
        <f t="shared" ref="C34:D34" si="7">C7+C17+C20+C31+C30+C28+C29</f>
        <v>45000</v>
      </c>
      <c r="D34" s="73">
        <f t="shared" si="7"/>
        <v>384000</v>
      </c>
      <c r="E34" s="78">
        <f t="shared" si="5"/>
        <v>2796407532</v>
      </c>
      <c r="F34" s="198"/>
      <c r="I34" s="274"/>
    </row>
    <row r="35" spans="1:9" s="18" customFormat="1" ht="21.75" customHeight="1" thickBot="1" x14ac:dyDescent="0.3">
      <c r="A35" s="538" t="s">
        <v>60</v>
      </c>
      <c r="B35" s="539"/>
      <c r="C35" s="539"/>
      <c r="D35" s="539"/>
      <c r="E35" s="540"/>
      <c r="F35" s="198"/>
    </row>
    <row r="36" spans="1:9" ht="46.5" customHeight="1" thickBot="1" x14ac:dyDescent="0.3">
      <c r="A36" s="96" t="s">
        <v>59</v>
      </c>
      <c r="B36" s="251">
        <f>B37</f>
        <v>273922479</v>
      </c>
      <c r="C36" s="94">
        <f t="shared" ref="C36:D36" si="8">C37+C45</f>
        <v>122140333</v>
      </c>
      <c r="D36" s="94">
        <f t="shared" si="8"/>
        <v>13039820</v>
      </c>
      <c r="E36" s="40">
        <f>E37</f>
        <v>409102632</v>
      </c>
      <c r="F36" s="77"/>
      <c r="I36" s="33"/>
    </row>
    <row r="37" spans="1:9" s="26" customFormat="1" ht="33" customHeight="1" thickBot="1" x14ac:dyDescent="0.25">
      <c r="A37" s="235" t="s">
        <v>53</v>
      </c>
      <c r="B37" s="228">
        <f>B38+B41+B46+B45+B44</f>
        <v>273922479</v>
      </c>
      <c r="C37" s="97">
        <f t="shared" ref="C37:D37" si="9">C38+C41+C46+C44</f>
        <v>122140333</v>
      </c>
      <c r="D37" s="229">
        <f t="shared" si="9"/>
        <v>13039820</v>
      </c>
      <c r="E37" s="225">
        <f t="shared" ref="E37:E46" si="10">C37+B37+D37</f>
        <v>409102632</v>
      </c>
      <c r="F37" s="70"/>
    </row>
    <row r="38" spans="1:9" ht="33" customHeight="1" thickBot="1" x14ac:dyDescent="0.25">
      <c r="A38" s="101" t="s">
        <v>54</v>
      </c>
      <c r="B38" s="234">
        <f t="shared" ref="B38:D38" si="11">SUM(B39:B40)</f>
        <v>129885941</v>
      </c>
      <c r="C38" s="98">
        <f t="shared" si="11"/>
        <v>0</v>
      </c>
      <c r="D38" s="230">
        <f t="shared" si="11"/>
        <v>0</v>
      </c>
      <c r="E38" s="65">
        <f t="shared" si="10"/>
        <v>129885941</v>
      </c>
      <c r="F38" s="246"/>
    </row>
    <row r="39" spans="1:9" ht="33" customHeight="1" thickBot="1" x14ac:dyDescent="0.25">
      <c r="A39" s="236" t="s">
        <v>105</v>
      </c>
      <c r="B39" s="98">
        <v>129885941</v>
      </c>
      <c r="C39" s="98"/>
      <c r="D39" s="231"/>
      <c r="E39" s="65">
        <f t="shared" si="10"/>
        <v>129885941</v>
      </c>
      <c r="F39" s="77"/>
    </row>
    <row r="40" spans="1:9" ht="33" customHeight="1" thickBot="1" x14ac:dyDescent="0.25">
      <c r="A40" s="226" t="s">
        <v>106</v>
      </c>
      <c r="B40" s="98"/>
      <c r="C40" s="98"/>
      <c r="D40" s="231"/>
      <c r="E40" s="65">
        <f t="shared" si="10"/>
        <v>0</v>
      </c>
      <c r="F40" s="77"/>
    </row>
    <row r="41" spans="1:9" s="26" customFormat="1" ht="33" customHeight="1" thickBot="1" x14ac:dyDescent="0.25">
      <c r="A41" s="227" t="s">
        <v>55</v>
      </c>
      <c r="B41" s="215">
        <f>SUM(B42:B43)</f>
        <v>132986557</v>
      </c>
      <c r="C41" s="215">
        <f>SUM(C42:C43)+C45</f>
        <v>2068000</v>
      </c>
      <c r="D41" s="215">
        <f>SUM(D42:D43)+D45</f>
        <v>200000</v>
      </c>
      <c r="E41" s="65">
        <f t="shared" si="10"/>
        <v>135254557</v>
      </c>
      <c r="F41" s="70"/>
    </row>
    <row r="42" spans="1:9" s="71" customFormat="1" ht="33" customHeight="1" thickBot="1" x14ac:dyDescent="0.25">
      <c r="A42" s="226" t="s">
        <v>57</v>
      </c>
      <c r="B42" s="98">
        <v>88357041</v>
      </c>
      <c r="C42" s="100">
        <v>2068000</v>
      </c>
      <c r="D42" s="232">
        <v>200000</v>
      </c>
      <c r="E42" s="65">
        <f t="shared" si="10"/>
        <v>90625041</v>
      </c>
      <c r="F42" s="199"/>
    </row>
    <row r="43" spans="1:9" ht="36.75" customHeight="1" thickBot="1" x14ac:dyDescent="0.3">
      <c r="A43" s="226" t="s">
        <v>56</v>
      </c>
      <c r="B43" s="99">
        <v>44629516</v>
      </c>
      <c r="C43" s="99"/>
      <c r="D43" s="233"/>
      <c r="E43" s="40">
        <f t="shared" si="10"/>
        <v>44629516</v>
      </c>
      <c r="F43" s="246"/>
    </row>
    <row r="44" spans="1:9" s="26" customFormat="1" ht="36.75" customHeight="1" thickBot="1" x14ac:dyDescent="0.3">
      <c r="A44" s="149" t="s">
        <v>107</v>
      </c>
      <c r="B44" s="148"/>
      <c r="C44" s="148"/>
      <c r="D44" s="147"/>
      <c r="E44" s="40">
        <f t="shared" si="10"/>
        <v>0</v>
      </c>
      <c r="F44" s="70"/>
    </row>
    <row r="45" spans="1:9" s="26" customFormat="1" ht="36.75" customHeight="1" thickBot="1" x14ac:dyDescent="0.3">
      <c r="A45" s="181" t="s">
        <v>124</v>
      </c>
      <c r="B45" s="148">
        <v>11049981</v>
      </c>
      <c r="C45" s="148"/>
      <c r="D45" s="147"/>
      <c r="E45" s="40">
        <f t="shared" si="10"/>
        <v>11049981</v>
      </c>
      <c r="F45" s="70"/>
      <c r="I45" s="273"/>
    </row>
    <row r="46" spans="1:9" ht="33" customHeight="1" thickBot="1" x14ac:dyDescent="0.3">
      <c r="A46" s="101" t="s">
        <v>58</v>
      </c>
      <c r="B46" s="102"/>
      <c r="C46" s="102">
        <v>120072333</v>
      </c>
      <c r="D46" s="103">
        <v>12839820</v>
      </c>
      <c r="E46" s="40">
        <f t="shared" si="10"/>
        <v>132912153</v>
      </c>
      <c r="F46" s="77"/>
    </row>
    <row r="48" spans="1:9" x14ac:dyDescent="0.2">
      <c r="E48" s="43"/>
    </row>
    <row r="51" spans="2:2" x14ac:dyDescent="0.2">
      <c r="B51" s="41"/>
    </row>
  </sheetData>
  <mergeCells count="7">
    <mergeCell ref="A1:E1"/>
    <mergeCell ref="E5:E6"/>
    <mergeCell ref="A35:E35"/>
    <mergeCell ref="A5:A6"/>
    <mergeCell ref="B5:B6"/>
    <mergeCell ref="C5:C6"/>
    <mergeCell ref="D5:D6"/>
  </mergeCells>
  <phoneticPr fontId="23" type="noConversion"/>
  <pageMargins left="0.98425196850393704" right="0.19685039370078741" top="0.39370078740157483" bottom="0.39370078740157483" header="0.51181102362204722" footer="0.51181102362204722"/>
  <pageSetup paperSize="9" scale="44" orientation="portrait" r:id="rId1"/>
  <headerFooter alignWithMargins="0">
    <oddHeader>&amp;R1.sz. melléklet
13/2018.(V.31.)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3"/>
  <sheetViews>
    <sheetView view="pageLayout" topLeftCell="E1" zoomScaleNormal="120" workbookViewId="0">
      <selection activeCell="J41" sqref="J41"/>
    </sheetView>
  </sheetViews>
  <sheetFormatPr defaultRowHeight="12.75" x14ac:dyDescent="0.2"/>
  <cols>
    <col min="1" max="1" width="33.140625" customWidth="1"/>
    <col min="2" max="2" width="10.85546875" bestFit="1" customWidth="1"/>
    <col min="3" max="3" width="9.5703125" bestFit="1" customWidth="1"/>
    <col min="5" max="5" width="9.5703125" bestFit="1" customWidth="1"/>
    <col min="9" max="10" width="9.5703125" bestFit="1" customWidth="1"/>
    <col min="12" max="14" width="9.5703125" bestFit="1" customWidth="1"/>
    <col min="15" max="15" width="11.7109375" customWidth="1"/>
  </cols>
  <sheetData>
    <row r="3" spans="1:17" ht="18" x14ac:dyDescent="0.25">
      <c r="A3" s="574" t="s">
        <v>265</v>
      </c>
      <c r="B3" s="574"/>
      <c r="C3" s="574"/>
      <c r="D3" s="574"/>
      <c r="E3" s="574"/>
      <c r="F3" s="574"/>
      <c r="G3" s="574"/>
      <c r="H3" s="574"/>
      <c r="I3" s="574"/>
      <c r="J3" s="574"/>
      <c r="K3" s="574"/>
      <c r="L3" s="574"/>
      <c r="M3" s="574"/>
      <c r="N3" s="574"/>
      <c r="O3" s="574"/>
    </row>
    <row r="4" spans="1:17" ht="18" x14ac:dyDescent="0.25">
      <c r="A4" s="374"/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</row>
    <row r="5" spans="1:17" ht="18" x14ac:dyDescent="0.25">
      <c r="A5" s="374"/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</row>
    <row r="6" spans="1:17" x14ac:dyDescent="0.2">
      <c r="A6" s="375"/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  <c r="O6" s="375"/>
    </row>
    <row r="7" spans="1:17" x14ac:dyDescent="0.2">
      <c r="A7" s="376" t="s">
        <v>266</v>
      </c>
      <c r="B7" s="377" t="s">
        <v>267</v>
      </c>
      <c r="C7" s="377" t="s">
        <v>268</v>
      </c>
      <c r="D7" s="377" t="s">
        <v>269</v>
      </c>
      <c r="E7" s="377" t="s">
        <v>270</v>
      </c>
      <c r="F7" s="377" t="s">
        <v>271</v>
      </c>
      <c r="G7" s="377" t="s">
        <v>272</v>
      </c>
      <c r="H7" s="377" t="s">
        <v>273</v>
      </c>
      <c r="I7" s="377" t="s">
        <v>274</v>
      </c>
      <c r="J7" s="377" t="s">
        <v>275</v>
      </c>
      <c r="K7" s="377" t="s">
        <v>276</v>
      </c>
      <c r="L7" s="377" t="s">
        <v>277</v>
      </c>
      <c r="M7" s="377" t="s">
        <v>278</v>
      </c>
      <c r="N7" s="377" t="s">
        <v>279</v>
      </c>
      <c r="O7" s="377" t="s">
        <v>189</v>
      </c>
    </row>
    <row r="8" spans="1:17" x14ac:dyDescent="0.2">
      <c r="A8" s="378" t="s">
        <v>280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>
        <f t="shared" ref="O8:O16" si="0">SUM(C8:N8)</f>
        <v>0</v>
      </c>
    </row>
    <row r="9" spans="1:17" ht="35.25" customHeight="1" x14ac:dyDescent="0.2">
      <c r="A9" s="380" t="s">
        <v>44</v>
      </c>
      <c r="B9" s="379">
        <v>345067702</v>
      </c>
      <c r="C9" s="379">
        <f>B9/12</f>
        <v>28755641.833333332</v>
      </c>
      <c r="D9" s="379">
        <v>28838975</v>
      </c>
      <c r="E9" s="379">
        <v>28838975</v>
      </c>
      <c r="F9" s="379">
        <v>28838975</v>
      </c>
      <c r="G9" s="379">
        <v>28838975</v>
      </c>
      <c r="H9" s="379">
        <v>28838975</v>
      </c>
      <c r="I9" s="379">
        <v>28838975</v>
      </c>
      <c r="J9" s="379">
        <v>28838975</v>
      </c>
      <c r="K9" s="379">
        <v>28838975</v>
      </c>
      <c r="L9" s="379">
        <v>27922308</v>
      </c>
      <c r="M9" s="379">
        <v>28838975</v>
      </c>
      <c r="N9" s="379">
        <v>28838977</v>
      </c>
      <c r="O9" s="379">
        <f t="shared" si="0"/>
        <v>345067701.83333331</v>
      </c>
    </row>
    <row r="10" spans="1:17" ht="29.25" customHeight="1" x14ac:dyDescent="0.2">
      <c r="A10" s="380" t="s">
        <v>50</v>
      </c>
      <c r="B10" s="379">
        <v>2311226816</v>
      </c>
      <c r="C10" s="379">
        <v>184269406</v>
      </c>
      <c r="D10" s="379">
        <v>184269406</v>
      </c>
      <c r="E10" s="379">
        <v>184269406</v>
      </c>
      <c r="F10" s="379">
        <v>184269406</v>
      </c>
      <c r="G10" s="379">
        <v>184269406</v>
      </c>
      <c r="H10" s="379">
        <v>184269406</v>
      </c>
      <c r="I10" s="379">
        <v>184269406</v>
      </c>
      <c r="J10" s="379">
        <v>184269406</v>
      </c>
      <c r="K10" s="379">
        <v>184269406</v>
      </c>
      <c r="L10" s="379">
        <v>184269406</v>
      </c>
      <c r="M10" s="379">
        <v>284263344</v>
      </c>
      <c r="N10" s="379">
        <v>184269412</v>
      </c>
      <c r="O10" s="379">
        <f t="shared" si="0"/>
        <v>2311226816</v>
      </c>
    </row>
    <row r="11" spans="1:17" ht="48" customHeight="1" x14ac:dyDescent="0.2">
      <c r="A11" s="380" t="s">
        <v>63</v>
      </c>
      <c r="B11" s="379">
        <v>82386000</v>
      </c>
      <c r="C11" s="379"/>
      <c r="D11" s="379"/>
      <c r="E11" s="379">
        <f>82386000/2</f>
        <v>41193000</v>
      </c>
      <c r="F11" s="379"/>
      <c r="G11" s="379"/>
      <c r="H11" s="379"/>
      <c r="I11" s="379"/>
      <c r="J11" s="379"/>
      <c r="K11" s="379">
        <v>41193000</v>
      </c>
      <c r="L11" s="379"/>
      <c r="M11" s="379"/>
      <c r="N11" s="379"/>
      <c r="O11" s="379">
        <f t="shared" si="0"/>
        <v>82386000</v>
      </c>
    </row>
    <row r="12" spans="1:17" x14ac:dyDescent="0.2">
      <c r="A12" s="378" t="s">
        <v>42</v>
      </c>
      <c r="B12" s="379">
        <v>44509360</v>
      </c>
      <c r="C12" s="379">
        <f>44509360/12</f>
        <v>3709113.3333333335</v>
      </c>
      <c r="D12" s="379">
        <v>3709113</v>
      </c>
      <c r="E12" s="379">
        <v>3709113</v>
      </c>
      <c r="F12" s="379">
        <v>3709113</v>
      </c>
      <c r="G12" s="379">
        <v>3709113</v>
      </c>
      <c r="H12" s="379">
        <v>3709113</v>
      </c>
      <c r="I12" s="379">
        <v>3709113</v>
      </c>
      <c r="J12" s="379">
        <v>3709113</v>
      </c>
      <c r="K12" s="379">
        <v>3709113</v>
      </c>
      <c r="L12" s="379">
        <v>3709113</v>
      </c>
      <c r="M12" s="379">
        <v>3709113</v>
      </c>
      <c r="N12" s="379">
        <v>3709117</v>
      </c>
      <c r="O12" s="379">
        <f t="shared" si="0"/>
        <v>44509360.333333336</v>
      </c>
    </row>
    <row r="13" spans="1:17" x14ac:dyDescent="0.2">
      <c r="A13" s="378" t="s">
        <v>64</v>
      </c>
      <c r="B13" s="379">
        <v>5179650</v>
      </c>
      <c r="C13" s="379"/>
      <c r="D13" s="379"/>
      <c r="E13" s="379"/>
      <c r="F13" s="379"/>
      <c r="G13" s="379"/>
      <c r="H13" s="379">
        <v>5179650</v>
      </c>
      <c r="I13" s="379"/>
      <c r="J13" s="379"/>
      <c r="K13" s="379"/>
      <c r="L13" s="379"/>
      <c r="M13" s="379"/>
      <c r="N13" s="379"/>
      <c r="O13" s="379">
        <f t="shared" si="0"/>
        <v>5179650</v>
      </c>
    </row>
    <row r="14" spans="1:17" ht="40.5" customHeight="1" x14ac:dyDescent="0.2">
      <c r="A14" s="380" t="s">
        <v>61</v>
      </c>
      <c r="B14" s="379">
        <v>8038004</v>
      </c>
      <c r="C14" s="379"/>
      <c r="D14" s="379"/>
      <c r="E14" s="379"/>
      <c r="F14" s="379">
        <v>7384004</v>
      </c>
      <c r="G14" s="379"/>
      <c r="H14" s="379"/>
      <c r="I14" s="379"/>
      <c r="J14" s="379">
        <f>B14-F14</f>
        <v>654000</v>
      </c>
      <c r="K14" s="379"/>
      <c r="L14" s="379"/>
      <c r="M14" s="379"/>
      <c r="N14" s="379"/>
      <c r="O14" s="379">
        <f t="shared" si="0"/>
        <v>8038004</v>
      </c>
      <c r="P14" s="36"/>
    </row>
    <row r="15" spans="1:17" ht="56.25" customHeight="1" x14ac:dyDescent="0.2">
      <c r="A15" s="380" t="s">
        <v>52</v>
      </c>
      <c r="B15" s="379">
        <v>0</v>
      </c>
      <c r="C15" s="379"/>
      <c r="D15" s="379"/>
      <c r="E15" s="379"/>
      <c r="F15" s="379"/>
      <c r="G15" s="379"/>
      <c r="H15" s="379"/>
      <c r="I15" s="379"/>
      <c r="J15" s="379"/>
      <c r="K15" s="379"/>
      <c r="L15" s="379"/>
      <c r="M15" s="379"/>
      <c r="N15" s="379"/>
      <c r="O15" s="379">
        <f t="shared" si="0"/>
        <v>0</v>
      </c>
      <c r="Q15" s="338"/>
    </row>
    <row r="16" spans="1:17" ht="20.25" customHeight="1" x14ac:dyDescent="0.2">
      <c r="A16" s="380" t="s">
        <v>59</v>
      </c>
      <c r="B16" s="379">
        <v>276190479</v>
      </c>
      <c r="C16" s="379"/>
      <c r="D16" s="379"/>
      <c r="E16" s="379">
        <f>B16/10</f>
        <v>27619047.899999999</v>
      </c>
      <c r="F16" s="379">
        <v>23950820</v>
      </c>
      <c r="G16" s="379">
        <v>23950820</v>
      </c>
      <c r="H16" s="379">
        <v>23950820</v>
      </c>
      <c r="I16" s="379">
        <v>23950820</v>
      </c>
      <c r="J16" s="379">
        <v>23950820</v>
      </c>
      <c r="K16" s="379">
        <v>23950820</v>
      </c>
      <c r="L16" s="379">
        <v>23950820</v>
      </c>
      <c r="M16" s="379">
        <v>60633094</v>
      </c>
      <c r="N16" s="379">
        <v>23950824</v>
      </c>
      <c r="O16" s="379">
        <f t="shared" si="0"/>
        <v>279858705.89999998</v>
      </c>
      <c r="P16" s="36"/>
    </row>
    <row r="17" spans="1:15" x14ac:dyDescent="0.2">
      <c r="A17" s="381" t="s">
        <v>281</v>
      </c>
      <c r="B17" s="382">
        <f t="shared" ref="B17:O17" si="1">SUM(B9:B16)</f>
        <v>3072598011</v>
      </c>
      <c r="C17" s="382">
        <f t="shared" si="1"/>
        <v>216734161.16666669</v>
      </c>
      <c r="D17" s="382">
        <f t="shared" si="1"/>
        <v>216817494</v>
      </c>
      <c r="E17" s="382">
        <f t="shared" si="1"/>
        <v>285629541.89999998</v>
      </c>
      <c r="F17" s="382">
        <f t="shared" si="1"/>
        <v>248152318</v>
      </c>
      <c r="G17" s="382">
        <f t="shared" si="1"/>
        <v>240768314</v>
      </c>
      <c r="H17" s="382">
        <f t="shared" si="1"/>
        <v>245947964</v>
      </c>
      <c r="I17" s="382">
        <f t="shared" si="1"/>
        <v>240768314</v>
      </c>
      <c r="J17" s="382">
        <f t="shared" si="1"/>
        <v>241422314</v>
      </c>
      <c r="K17" s="382">
        <f t="shared" si="1"/>
        <v>281961314</v>
      </c>
      <c r="L17" s="382">
        <f t="shared" si="1"/>
        <v>239851647</v>
      </c>
      <c r="M17" s="382">
        <f t="shared" si="1"/>
        <v>377444526</v>
      </c>
      <c r="N17" s="382">
        <f t="shared" si="1"/>
        <v>240768330</v>
      </c>
      <c r="O17" s="382">
        <f t="shared" si="1"/>
        <v>3076266238.0666671</v>
      </c>
    </row>
    <row r="18" spans="1:15" x14ac:dyDescent="0.2">
      <c r="A18" s="383"/>
      <c r="B18" s="384"/>
      <c r="C18" s="384"/>
      <c r="D18" s="384"/>
      <c r="E18" s="384"/>
      <c r="F18" s="384"/>
      <c r="G18" s="384"/>
      <c r="H18" s="384"/>
      <c r="I18" s="384"/>
      <c r="J18" s="384"/>
      <c r="K18" s="384"/>
      <c r="L18" s="384"/>
      <c r="M18" s="384"/>
      <c r="N18" s="384"/>
      <c r="O18" s="384"/>
    </row>
    <row r="19" spans="1:15" x14ac:dyDescent="0.2">
      <c r="A19" s="383"/>
      <c r="B19" s="384"/>
      <c r="C19" s="384"/>
      <c r="D19" s="384"/>
      <c r="E19" s="384"/>
      <c r="F19" s="384"/>
      <c r="G19" s="384"/>
      <c r="H19" s="384"/>
      <c r="I19" s="384"/>
      <c r="J19" s="384"/>
      <c r="K19" s="384"/>
      <c r="L19" s="384"/>
      <c r="M19" s="384"/>
      <c r="N19" s="384"/>
      <c r="O19" s="384"/>
    </row>
    <row r="20" spans="1:15" x14ac:dyDescent="0.2">
      <c r="A20" s="376" t="s">
        <v>266</v>
      </c>
      <c r="B20" s="377" t="s">
        <v>267</v>
      </c>
      <c r="C20" s="377" t="s">
        <v>268</v>
      </c>
      <c r="D20" s="377" t="s">
        <v>269</v>
      </c>
      <c r="E20" s="377" t="s">
        <v>270</v>
      </c>
      <c r="F20" s="377" t="s">
        <v>271</v>
      </c>
      <c r="G20" s="377" t="s">
        <v>272</v>
      </c>
      <c r="H20" s="377" t="s">
        <v>273</v>
      </c>
      <c r="I20" s="377" t="s">
        <v>274</v>
      </c>
      <c r="J20" s="377" t="s">
        <v>275</v>
      </c>
      <c r="K20" s="377" t="s">
        <v>276</v>
      </c>
      <c r="L20" s="377" t="s">
        <v>277</v>
      </c>
      <c r="M20" s="377" t="s">
        <v>278</v>
      </c>
      <c r="N20" s="377" t="s">
        <v>279</v>
      </c>
      <c r="O20" s="377" t="s">
        <v>189</v>
      </c>
    </row>
    <row r="21" spans="1:15" x14ac:dyDescent="0.2">
      <c r="A21" s="378" t="s">
        <v>282</v>
      </c>
      <c r="B21" s="379"/>
      <c r="C21" s="379"/>
      <c r="D21" s="379"/>
      <c r="E21" s="379"/>
      <c r="F21" s="379"/>
      <c r="G21" s="379"/>
      <c r="H21" s="379"/>
      <c r="I21" s="379"/>
      <c r="J21" s="379"/>
      <c r="K21" s="379"/>
      <c r="L21" s="379"/>
      <c r="M21" s="379"/>
      <c r="N21" s="379"/>
      <c r="O21" s="379"/>
    </row>
    <row r="22" spans="1:15" x14ac:dyDescent="0.2">
      <c r="A22" s="378" t="s">
        <v>172</v>
      </c>
      <c r="B22" s="379">
        <v>203575708</v>
      </c>
      <c r="C22" s="379">
        <v>16930124</v>
      </c>
      <c r="D22" s="379">
        <v>16930124</v>
      </c>
      <c r="E22" s="379">
        <v>16971546</v>
      </c>
      <c r="F22" s="379">
        <v>16971546</v>
      </c>
      <c r="G22" s="379">
        <v>16971546</v>
      </c>
      <c r="H22" s="379">
        <v>16971546</v>
      </c>
      <c r="I22" s="379">
        <v>16971546</v>
      </c>
      <c r="J22" s="379">
        <v>16971546</v>
      </c>
      <c r="K22" s="379">
        <v>16971546</v>
      </c>
      <c r="L22" s="379">
        <v>16971546</v>
      </c>
      <c r="M22" s="379">
        <v>16971546</v>
      </c>
      <c r="N22" s="379">
        <v>16971546</v>
      </c>
      <c r="O22" s="379">
        <f t="shared" ref="O22:O32" si="2">SUM(C22:N22)</f>
        <v>203575708</v>
      </c>
    </row>
    <row r="23" spans="1:15" ht="30.75" customHeight="1" x14ac:dyDescent="0.2">
      <c r="A23" s="380" t="s">
        <v>80</v>
      </c>
      <c r="B23" s="379">
        <v>33270848</v>
      </c>
      <c r="C23" s="379">
        <v>2795446</v>
      </c>
      <c r="D23" s="379">
        <v>2795446</v>
      </c>
      <c r="E23" s="379">
        <v>2767995</v>
      </c>
      <c r="F23" s="379">
        <v>2767995</v>
      </c>
      <c r="G23" s="379">
        <v>2767995</v>
      </c>
      <c r="H23" s="379">
        <v>2767995</v>
      </c>
      <c r="I23" s="379">
        <v>2767995</v>
      </c>
      <c r="J23" s="379">
        <v>2767995</v>
      </c>
      <c r="K23" s="379">
        <v>2767995</v>
      </c>
      <c r="L23" s="379">
        <v>2767995</v>
      </c>
      <c r="M23" s="379">
        <v>2767995</v>
      </c>
      <c r="N23" s="379">
        <v>2768001</v>
      </c>
      <c r="O23" s="379">
        <f t="shared" si="2"/>
        <v>33270848</v>
      </c>
    </row>
    <row r="24" spans="1:15" x14ac:dyDescent="0.2">
      <c r="A24" s="378" t="s">
        <v>75</v>
      </c>
      <c r="B24" s="385">
        <v>153182766</v>
      </c>
      <c r="C24" s="379">
        <v>12974772</v>
      </c>
      <c r="D24" s="379">
        <v>12974772</v>
      </c>
      <c r="E24" s="379">
        <v>12723322</v>
      </c>
      <c r="F24" s="379">
        <v>12723322</v>
      </c>
      <c r="G24" s="379">
        <v>12723322</v>
      </c>
      <c r="H24" s="379">
        <v>12723322</v>
      </c>
      <c r="I24" s="379">
        <v>12723322</v>
      </c>
      <c r="J24" s="379">
        <v>12723322</v>
      </c>
      <c r="K24" s="379">
        <v>12723322</v>
      </c>
      <c r="L24" s="379">
        <v>12723322</v>
      </c>
      <c r="M24" s="379">
        <v>12723422</v>
      </c>
      <c r="N24" s="379">
        <v>12723224</v>
      </c>
      <c r="O24" s="379">
        <f>SUM(C24:N24)</f>
        <v>153182766</v>
      </c>
    </row>
    <row r="25" spans="1:15" ht="18" customHeight="1" x14ac:dyDescent="0.2">
      <c r="A25" s="378" t="s">
        <v>174</v>
      </c>
      <c r="B25" s="379">
        <v>11298000</v>
      </c>
      <c r="C25" s="379">
        <v>941500</v>
      </c>
      <c r="D25" s="379">
        <v>941500</v>
      </c>
      <c r="E25" s="379">
        <v>941500</v>
      </c>
      <c r="F25" s="379">
        <v>941500</v>
      </c>
      <c r="G25" s="379">
        <v>941500</v>
      </c>
      <c r="H25" s="379">
        <v>941500</v>
      </c>
      <c r="I25" s="379">
        <v>941500</v>
      </c>
      <c r="J25" s="379">
        <v>941500</v>
      </c>
      <c r="K25" s="379">
        <v>941500</v>
      </c>
      <c r="L25" s="379">
        <v>941500</v>
      </c>
      <c r="M25" s="379">
        <v>941500</v>
      </c>
      <c r="N25" s="379">
        <v>941500</v>
      </c>
      <c r="O25" s="379">
        <f>SUM(C25:N25)</f>
        <v>11298000</v>
      </c>
    </row>
    <row r="26" spans="1:15" ht="22.5" x14ac:dyDescent="0.2">
      <c r="A26" s="380" t="s">
        <v>283</v>
      </c>
      <c r="B26" s="379">
        <f>93035451-5000000</f>
        <v>88035451</v>
      </c>
      <c r="C26" s="379">
        <v>7184085</v>
      </c>
      <c r="D26" s="379">
        <v>7184085</v>
      </c>
      <c r="E26" s="379">
        <v>7366728</v>
      </c>
      <c r="F26" s="379">
        <v>7366728</v>
      </c>
      <c r="G26" s="379">
        <v>7366728</v>
      </c>
      <c r="H26" s="379">
        <v>7366728</v>
      </c>
      <c r="I26" s="379">
        <v>7366728</v>
      </c>
      <c r="J26" s="379">
        <v>7366728</v>
      </c>
      <c r="K26" s="379">
        <v>7366728</v>
      </c>
      <c r="L26" s="379">
        <v>7366728</v>
      </c>
      <c r="M26" s="379">
        <v>7366728</v>
      </c>
      <c r="N26" s="379">
        <v>7366729</v>
      </c>
      <c r="O26" s="379">
        <f t="shared" si="2"/>
        <v>88035451</v>
      </c>
    </row>
    <row r="27" spans="1:15" s="18" customFormat="1" x14ac:dyDescent="0.2">
      <c r="A27" s="386" t="s">
        <v>284</v>
      </c>
      <c r="B27" s="385">
        <v>11996667</v>
      </c>
      <c r="C27" s="379">
        <v>2000000</v>
      </c>
      <c r="D27" s="379">
        <v>2000000</v>
      </c>
      <c r="E27" s="379">
        <v>2000000</v>
      </c>
      <c r="F27" s="379"/>
      <c r="G27" s="379"/>
      <c r="H27" s="379">
        <v>2000000</v>
      </c>
      <c r="I27" s="379"/>
      <c r="J27" s="379">
        <v>666667</v>
      </c>
      <c r="K27" s="379">
        <v>330000</v>
      </c>
      <c r="L27" s="379">
        <v>1000000</v>
      </c>
      <c r="M27" s="379"/>
      <c r="N27" s="379">
        <v>2000000</v>
      </c>
      <c r="O27" s="379">
        <f t="shared" si="2"/>
        <v>11996667</v>
      </c>
    </row>
    <row r="28" spans="1:15" x14ac:dyDescent="0.2">
      <c r="A28" s="378" t="s">
        <v>180</v>
      </c>
      <c r="B28" s="379">
        <v>2517441902</v>
      </c>
      <c r="C28" s="379"/>
      <c r="D28" s="379"/>
      <c r="E28" s="379">
        <v>233019756</v>
      </c>
      <c r="F28" s="379">
        <v>233019756</v>
      </c>
      <c r="G28" s="379">
        <v>233019756</v>
      </c>
      <c r="H28" s="379">
        <v>233019756</v>
      </c>
      <c r="I28" s="379">
        <f>233019756+8890000</f>
        <v>241909756</v>
      </c>
      <c r="J28" s="379">
        <v>288019756</v>
      </c>
      <c r="K28" s="379">
        <v>233019756</v>
      </c>
      <c r="L28" s="379">
        <v>369695968</v>
      </c>
      <c r="M28" s="379">
        <v>233019756</v>
      </c>
      <c r="N28" s="379">
        <v>219697886</v>
      </c>
      <c r="O28" s="379">
        <f>SUM(C28:N28)</f>
        <v>2517441902</v>
      </c>
    </row>
    <row r="29" spans="1:15" ht="36.75" customHeight="1" x14ac:dyDescent="0.2">
      <c r="A29" s="380" t="s">
        <v>181</v>
      </c>
      <c r="B29" s="379">
        <v>35192323</v>
      </c>
      <c r="C29" s="379"/>
      <c r="D29" s="379"/>
      <c r="E29" s="379"/>
      <c r="F29" s="379"/>
      <c r="G29" s="379">
        <v>3269820</v>
      </c>
      <c r="H29" s="379">
        <v>3269820</v>
      </c>
      <c r="I29" s="379">
        <v>3269819</v>
      </c>
      <c r="J29" s="379">
        <v>6973413</v>
      </c>
      <c r="K29" s="379">
        <v>17646999</v>
      </c>
      <c r="L29" s="379">
        <v>762452</v>
      </c>
      <c r="M29" s="379"/>
      <c r="N29" s="379"/>
      <c r="O29" s="379">
        <f t="shared" si="2"/>
        <v>35192323</v>
      </c>
    </row>
    <row r="30" spans="1:15" x14ac:dyDescent="0.2">
      <c r="A30" s="378" t="s">
        <v>76</v>
      </c>
      <c r="B30" s="385"/>
      <c r="C30" s="379"/>
      <c r="D30" s="379"/>
      <c r="E30" s="379"/>
      <c r="F30" s="379"/>
      <c r="G30" s="379"/>
      <c r="H30" s="379"/>
      <c r="I30" s="379"/>
      <c r="J30" s="379"/>
      <c r="K30" s="379"/>
      <c r="L30" s="379"/>
      <c r="M30" s="379"/>
      <c r="N30" s="379"/>
      <c r="O30" s="379">
        <f t="shared" si="2"/>
        <v>0</v>
      </c>
    </row>
    <row r="31" spans="1:15" x14ac:dyDescent="0.2">
      <c r="A31" s="378" t="s">
        <v>285</v>
      </c>
      <c r="B31" s="385">
        <v>11049981</v>
      </c>
      <c r="C31" s="379">
        <v>11049981</v>
      </c>
      <c r="D31" s="379"/>
      <c r="E31" s="379"/>
      <c r="F31" s="379"/>
      <c r="G31" s="379"/>
      <c r="H31" s="379"/>
      <c r="I31" s="379"/>
      <c r="J31" s="379"/>
      <c r="K31" s="379"/>
      <c r="L31" s="379"/>
      <c r="M31" s="379"/>
      <c r="N31" s="379"/>
      <c r="O31" s="379">
        <f t="shared" si="2"/>
        <v>11049981</v>
      </c>
    </row>
    <row r="32" spans="1:15" x14ac:dyDescent="0.2">
      <c r="A32" s="378" t="s">
        <v>286</v>
      </c>
      <c r="B32" s="385">
        <v>7554365</v>
      </c>
      <c r="C32" s="379"/>
      <c r="D32" s="379"/>
      <c r="E32" s="379">
        <v>3777183</v>
      </c>
      <c r="F32" s="379"/>
      <c r="G32" s="379"/>
      <c r="H32" s="379"/>
      <c r="I32" s="379"/>
      <c r="J32" s="379"/>
      <c r="K32" s="379">
        <v>3777182</v>
      </c>
      <c r="L32" s="379"/>
      <c r="M32" s="379"/>
      <c r="N32" s="379"/>
      <c r="O32" s="379">
        <f t="shared" si="2"/>
        <v>7554365</v>
      </c>
    </row>
    <row r="33" spans="1:15" x14ac:dyDescent="0.2">
      <c r="A33" s="381" t="s">
        <v>287</v>
      </c>
      <c r="B33" s="382">
        <f>SUM(B22:B32)</f>
        <v>3072598011</v>
      </c>
      <c r="C33" s="382">
        <f t="shared" ref="C33:N33" si="3">SUM(C22:C32)</f>
        <v>53875908</v>
      </c>
      <c r="D33" s="382">
        <f t="shared" si="3"/>
        <v>42825927</v>
      </c>
      <c r="E33" s="382">
        <f t="shared" si="3"/>
        <v>279568030</v>
      </c>
      <c r="F33" s="382">
        <f t="shared" si="3"/>
        <v>273790847</v>
      </c>
      <c r="G33" s="382">
        <f t="shared" si="3"/>
        <v>277060667</v>
      </c>
      <c r="H33" s="382">
        <f t="shared" si="3"/>
        <v>279060667</v>
      </c>
      <c r="I33" s="382">
        <f t="shared" si="3"/>
        <v>285950666</v>
      </c>
      <c r="J33" s="382">
        <f t="shared" si="3"/>
        <v>336430927</v>
      </c>
      <c r="K33" s="382">
        <f t="shared" si="3"/>
        <v>295545028</v>
      </c>
      <c r="L33" s="382">
        <f t="shared" si="3"/>
        <v>412229511</v>
      </c>
      <c r="M33" s="382">
        <f t="shared" si="3"/>
        <v>273790947</v>
      </c>
      <c r="N33" s="382">
        <f t="shared" si="3"/>
        <v>262468886</v>
      </c>
      <c r="O33" s="382">
        <f>SUM(O22:O32)</f>
        <v>3072598011</v>
      </c>
    </row>
  </sheetData>
  <mergeCells count="1">
    <mergeCell ref="A3:O3"/>
  </mergeCells>
  <pageMargins left="0.75" right="0.75" top="1" bottom="1" header="0.5" footer="0.5"/>
  <pageSetup paperSize="9" scale="61" orientation="landscape" r:id="rId1"/>
  <headerFooter alignWithMargins="0">
    <oddHeader>&amp;R5. sz. melléklet
13/2018.(V.31.) Egyek Önk.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view="pageLayout" topLeftCell="E1" zoomScaleNormal="110" workbookViewId="0">
      <selection activeCell="D16" sqref="D16"/>
    </sheetView>
  </sheetViews>
  <sheetFormatPr defaultRowHeight="12.75" x14ac:dyDescent="0.2"/>
  <cols>
    <col min="1" max="1" width="33.28515625" style="387" customWidth="1"/>
    <col min="2" max="2" width="18.28515625" style="387" customWidth="1"/>
    <col min="3" max="3" width="18.7109375" style="387" customWidth="1"/>
    <col min="4" max="4" width="17" style="387" customWidth="1"/>
    <col min="5" max="5" width="33.7109375" style="387" customWidth="1"/>
    <col min="6" max="6" width="16.85546875" style="387" customWidth="1"/>
    <col min="7" max="7" width="16.5703125" style="390" customWidth="1"/>
    <col min="8" max="8" width="19.7109375" style="387" customWidth="1"/>
    <col min="10" max="10" width="16.5703125" bestFit="1" customWidth="1"/>
    <col min="12" max="12" width="17.42578125" bestFit="1" customWidth="1"/>
    <col min="13" max="13" width="12.5703125" bestFit="1" customWidth="1"/>
  </cols>
  <sheetData>
    <row r="1" spans="1:13" x14ac:dyDescent="0.2">
      <c r="G1" s="388"/>
    </row>
    <row r="2" spans="1:13" x14ac:dyDescent="0.2">
      <c r="A2" s="586" t="s">
        <v>288</v>
      </c>
      <c r="B2" s="586"/>
      <c r="C2" s="586"/>
      <c r="D2" s="586"/>
      <c r="E2" s="586"/>
      <c r="F2" s="586"/>
      <c r="G2" s="586"/>
      <c r="H2" s="586"/>
    </row>
    <row r="3" spans="1:13" ht="35.25" customHeight="1" x14ac:dyDescent="0.2">
      <c r="A3" s="586"/>
      <c r="B3" s="586"/>
      <c r="C3" s="586"/>
      <c r="D3" s="586"/>
      <c r="E3" s="586"/>
      <c r="F3" s="586"/>
      <c r="G3" s="586"/>
      <c r="H3" s="586"/>
    </row>
    <row r="4" spans="1:13" x14ac:dyDescent="0.2">
      <c r="A4" s="389"/>
      <c r="B4" s="389"/>
      <c r="D4" s="389"/>
    </row>
    <row r="5" spans="1:13" ht="13.5" thickBot="1" x14ac:dyDescent="0.25">
      <c r="G5" s="587" t="s">
        <v>289</v>
      </c>
      <c r="H5" s="587"/>
    </row>
    <row r="6" spans="1:13" x14ac:dyDescent="0.2">
      <c r="A6" s="588" t="s">
        <v>290</v>
      </c>
      <c r="B6" s="591" t="s">
        <v>291</v>
      </c>
      <c r="C6" s="591" t="s">
        <v>150</v>
      </c>
      <c r="D6" s="591" t="s">
        <v>292</v>
      </c>
      <c r="E6" s="588" t="s">
        <v>293</v>
      </c>
      <c r="F6" s="591" t="s">
        <v>291</v>
      </c>
      <c r="G6" s="591" t="s">
        <v>150</v>
      </c>
      <c r="H6" s="591" t="s">
        <v>292</v>
      </c>
    </row>
    <row r="7" spans="1:13" x14ac:dyDescent="0.2">
      <c r="A7" s="589"/>
      <c r="B7" s="592"/>
      <c r="C7" s="592"/>
      <c r="D7" s="592"/>
      <c r="E7" s="589"/>
      <c r="F7" s="592"/>
      <c r="G7" s="592"/>
      <c r="H7" s="592"/>
    </row>
    <row r="8" spans="1:13" ht="13.5" thickBot="1" x14ac:dyDescent="0.25">
      <c r="A8" s="590"/>
      <c r="B8" s="593"/>
      <c r="C8" s="593"/>
      <c r="D8" s="593"/>
      <c r="E8" s="590"/>
      <c r="F8" s="593"/>
      <c r="G8" s="593"/>
      <c r="H8" s="593"/>
    </row>
    <row r="9" spans="1:13" ht="25.5" x14ac:dyDescent="0.2">
      <c r="A9" s="391" t="s">
        <v>172</v>
      </c>
      <c r="B9" s="392">
        <v>528722157</v>
      </c>
      <c r="C9" s="393">
        <v>488940215</v>
      </c>
      <c r="D9" s="394">
        <v>203575708</v>
      </c>
      <c r="E9" s="395" t="s">
        <v>44</v>
      </c>
      <c r="F9" s="393">
        <v>796697042</v>
      </c>
      <c r="G9" s="396">
        <v>792637084</v>
      </c>
      <c r="H9" s="397">
        <v>319663750</v>
      </c>
      <c r="L9" s="33"/>
    </row>
    <row r="10" spans="1:13" ht="25.5" customHeight="1" x14ac:dyDescent="0.2">
      <c r="A10" s="398" t="s">
        <v>80</v>
      </c>
      <c r="B10" s="399">
        <v>84748135</v>
      </c>
      <c r="C10" s="400">
        <v>67695162</v>
      </c>
      <c r="D10" s="401">
        <v>33270848</v>
      </c>
      <c r="E10" s="402" t="s">
        <v>294</v>
      </c>
      <c r="F10" s="400">
        <v>86178673</v>
      </c>
      <c r="G10" s="403">
        <v>82384251</v>
      </c>
      <c r="H10" s="404">
        <f>82386000-H22</f>
        <v>59742000</v>
      </c>
      <c r="L10" s="33"/>
    </row>
    <row r="11" spans="1:13" ht="14.25" customHeight="1" x14ac:dyDescent="0.2">
      <c r="A11" s="405" t="s">
        <v>75</v>
      </c>
      <c r="B11" s="399">
        <v>169137010</v>
      </c>
      <c r="C11" s="400">
        <v>198717195</v>
      </c>
      <c r="D11" s="401">
        <v>153182766</v>
      </c>
      <c r="E11" s="406" t="s">
        <v>42</v>
      </c>
      <c r="F11" s="400">
        <v>46352793</v>
      </c>
      <c r="G11" s="403">
        <v>82081703</v>
      </c>
      <c r="H11" s="407">
        <f>44509360-H23</f>
        <v>23127982</v>
      </c>
      <c r="I11" s="408"/>
      <c r="J11" s="1"/>
      <c r="K11" s="408"/>
      <c r="L11" s="33"/>
    </row>
    <row r="12" spans="1:13" x14ac:dyDescent="0.2">
      <c r="A12" s="405" t="s">
        <v>174</v>
      </c>
      <c r="B12" s="399">
        <v>36398722</v>
      </c>
      <c r="C12" s="400">
        <v>17688371</v>
      </c>
      <c r="D12" s="401">
        <v>11298000</v>
      </c>
      <c r="E12" s="409" t="s">
        <v>61</v>
      </c>
      <c r="F12" s="400">
        <v>4390296</v>
      </c>
      <c r="G12" s="403">
        <v>4274438</v>
      </c>
      <c r="H12" s="404">
        <f>8038004-H25</f>
        <v>204000</v>
      </c>
    </row>
    <row r="13" spans="1:13" x14ac:dyDescent="0.2">
      <c r="A13" s="405" t="s">
        <v>295</v>
      </c>
      <c r="B13" s="399">
        <v>68103639</v>
      </c>
      <c r="C13" s="400">
        <v>89218279</v>
      </c>
      <c r="D13" s="401">
        <v>92035451</v>
      </c>
      <c r="E13" s="402" t="s">
        <v>296</v>
      </c>
      <c r="F13" s="400">
        <v>129622990</v>
      </c>
      <c r="G13" s="410">
        <f>G14+G15</f>
        <v>138686709</v>
      </c>
      <c r="H13" s="404">
        <v>90625041</v>
      </c>
      <c r="K13" s="338"/>
    </row>
    <row r="14" spans="1:13" ht="15.75" customHeight="1" x14ac:dyDescent="0.2">
      <c r="A14" s="405" t="s">
        <v>297</v>
      </c>
      <c r="B14" s="399"/>
      <c r="C14" s="400"/>
      <c r="D14" s="401">
        <v>4000000</v>
      </c>
      <c r="E14" s="406" t="s">
        <v>298</v>
      </c>
      <c r="F14" s="400">
        <v>119127000</v>
      </c>
      <c r="G14" s="410">
        <v>120011185</v>
      </c>
      <c r="H14" s="404">
        <v>90625041</v>
      </c>
    </row>
    <row r="15" spans="1:13" ht="15.75" customHeight="1" thickBot="1" x14ac:dyDescent="0.25">
      <c r="A15" s="411" t="s">
        <v>79</v>
      </c>
      <c r="B15" s="412">
        <v>8105497</v>
      </c>
      <c r="C15" s="413">
        <v>18121533</v>
      </c>
      <c r="D15" s="414">
        <v>11049981</v>
      </c>
      <c r="E15" s="415" t="s">
        <v>299</v>
      </c>
      <c r="F15" s="413">
        <v>10495990</v>
      </c>
      <c r="G15" s="416">
        <v>18675524</v>
      </c>
      <c r="H15" s="417">
        <v>11049981</v>
      </c>
      <c r="L15" s="33"/>
      <c r="M15" s="33"/>
    </row>
    <row r="16" spans="1:13" ht="13.5" thickBot="1" x14ac:dyDescent="0.25">
      <c r="A16" s="418" t="s">
        <v>300</v>
      </c>
      <c r="B16" s="419">
        <f>SUM(B9+B10+B11+B12+B13+B15)</f>
        <v>895215160</v>
      </c>
      <c r="C16" s="419">
        <f>SUM(C9+C10+C11+C12+C13+C15)</f>
        <v>880380755</v>
      </c>
      <c r="D16" s="419">
        <f>D9+D10+D11+D12+D13+D15</f>
        <v>504412754</v>
      </c>
      <c r="E16" s="420" t="s">
        <v>301</v>
      </c>
      <c r="F16" s="419">
        <f>F9+F10+F11+F12+F13</f>
        <v>1063241794</v>
      </c>
      <c r="G16" s="419">
        <f>G9+G10+G11+G12+G13</f>
        <v>1100064185</v>
      </c>
      <c r="H16" s="419">
        <f>H9+H10+H12+H13+H15+H11</f>
        <v>504412754</v>
      </c>
      <c r="J16" s="33"/>
      <c r="L16" s="246"/>
    </row>
    <row r="17" spans="1:13" ht="12.75" customHeight="1" x14ac:dyDescent="0.35">
      <c r="A17" s="421"/>
      <c r="B17" s="575" t="s">
        <v>302</v>
      </c>
      <c r="C17" s="576"/>
      <c r="D17" s="577"/>
      <c r="E17" s="581">
        <f>H16-D16</f>
        <v>0</v>
      </c>
      <c r="F17" s="422"/>
      <c r="G17" s="422"/>
      <c r="H17" s="423"/>
      <c r="J17" s="33"/>
      <c r="L17" s="33"/>
    </row>
    <row r="18" spans="1:13" ht="13.5" customHeight="1" thickBot="1" x14ac:dyDescent="0.4">
      <c r="A18" s="424"/>
      <c r="B18" s="578"/>
      <c r="C18" s="579"/>
      <c r="D18" s="580"/>
      <c r="E18" s="582"/>
      <c r="F18" s="425"/>
      <c r="G18" s="425"/>
      <c r="H18" s="426"/>
      <c r="J18" s="33"/>
    </row>
    <row r="19" spans="1:13" ht="41.25" customHeight="1" thickBot="1" x14ac:dyDescent="0.25">
      <c r="A19" s="427" t="s">
        <v>303</v>
      </c>
      <c r="B19" s="428" t="s">
        <v>291</v>
      </c>
      <c r="C19" s="428" t="s">
        <v>150</v>
      </c>
      <c r="D19" s="429" t="s">
        <v>292</v>
      </c>
      <c r="E19" s="430" t="s">
        <v>304</v>
      </c>
      <c r="F19" s="431" t="s">
        <v>291</v>
      </c>
      <c r="G19" s="431" t="s">
        <v>150</v>
      </c>
      <c r="H19" s="431" t="s">
        <v>292</v>
      </c>
      <c r="L19" s="33"/>
      <c r="M19" s="33"/>
    </row>
    <row r="20" spans="1:13" ht="27" customHeight="1" x14ac:dyDescent="0.2">
      <c r="A20" s="432"/>
      <c r="B20" s="433"/>
      <c r="C20" s="433"/>
      <c r="D20" s="434"/>
      <c r="E20" s="435" t="s">
        <v>305</v>
      </c>
      <c r="F20" s="436"/>
      <c r="G20" s="437"/>
      <c r="H20" s="438">
        <v>25403952</v>
      </c>
      <c r="J20" s="246"/>
      <c r="L20" s="33"/>
      <c r="M20" s="33"/>
    </row>
    <row r="21" spans="1:13" ht="25.5" x14ac:dyDescent="0.2">
      <c r="A21" s="432"/>
      <c r="B21" s="439"/>
      <c r="C21" s="439"/>
      <c r="D21" s="440"/>
      <c r="E21" s="441" t="s">
        <v>50</v>
      </c>
      <c r="F21" s="400">
        <v>84026093</v>
      </c>
      <c r="G21" s="403">
        <v>102758460</v>
      </c>
      <c r="H21" s="407">
        <v>2311226816</v>
      </c>
      <c r="J21" s="246"/>
      <c r="M21" s="33"/>
    </row>
    <row r="22" spans="1:13" x14ac:dyDescent="0.2">
      <c r="A22" s="432"/>
      <c r="B22" s="439"/>
      <c r="C22" s="439"/>
      <c r="D22" s="440"/>
      <c r="E22" s="402" t="s">
        <v>294</v>
      </c>
      <c r="F22" s="400"/>
      <c r="G22" s="403"/>
      <c r="H22" s="407">
        <v>22644000</v>
      </c>
      <c r="J22" s="246"/>
      <c r="M22" s="33"/>
    </row>
    <row r="23" spans="1:13" x14ac:dyDescent="0.2">
      <c r="A23" s="432"/>
      <c r="B23" s="439"/>
      <c r="C23" s="439"/>
      <c r="D23" s="440"/>
      <c r="E23" s="406" t="s">
        <v>42</v>
      </c>
      <c r="F23" s="400"/>
      <c r="G23" s="403"/>
      <c r="H23" s="407">
        <v>21381378</v>
      </c>
      <c r="J23" s="246"/>
    </row>
    <row r="24" spans="1:13" x14ac:dyDescent="0.2">
      <c r="A24" s="432" t="s">
        <v>306</v>
      </c>
      <c r="B24" s="400"/>
      <c r="C24" s="400"/>
      <c r="D24" s="401">
        <v>7996667</v>
      </c>
      <c r="E24" s="402" t="s">
        <v>64</v>
      </c>
      <c r="F24" s="400">
        <v>400000</v>
      </c>
      <c r="G24" s="403">
        <v>2659282</v>
      </c>
      <c r="H24" s="407">
        <v>5179650</v>
      </c>
      <c r="J24" s="246"/>
    </row>
    <row r="25" spans="1:13" x14ac:dyDescent="0.2">
      <c r="A25" s="409" t="s">
        <v>180</v>
      </c>
      <c r="B25" s="400">
        <v>128957223</v>
      </c>
      <c r="C25" s="400">
        <v>134172776</v>
      </c>
      <c r="D25" s="401">
        <v>2517441902</v>
      </c>
      <c r="E25" s="402" t="s">
        <v>61</v>
      </c>
      <c r="F25" s="400"/>
      <c r="G25" s="403"/>
      <c r="H25" s="407">
        <v>7834004</v>
      </c>
      <c r="J25" s="246"/>
    </row>
    <row r="26" spans="1:13" x14ac:dyDescent="0.2">
      <c r="A26" s="409" t="s">
        <v>181</v>
      </c>
      <c r="B26" s="400">
        <v>17944339</v>
      </c>
      <c r="C26" s="400">
        <v>31364261</v>
      </c>
      <c r="D26" s="401">
        <v>35192323</v>
      </c>
      <c r="E26" s="402" t="s">
        <v>52</v>
      </c>
      <c r="F26" s="400">
        <v>512817</v>
      </c>
      <c r="G26" s="403">
        <v>0</v>
      </c>
      <c r="H26" s="407">
        <v>0</v>
      </c>
      <c r="J26" s="246"/>
    </row>
    <row r="27" spans="1:13" ht="15" customHeight="1" x14ac:dyDescent="0.2">
      <c r="A27" s="409" t="s">
        <v>76</v>
      </c>
      <c r="B27" s="400">
        <v>212937</v>
      </c>
      <c r="C27" s="400">
        <v>1824753</v>
      </c>
      <c r="D27" s="401">
        <v>0</v>
      </c>
      <c r="E27" s="406" t="s">
        <v>307</v>
      </c>
      <c r="F27" s="400">
        <v>31293523</v>
      </c>
      <c r="G27" s="410">
        <f>G28+G29</f>
        <v>10559018</v>
      </c>
      <c r="H27" s="442">
        <f>H28+H29</f>
        <v>174515457</v>
      </c>
      <c r="J27" s="246"/>
    </row>
    <row r="28" spans="1:13" ht="15" customHeight="1" x14ac:dyDescent="0.2">
      <c r="A28" s="443" t="s">
        <v>79</v>
      </c>
      <c r="B28" s="400">
        <v>6574365</v>
      </c>
      <c r="C28" s="400">
        <v>7554365</v>
      </c>
      <c r="D28" s="401">
        <v>7554365</v>
      </c>
      <c r="E28" s="402" t="s">
        <v>308</v>
      </c>
      <c r="F28" s="400">
        <v>10868523</v>
      </c>
      <c r="G28" s="410">
        <v>0</v>
      </c>
      <c r="H28" s="407">
        <v>129885941</v>
      </c>
      <c r="J28" s="246"/>
    </row>
    <row r="29" spans="1:13" ht="15" customHeight="1" thickBot="1" x14ac:dyDescent="0.25">
      <c r="A29" s="444"/>
      <c r="B29" s="413"/>
      <c r="C29" s="413"/>
      <c r="D29" s="414"/>
      <c r="E29" s="445" t="s">
        <v>309</v>
      </c>
      <c r="F29" s="413">
        <v>20425000</v>
      </c>
      <c r="G29" s="446">
        <v>10559018</v>
      </c>
      <c r="H29" s="417">
        <v>44629516</v>
      </c>
      <c r="J29" s="246"/>
    </row>
    <row r="30" spans="1:13" ht="13.5" thickBot="1" x14ac:dyDescent="0.25">
      <c r="A30" s="447" t="s">
        <v>310</v>
      </c>
      <c r="B30" s="448">
        <f>SUM(B19:B28)</f>
        <v>153688864</v>
      </c>
      <c r="C30" s="448">
        <f>SUM(C19:C28)</f>
        <v>174916155</v>
      </c>
      <c r="D30" s="449">
        <f>SUM(D19:D28)</f>
        <v>2568185257</v>
      </c>
      <c r="E30" s="450" t="s">
        <v>311</v>
      </c>
      <c r="F30" s="448">
        <f>SUM(F21:F27)</f>
        <v>116232433</v>
      </c>
      <c r="G30" s="448">
        <f>SUM(G21:G27)</f>
        <v>115976760</v>
      </c>
      <c r="H30" s="449">
        <f>H20+H21+H22+H23+H24+H25+H26+H27</f>
        <v>2568185257</v>
      </c>
      <c r="J30" s="246"/>
    </row>
    <row r="31" spans="1:13" ht="27" customHeight="1" thickBot="1" x14ac:dyDescent="0.4">
      <c r="A31" s="451"/>
      <c r="B31" s="583" t="s">
        <v>312</v>
      </c>
      <c r="C31" s="584"/>
      <c r="D31" s="585"/>
      <c r="E31" s="452">
        <f>D30-H30</f>
        <v>0</v>
      </c>
      <c r="F31" s="453"/>
      <c r="G31" s="453"/>
      <c r="H31" s="454"/>
      <c r="J31" s="246"/>
    </row>
    <row r="32" spans="1:13" ht="13.5" thickBot="1" x14ac:dyDescent="0.25">
      <c r="A32" s="455" t="s">
        <v>313</v>
      </c>
      <c r="B32" s="456">
        <f>B16+B30</f>
        <v>1048904024</v>
      </c>
      <c r="C32" s="456">
        <f>C16+C30</f>
        <v>1055296910</v>
      </c>
      <c r="D32" s="456">
        <f>D16+D30</f>
        <v>3072598011</v>
      </c>
      <c r="E32" s="457" t="s">
        <v>313</v>
      </c>
      <c r="F32" s="458">
        <f>F16+F30</f>
        <v>1179474227</v>
      </c>
      <c r="G32" s="458">
        <f>G16+G30</f>
        <v>1216040945</v>
      </c>
      <c r="H32" s="458">
        <f>H16+H30</f>
        <v>3072598011</v>
      </c>
      <c r="J32" s="246"/>
    </row>
    <row r="33" spans="3:8" x14ac:dyDescent="0.2">
      <c r="H33" s="459"/>
    </row>
    <row r="34" spans="3:8" x14ac:dyDescent="0.2">
      <c r="C34" s="460"/>
      <c r="D34" s="460"/>
      <c r="F34" s="459"/>
      <c r="G34" s="459"/>
      <c r="H34" s="460"/>
    </row>
  </sheetData>
  <mergeCells count="13">
    <mergeCell ref="B17:D18"/>
    <mergeCell ref="E17:E18"/>
    <mergeCell ref="B31:D31"/>
    <mergeCell ref="A2:H3"/>
    <mergeCell ref="G5:H5"/>
    <mergeCell ref="A6:A8"/>
    <mergeCell ref="B6:B8"/>
    <mergeCell ref="C6:C8"/>
    <mergeCell ref="D6:D8"/>
    <mergeCell ref="E6:E8"/>
    <mergeCell ref="F6:F8"/>
    <mergeCell ref="G6:G8"/>
    <mergeCell ref="H6:H8"/>
  </mergeCells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&amp;R6. sz. melléklet
13/2018.(V.31.)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view="pageLayout" topLeftCell="I1" zoomScaleNormal="100" workbookViewId="0">
      <selection activeCell="O20" sqref="O20"/>
    </sheetView>
  </sheetViews>
  <sheetFormatPr defaultRowHeight="12.75" x14ac:dyDescent="0.2"/>
  <cols>
    <col min="2" max="2" width="26.85546875" customWidth="1"/>
    <col min="3" max="3" width="11.7109375" customWidth="1"/>
    <col min="4" max="4" width="12.5703125" customWidth="1"/>
    <col min="5" max="5" width="13.42578125" customWidth="1"/>
    <col min="6" max="6" width="16.7109375" customWidth="1"/>
    <col min="7" max="7" width="14" customWidth="1"/>
    <col min="8" max="9" width="11" customWidth="1"/>
    <col min="10" max="10" width="11.140625" customWidth="1"/>
    <col min="11" max="11" width="11.42578125" customWidth="1"/>
    <col min="12" max="12" width="10.7109375" customWidth="1"/>
    <col min="13" max="13" width="11.28515625" customWidth="1"/>
    <col min="14" max="14" width="12.140625" customWidth="1"/>
    <col min="15" max="15" width="12" customWidth="1"/>
    <col min="16" max="16" width="11.140625" customWidth="1"/>
  </cols>
  <sheetData>
    <row r="1" spans="1:8" s="461" customFormat="1" ht="33" customHeight="1" x14ac:dyDescent="0.25">
      <c r="A1" s="606" t="s">
        <v>314</v>
      </c>
      <c r="B1" s="606"/>
      <c r="C1" s="606"/>
      <c r="D1" s="606"/>
      <c r="E1" s="606"/>
      <c r="F1" s="606"/>
      <c r="G1" s="606"/>
    </row>
    <row r="2" spans="1:8" s="461" customFormat="1" ht="15.95" customHeight="1" thickBot="1" x14ac:dyDescent="0.3">
      <c r="A2" s="462"/>
      <c r="B2" s="462"/>
      <c r="C2" s="462"/>
      <c r="D2" s="607"/>
      <c r="E2" s="607"/>
      <c r="F2" s="608" t="s">
        <v>315</v>
      </c>
      <c r="G2" s="608"/>
      <c r="H2" s="463"/>
    </row>
    <row r="3" spans="1:8" s="461" customFormat="1" ht="63" customHeight="1" x14ac:dyDescent="0.25">
      <c r="A3" s="609" t="s">
        <v>19</v>
      </c>
      <c r="B3" s="611" t="s">
        <v>316</v>
      </c>
      <c r="C3" s="613" t="s">
        <v>317</v>
      </c>
      <c r="D3" s="614"/>
      <c r="E3" s="614"/>
      <c r="F3" s="615"/>
      <c r="G3" s="616" t="s">
        <v>318</v>
      </c>
    </row>
    <row r="4" spans="1:8" s="461" customFormat="1" ht="15.75" thickBot="1" x14ac:dyDescent="0.3">
      <c r="A4" s="610"/>
      <c r="B4" s="612"/>
      <c r="C4" s="464" t="s">
        <v>319</v>
      </c>
      <c r="D4" s="464" t="s">
        <v>320</v>
      </c>
      <c r="E4" s="464" t="s">
        <v>321</v>
      </c>
      <c r="F4" s="464" t="s">
        <v>322</v>
      </c>
      <c r="G4" s="617"/>
    </row>
    <row r="5" spans="1:8" s="461" customFormat="1" ht="15.75" thickBot="1" x14ac:dyDescent="0.3">
      <c r="A5" s="465">
        <v>1</v>
      </c>
      <c r="B5" s="466">
        <v>2</v>
      </c>
      <c r="C5" s="466">
        <v>3</v>
      </c>
      <c r="D5" s="466">
        <v>4</v>
      </c>
      <c r="E5" s="466">
        <v>5</v>
      </c>
      <c r="F5" s="466">
        <v>6</v>
      </c>
      <c r="G5" s="467">
        <v>7</v>
      </c>
    </row>
    <row r="6" spans="1:8" s="461" customFormat="1" ht="65.25" customHeight="1" x14ac:dyDescent="0.25">
      <c r="A6" s="468" t="s">
        <v>0</v>
      </c>
      <c r="B6" s="469" t="s">
        <v>323</v>
      </c>
      <c r="C6" s="470">
        <v>796000</v>
      </c>
      <c r="D6" s="470">
        <v>796000</v>
      </c>
      <c r="E6" s="470">
        <v>796000</v>
      </c>
      <c r="F6" s="470">
        <v>796000</v>
      </c>
      <c r="G6" s="471">
        <f t="shared" ref="G6:G13" si="0">SUM(C6:F6)</f>
        <v>3184000</v>
      </c>
    </row>
    <row r="7" spans="1:8" s="461" customFormat="1" ht="67.5" customHeight="1" x14ac:dyDescent="0.25">
      <c r="A7" s="472" t="s">
        <v>4</v>
      </c>
      <c r="B7" s="473" t="s">
        <v>324</v>
      </c>
      <c r="C7" s="474">
        <v>1984630</v>
      </c>
      <c r="D7" s="474">
        <v>1984630</v>
      </c>
      <c r="E7" s="474">
        <v>1984630</v>
      </c>
      <c r="F7" s="474">
        <v>1984630</v>
      </c>
      <c r="G7" s="475">
        <f t="shared" si="0"/>
        <v>7938520</v>
      </c>
    </row>
    <row r="8" spans="1:8" s="461" customFormat="1" ht="54" customHeight="1" x14ac:dyDescent="0.25">
      <c r="A8" s="472" t="s">
        <v>8</v>
      </c>
      <c r="B8" s="476" t="s">
        <v>325</v>
      </c>
      <c r="C8" s="474">
        <v>1436000</v>
      </c>
      <c r="D8" s="474">
        <v>1436000</v>
      </c>
      <c r="E8" s="474">
        <v>1436000</v>
      </c>
      <c r="F8" s="474">
        <v>1436000</v>
      </c>
      <c r="G8" s="475">
        <f t="shared" si="0"/>
        <v>5744000</v>
      </c>
    </row>
    <row r="9" spans="1:8" s="461" customFormat="1" ht="48" customHeight="1" x14ac:dyDescent="0.25">
      <c r="A9" s="472" t="s">
        <v>2</v>
      </c>
      <c r="B9" s="476" t="s">
        <v>326</v>
      </c>
      <c r="C9" s="474">
        <v>980000</v>
      </c>
      <c r="D9" s="474">
        <v>980000</v>
      </c>
      <c r="E9" s="474">
        <v>980000</v>
      </c>
      <c r="F9" s="474">
        <v>980000</v>
      </c>
      <c r="G9" s="475">
        <f t="shared" si="0"/>
        <v>3920000</v>
      </c>
    </row>
    <row r="10" spans="1:8" s="461" customFormat="1" ht="75.75" customHeight="1" x14ac:dyDescent="0.25">
      <c r="A10" s="472" t="s">
        <v>5</v>
      </c>
      <c r="B10" s="476" t="s">
        <v>327</v>
      </c>
      <c r="C10" s="474">
        <v>30480</v>
      </c>
      <c r="D10" s="474">
        <v>30480</v>
      </c>
      <c r="E10" s="474">
        <v>30480</v>
      </c>
      <c r="F10" s="474">
        <v>30480</v>
      </c>
      <c r="G10" s="475">
        <f t="shared" si="0"/>
        <v>121920</v>
      </c>
    </row>
    <row r="11" spans="1:8" s="461" customFormat="1" ht="109.5" customHeight="1" x14ac:dyDescent="0.25">
      <c r="A11" s="472" t="s">
        <v>9</v>
      </c>
      <c r="B11" s="476" t="s">
        <v>328</v>
      </c>
      <c r="C11" s="474">
        <v>135255</v>
      </c>
      <c r="D11" s="474">
        <v>135255</v>
      </c>
      <c r="E11" s="474">
        <v>135255</v>
      </c>
      <c r="F11" s="474">
        <v>135255</v>
      </c>
      <c r="G11" s="475">
        <f t="shared" si="0"/>
        <v>541020</v>
      </c>
    </row>
    <row r="12" spans="1:8" s="461" customFormat="1" ht="25.5" x14ac:dyDescent="0.25">
      <c r="A12" s="472" t="s">
        <v>3</v>
      </c>
      <c r="B12" s="476" t="s">
        <v>329</v>
      </c>
      <c r="C12" s="474">
        <v>950000</v>
      </c>
      <c r="D12" s="474">
        <v>950000</v>
      </c>
      <c r="E12" s="474">
        <v>950000</v>
      </c>
      <c r="F12" s="474">
        <v>950000</v>
      </c>
      <c r="G12" s="475">
        <f t="shared" si="0"/>
        <v>3800000</v>
      </c>
    </row>
    <row r="13" spans="1:8" s="461" customFormat="1" ht="118.5" customHeight="1" thickBot="1" x14ac:dyDescent="0.3">
      <c r="A13" s="477" t="s">
        <v>10</v>
      </c>
      <c r="B13" s="478" t="s">
        <v>330</v>
      </c>
      <c r="C13" s="479">
        <v>262000</v>
      </c>
      <c r="D13" s="479">
        <v>262000</v>
      </c>
      <c r="E13" s="479">
        <v>262000</v>
      </c>
      <c r="F13" s="479">
        <v>262000</v>
      </c>
      <c r="G13" s="480">
        <f t="shared" si="0"/>
        <v>1048000</v>
      </c>
    </row>
    <row r="14" spans="1:8" s="461" customFormat="1" ht="42.75" customHeight="1" thickBot="1" x14ac:dyDescent="0.3">
      <c r="A14" s="481" t="s">
        <v>6</v>
      </c>
      <c r="B14" s="482" t="s">
        <v>331</v>
      </c>
      <c r="C14" s="483">
        <v>980000</v>
      </c>
      <c r="D14" s="483">
        <v>980000</v>
      </c>
      <c r="E14" s="483">
        <v>980000</v>
      </c>
      <c r="F14" s="483">
        <v>980000</v>
      </c>
      <c r="G14" s="484">
        <f>SUM(C14:F14)</f>
        <v>3920000</v>
      </c>
    </row>
    <row r="15" spans="1:8" s="461" customFormat="1" ht="42" customHeight="1" thickBot="1" x14ac:dyDescent="0.3">
      <c r="A15" s="481" t="s">
        <v>1</v>
      </c>
      <c r="B15" s="482" t="s">
        <v>332</v>
      </c>
      <c r="C15" s="483"/>
      <c r="D15" s="483"/>
      <c r="E15" s="483">
        <v>1000000</v>
      </c>
      <c r="F15" s="483">
        <v>1000000</v>
      </c>
      <c r="G15" s="484">
        <f t="shared" ref="G15:G20" si="1">SUM(C15:F15)</f>
        <v>2000000</v>
      </c>
    </row>
    <row r="16" spans="1:8" s="461" customFormat="1" ht="42" customHeight="1" thickBot="1" x14ac:dyDescent="0.3">
      <c r="A16" s="481" t="s">
        <v>7</v>
      </c>
      <c r="B16" s="482" t="s">
        <v>333</v>
      </c>
      <c r="C16" s="483"/>
      <c r="D16" s="483"/>
      <c r="E16" s="483">
        <v>1000000</v>
      </c>
      <c r="F16" s="483">
        <v>1000000</v>
      </c>
      <c r="G16" s="484">
        <f t="shared" si="1"/>
        <v>2000000</v>
      </c>
    </row>
    <row r="17" spans="1:27" s="461" customFormat="1" ht="39.75" customHeight="1" thickBot="1" x14ac:dyDescent="0.3">
      <c r="A17" s="481" t="s">
        <v>14</v>
      </c>
      <c r="B17" s="482" t="s">
        <v>250</v>
      </c>
      <c r="C17" s="483"/>
      <c r="D17" s="483"/>
      <c r="E17" s="483">
        <v>889000</v>
      </c>
      <c r="F17" s="483">
        <v>889000</v>
      </c>
      <c r="G17" s="484">
        <f t="shared" si="1"/>
        <v>1778000</v>
      </c>
    </row>
    <row r="18" spans="1:27" s="461" customFormat="1" ht="39.75" customHeight="1" thickBot="1" x14ac:dyDescent="0.3">
      <c r="A18" s="481" t="s">
        <v>13</v>
      </c>
      <c r="B18" s="482" t="s">
        <v>334</v>
      </c>
      <c r="C18" s="483"/>
      <c r="D18" s="483"/>
      <c r="E18" s="483">
        <v>264700</v>
      </c>
      <c r="F18" s="483">
        <v>264700</v>
      </c>
      <c r="G18" s="484">
        <f t="shared" si="1"/>
        <v>529400</v>
      </c>
    </row>
    <row r="19" spans="1:27" s="461" customFormat="1" ht="39.75" customHeight="1" thickBot="1" x14ac:dyDescent="0.3">
      <c r="A19" s="481" t="s">
        <v>21</v>
      </c>
      <c r="B19" s="482" t="s">
        <v>335</v>
      </c>
      <c r="C19" s="483"/>
      <c r="D19" s="483"/>
      <c r="E19" s="483">
        <v>5500000</v>
      </c>
      <c r="F19" s="483">
        <v>5500000</v>
      </c>
      <c r="G19" s="484">
        <f t="shared" si="1"/>
        <v>11000000</v>
      </c>
    </row>
    <row r="20" spans="1:27" s="461" customFormat="1" ht="15.75" thickBot="1" x14ac:dyDescent="0.3">
      <c r="A20" s="481" t="s">
        <v>24</v>
      </c>
      <c r="B20" s="482" t="s">
        <v>336</v>
      </c>
      <c r="C20" s="483"/>
      <c r="D20" s="483"/>
      <c r="E20" s="483">
        <v>666667</v>
      </c>
      <c r="F20" s="483">
        <v>666667</v>
      </c>
      <c r="G20" s="484">
        <f t="shared" si="1"/>
        <v>1333334</v>
      </c>
    </row>
    <row r="21" spans="1:27" s="461" customFormat="1" ht="39.75" thickBot="1" x14ac:dyDescent="0.3">
      <c r="A21" s="481" t="s">
        <v>22</v>
      </c>
      <c r="B21" s="533" t="s">
        <v>355</v>
      </c>
      <c r="C21" s="534"/>
      <c r="D21" s="534"/>
      <c r="E21" s="483">
        <v>3668227</v>
      </c>
      <c r="F21" s="483">
        <v>3668227</v>
      </c>
      <c r="G21" s="484">
        <f>SUM(C21:F21)</f>
        <v>7336454</v>
      </c>
    </row>
    <row r="22" spans="1:27" s="461" customFormat="1" ht="15.75" thickBot="1" x14ac:dyDescent="0.3">
      <c r="A22" s="481"/>
      <c r="B22" s="485" t="s">
        <v>337</v>
      </c>
      <c r="C22" s="486">
        <f>SUM(C6:C20)</f>
        <v>7554365</v>
      </c>
      <c r="D22" s="486">
        <f>SUM(D6:D20)</f>
        <v>7554365</v>
      </c>
      <c r="E22" s="486">
        <f>SUM(E6:E20)</f>
        <v>16874732</v>
      </c>
      <c r="F22" s="486">
        <f>SUM(F6:F20)</f>
        <v>16874732</v>
      </c>
      <c r="G22" s="487">
        <f>SUM(G6:G20)</f>
        <v>48858194</v>
      </c>
    </row>
    <row r="23" spans="1:27" s="461" customFormat="1" ht="30.75" customHeight="1" x14ac:dyDescent="0.25">
      <c r="A23" s="618" t="s">
        <v>338</v>
      </c>
      <c r="B23" s="618"/>
      <c r="C23" s="618"/>
      <c r="D23" s="618"/>
      <c r="E23" s="618"/>
      <c r="F23" s="618"/>
      <c r="G23" s="618"/>
      <c r="H23" s="618"/>
      <c r="I23" s="618"/>
      <c r="J23" s="618"/>
      <c r="K23" s="618"/>
      <c r="L23" s="618"/>
      <c r="M23" s="618"/>
      <c r="N23" s="618"/>
      <c r="O23" s="618"/>
      <c r="P23" s="618"/>
    </row>
    <row r="24" spans="1:27" s="461" customFormat="1" ht="15.75" thickBot="1" x14ac:dyDescent="0.3">
      <c r="A24" s="488"/>
      <c r="B24" s="488"/>
      <c r="P24" s="489" t="s">
        <v>339</v>
      </c>
    </row>
    <row r="25" spans="1:27" s="461" customFormat="1" ht="63.75" thickBot="1" x14ac:dyDescent="0.3">
      <c r="A25" s="490" t="s">
        <v>19</v>
      </c>
      <c r="B25" s="619" t="s">
        <v>340</v>
      </c>
      <c r="C25" s="620"/>
      <c r="D25" s="620"/>
      <c r="E25" s="621"/>
      <c r="F25" s="491" t="s">
        <v>341</v>
      </c>
      <c r="G25" s="492" t="s">
        <v>342</v>
      </c>
      <c r="H25" s="492" t="s">
        <v>343</v>
      </c>
      <c r="I25" s="492" t="s">
        <v>344</v>
      </c>
      <c r="J25" s="492" t="s">
        <v>345</v>
      </c>
      <c r="K25" s="492" t="s">
        <v>346</v>
      </c>
      <c r="L25" s="492" t="s">
        <v>347</v>
      </c>
      <c r="M25" s="492" t="s">
        <v>348</v>
      </c>
      <c r="N25" s="492" t="s">
        <v>349</v>
      </c>
      <c r="O25" s="492" t="s">
        <v>350</v>
      </c>
      <c r="P25" s="491" t="s">
        <v>351</v>
      </c>
      <c r="Q25" s="493"/>
      <c r="R25" s="493"/>
      <c r="S25" s="493"/>
      <c r="T25" s="493"/>
      <c r="U25" s="493"/>
      <c r="V25" s="493"/>
      <c r="W25" s="493"/>
      <c r="X25" s="493"/>
      <c r="Y25" s="493"/>
      <c r="Z25" s="493"/>
      <c r="AA25" s="494"/>
    </row>
    <row r="26" spans="1:27" s="461" customFormat="1" ht="18.75" customHeight="1" thickBot="1" x14ac:dyDescent="0.3">
      <c r="A26" s="495" t="s">
        <v>0</v>
      </c>
      <c r="B26" s="622" t="s">
        <v>332</v>
      </c>
      <c r="C26" s="623"/>
      <c r="D26" s="623"/>
      <c r="E26" s="624"/>
      <c r="F26" s="496">
        <v>10000000</v>
      </c>
      <c r="G26" s="497"/>
      <c r="H26" s="498"/>
      <c r="I26" s="497"/>
      <c r="J26" s="499"/>
      <c r="K26" s="500"/>
      <c r="L26" s="499"/>
      <c r="M26" s="500"/>
      <c r="N26" s="499"/>
      <c r="O26" s="500"/>
      <c r="P26" s="499"/>
    </row>
    <row r="27" spans="1:27" s="461" customFormat="1" ht="18.75" customHeight="1" thickBot="1" x14ac:dyDescent="0.3">
      <c r="A27" s="495" t="s">
        <v>4</v>
      </c>
      <c r="B27" s="625" t="s">
        <v>333</v>
      </c>
      <c r="C27" s="626"/>
      <c r="D27" s="626"/>
      <c r="E27" s="627"/>
      <c r="F27" s="501">
        <v>10000000</v>
      </c>
      <c r="G27" s="502"/>
      <c r="H27" s="503"/>
      <c r="I27" s="502"/>
      <c r="J27" s="504"/>
      <c r="K27" s="505"/>
      <c r="L27" s="504"/>
      <c r="M27" s="505"/>
      <c r="N27" s="504"/>
      <c r="O27" s="505"/>
      <c r="P27" s="504"/>
    </row>
    <row r="28" spans="1:27" s="461" customFormat="1" ht="18.75" customHeight="1" thickBot="1" x14ac:dyDescent="0.3">
      <c r="A28" s="495" t="s">
        <v>8</v>
      </c>
      <c r="B28" s="594" t="s">
        <v>250</v>
      </c>
      <c r="C28" s="595"/>
      <c r="D28" s="595"/>
      <c r="E28" s="596"/>
      <c r="F28" s="506">
        <v>8890000</v>
      </c>
      <c r="G28" s="507"/>
      <c r="H28" s="508"/>
      <c r="I28" s="507"/>
      <c r="J28" s="509"/>
      <c r="K28" s="510"/>
      <c r="L28" s="509"/>
      <c r="M28" s="510"/>
      <c r="N28" s="509"/>
      <c r="O28" s="510"/>
      <c r="P28" s="509"/>
    </row>
    <row r="29" spans="1:27" s="461" customFormat="1" ht="18.75" customHeight="1" thickBot="1" x14ac:dyDescent="0.3">
      <c r="A29" s="495" t="s">
        <v>2</v>
      </c>
      <c r="B29" s="594" t="s">
        <v>334</v>
      </c>
      <c r="C29" s="595"/>
      <c r="D29" s="595"/>
      <c r="E29" s="596"/>
      <c r="F29" s="506">
        <v>2647000</v>
      </c>
      <c r="G29" s="507"/>
      <c r="H29" s="508"/>
      <c r="I29" s="507"/>
      <c r="J29" s="509"/>
      <c r="K29" s="510"/>
      <c r="L29" s="509"/>
      <c r="M29" s="510"/>
      <c r="N29" s="509"/>
      <c r="O29" s="510"/>
      <c r="P29" s="509"/>
    </row>
    <row r="30" spans="1:27" s="461" customFormat="1" ht="18.75" customHeight="1" thickBot="1" x14ac:dyDescent="0.3">
      <c r="A30" s="495" t="s">
        <v>5</v>
      </c>
      <c r="B30" s="594" t="s">
        <v>335</v>
      </c>
      <c r="C30" s="595"/>
      <c r="D30" s="595"/>
      <c r="E30" s="596"/>
      <c r="F30" s="506">
        <v>55000000</v>
      </c>
      <c r="G30" s="507"/>
      <c r="H30" s="508"/>
      <c r="I30" s="507"/>
      <c r="J30" s="509"/>
      <c r="K30" s="510"/>
      <c r="L30" s="509"/>
      <c r="M30" s="510"/>
      <c r="N30" s="509"/>
      <c r="O30" s="510"/>
      <c r="P30" s="509"/>
    </row>
    <row r="31" spans="1:27" s="461" customFormat="1" ht="18.75" customHeight="1" thickBot="1" x14ac:dyDescent="0.3">
      <c r="A31" s="495" t="s">
        <v>9</v>
      </c>
      <c r="B31" s="597" t="s">
        <v>336</v>
      </c>
      <c r="C31" s="598"/>
      <c r="D31" s="598"/>
      <c r="E31" s="599"/>
      <c r="F31" s="511">
        <v>6666667</v>
      </c>
      <c r="G31" s="512"/>
      <c r="H31" s="513"/>
      <c r="I31" s="512"/>
      <c r="J31" s="514"/>
      <c r="K31" s="515"/>
      <c r="L31" s="514"/>
      <c r="M31" s="515"/>
      <c r="N31" s="514"/>
      <c r="O31" s="515"/>
      <c r="P31" s="514"/>
    </row>
    <row r="32" spans="1:27" s="461" customFormat="1" ht="18.75" customHeight="1" thickBot="1" x14ac:dyDescent="0.3">
      <c r="A32" s="532" t="s">
        <v>3</v>
      </c>
      <c r="B32" s="597" t="s">
        <v>355</v>
      </c>
      <c r="C32" s="598"/>
      <c r="D32" s="598"/>
      <c r="E32" s="599"/>
      <c r="F32" s="511">
        <v>36682274</v>
      </c>
      <c r="G32" s="528"/>
      <c r="H32" s="529"/>
      <c r="I32" s="528"/>
      <c r="J32" s="530"/>
      <c r="K32" s="531"/>
      <c r="L32" s="530"/>
      <c r="M32" s="531"/>
      <c r="N32" s="530"/>
      <c r="O32" s="531"/>
      <c r="P32" s="530"/>
    </row>
    <row r="33" spans="1:16" s="461" customFormat="1" ht="15.75" customHeight="1" thickBot="1" x14ac:dyDescent="0.3">
      <c r="A33" s="532" t="s">
        <v>3</v>
      </c>
      <c r="B33" s="600" t="s">
        <v>352</v>
      </c>
      <c r="C33" s="600"/>
      <c r="D33" s="600"/>
      <c r="E33" s="601"/>
      <c r="F33" s="516">
        <f>SUM(F26:F32)</f>
        <v>129885941</v>
      </c>
      <c r="G33" s="516">
        <f t="shared" ref="G33:P33" si="2">SUM(G26:G26)</f>
        <v>0</v>
      </c>
      <c r="H33" s="516">
        <f t="shared" si="2"/>
        <v>0</v>
      </c>
      <c r="I33" s="516">
        <f t="shared" si="2"/>
        <v>0</v>
      </c>
      <c r="J33" s="517">
        <f t="shared" si="2"/>
        <v>0</v>
      </c>
      <c r="K33" s="517">
        <f t="shared" si="2"/>
        <v>0</v>
      </c>
      <c r="L33" s="517">
        <f t="shared" si="2"/>
        <v>0</v>
      </c>
      <c r="M33" s="517">
        <f t="shared" si="2"/>
        <v>0</v>
      </c>
      <c r="N33" s="517">
        <f t="shared" si="2"/>
        <v>0</v>
      </c>
      <c r="O33" s="517">
        <f t="shared" si="2"/>
        <v>0</v>
      </c>
      <c r="P33" s="517">
        <f t="shared" si="2"/>
        <v>0</v>
      </c>
    </row>
    <row r="34" spans="1:16" s="461" customFormat="1" ht="33" customHeight="1" thickBot="1" x14ac:dyDescent="0.3">
      <c r="A34" s="532" t="s">
        <v>10</v>
      </c>
      <c r="B34" s="602" t="s">
        <v>353</v>
      </c>
      <c r="C34" s="602"/>
      <c r="D34" s="602"/>
      <c r="E34" s="603"/>
      <c r="F34" s="518">
        <v>7554365</v>
      </c>
      <c r="G34" s="519"/>
      <c r="H34" s="519"/>
      <c r="I34" s="519"/>
      <c r="J34" s="520"/>
      <c r="K34" s="521"/>
      <c r="L34" s="522"/>
      <c r="M34" s="521"/>
      <c r="N34" s="522"/>
      <c r="O34" s="521"/>
      <c r="P34" s="523"/>
    </row>
    <row r="35" spans="1:16" s="461" customFormat="1" ht="15.75" customHeight="1" thickBot="1" x14ac:dyDescent="0.3">
      <c r="A35" s="532" t="s">
        <v>6</v>
      </c>
      <c r="B35" s="604" t="s">
        <v>354</v>
      </c>
      <c r="C35" s="604"/>
      <c r="D35" s="604"/>
      <c r="E35" s="605"/>
      <c r="F35" s="524">
        <f>SUM(F33:F34)</f>
        <v>137440306</v>
      </c>
      <c r="G35" s="525">
        <f t="shared" ref="G35:P35" si="3">SUM(G33:G34)</f>
        <v>0</v>
      </c>
      <c r="H35" s="524">
        <f t="shared" si="3"/>
        <v>0</v>
      </c>
      <c r="I35" s="525">
        <f t="shared" si="3"/>
        <v>0</v>
      </c>
      <c r="J35" s="526">
        <f t="shared" si="3"/>
        <v>0</v>
      </c>
      <c r="K35" s="527">
        <f t="shared" si="3"/>
        <v>0</v>
      </c>
      <c r="L35" s="526">
        <f t="shared" si="3"/>
        <v>0</v>
      </c>
      <c r="M35" s="527">
        <f t="shared" si="3"/>
        <v>0</v>
      </c>
      <c r="N35" s="526">
        <f t="shared" si="3"/>
        <v>0</v>
      </c>
      <c r="O35" s="527">
        <f t="shared" si="3"/>
        <v>0</v>
      </c>
      <c r="P35" s="527">
        <f t="shared" si="3"/>
        <v>0</v>
      </c>
    </row>
  </sheetData>
  <mergeCells count="19">
    <mergeCell ref="B29:E29"/>
    <mergeCell ref="A1:G1"/>
    <mergeCell ref="D2:E2"/>
    <mergeCell ref="F2:G2"/>
    <mergeCell ref="A3:A4"/>
    <mergeCell ref="B3:B4"/>
    <mergeCell ref="C3:F3"/>
    <mergeCell ref="G3:G4"/>
    <mergeCell ref="A23:P23"/>
    <mergeCell ref="B25:E25"/>
    <mergeCell ref="B26:E26"/>
    <mergeCell ref="B27:E27"/>
    <mergeCell ref="B28:E28"/>
    <mergeCell ref="B30:E30"/>
    <mergeCell ref="B31:E31"/>
    <mergeCell ref="B33:E33"/>
    <mergeCell ref="B34:E34"/>
    <mergeCell ref="B35:E35"/>
    <mergeCell ref="B32:E32"/>
  </mergeCells>
  <pageMargins left="0.51181102362204722" right="0.51181102362204722" top="0.55118110236220474" bottom="0.55118110236220474" header="0.31496062992125984" footer="0.31496062992125984"/>
  <pageSetup paperSize="9" scale="50" orientation="landscape" r:id="rId1"/>
  <headerFooter>
    <oddHeader>&amp;R7. sz. melléklet
13/2018. (V.31.) Egyek Önk.</oddHeader>
  </headerFooter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Layout" topLeftCell="B1" zoomScaleNormal="110" workbookViewId="0">
      <selection activeCell="C26" sqref="C26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545" t="s">
        <v>159</v>
      </c>
      <c r="B1" s="545"/>
      <c r="C1" s="545"/>
      <c r="D1" s="545"/>
      <c r="E1" s="545"/>
      <c r="F1" s="545"/>
      <c r="G1" s="545"/>
      <c r="H1" s="545"/>
      <c r="I1" s="545"/>
      <c r="J1" s="545"/>
    </row>
    <row r="2" spans="1:10" x14ac:dyDescent="0.2">
      <c r="A2" s="545"/>
      <c r="B2" s="545"/>
      <c r="C2" s="545"/>
      <c r="D2" s="545"/>
      <c r="E2" s="545"/>
      <c r="F2" s="545"/>
      <c r="G2" s="545"/>
      <c r="H2" s="545"/>
      <c r="I2" s="545"/>
      <c r="J2" s="545"/>
    </row>
    <row r="5" spans="1:10" ht="13.5" thickBot="1" x14ac:dyDescent="0.25"/>
    <row r="6" spans="1:10" ht="86.25" customHeight="1" thickBot="1" x14ac:dyDescent="0.25">
      <c r="A6" s="546" t="s">
        <v>65</v>
      </c>
      <c r="B6" s="252" t="s">
        <v>44</v>
      </c>
      <c r="C6" s="252" t="s">
        <v>50</v>
      </c>
      <c r="D6" s="252" t="s">
        <v>63</v>
      </c>
      <c r="E6" s="252" t="s">
        <v>42</v>
      </c>
      <c r="F6" s="252" t="s">
        <v>64</v>
      </c>
      <c r="G6" s="252" t="s">
        <v>61</v>
      </c>
      <c r="H6" s="252" t="s">
        <v>52</v>
      </c>
      <c r="I6" s="252" t="s">
        <v>59</v>
      </c>
      <c r="J6" s="253" t="s">
        <v>11</v>
      </c>
    </row>
    <row r="7" spans="1:10" ht="25.5" customHeight="1" thickBot="1" x14ac:dyDescent="0.25">
      <c r="A7" s="547"/>
      <c r="B7" s="54" t="s">
        <v>154</v>
      </c>
      <c r="C7" s="54" t="s">
        <v>154</v>
      </c>
      <c r="D7" s="54" t="s">
        <v>154</v>
      </c>
      <c r="E7" s="54" t="s">
        <v>154</v>
      </c>
      <c r="F7" s="54" t="s">
        <v>154</v>
      </c>
      <c r="G7" s="54" t="s">
        <v>154</v>
      </c>
      <c r="H7" s="54" t="s">
        <v>154</v>
      </c>
      <c r="I7" s="54" t="s">
        <v>154</v>
      </c>
      <c r="J7" s="54" t="s">
        <v>154</v>
      </c>
    </row>
    <row r="8" spans="1:10" s="150" customFormat="1" ht="27.75" customHeight="1" thickBot="1" x14ac:dyDescent="0.25">
      <c r="A8" s="190" t="s">
        <v>128</v>
      </c>
      <c r="B8" s="185"/>
      <c r="C8" s="185"/>
      <c r="D8" s="185"/>
      <c r="E8" s="186">
        <v>146000</v>
      </c>
      <c r="F8" s="185"/>
      <c r="G8" s="185"/>
      <c r="H8" s="187"/>
      <c r="I8" s="189">
        <v>6004541</v>
      </c>
      <c r="J8" s="158">
        <f>SUM(B8:I8)</f>
        <v>6150541</v>
      </c>
    </row>
    <row r="9" spans="1:10" ht="13.5" thickBot="1" x14ac:dyDescent="0.25">
      <c r="A9" s="153" t="s">
        <v>73</v>
      </c>
      <c r="B9" s="254"/>
      <c r="C9" s="193"/>
      <c r="D9" s="193"/>
      <c r="E9" s="254">
        <v>720000</v>
      </c>
      <c r="F9" s="193"/>
      <c r="G9" s="254"/>
      <c r="H9" s="255"/>
      <c r="I9" s="256"/>
      <c r="J9" s="158">
        <f t="shared" ref="J9:J25" si="0">SUM(B9:I9)</f>
        <v>720000</v>
      </c>
    </row>
    <row r="10" spans="1:10" ht="27.75" customHeight="1" thickBot="1" x14ac:dyDescent="0.25">
      <c r="A10" s="152" t="s">
        <v>66</v>
      </c>
      <c r="B10" s="45"/>
      <c r="C10" s="45"/>
      <c r="D10" s="45"/>
      <c r="E10" s="45">
        <v>28026820</v>
      </c>
      <c r="F10" s="45">
        <v>5179650</v>
      </c>
      <c r="G10" s="45">
        <v>7834004</v>
      </c>
      <c r="H10" s="156"/>
      <c r="I10" s="188">
        <v>34820584</v>
      </c>
      <c r="J10" s="158">
        <f t="shared" si="0"/>
        <v>75861058</v>
      </c>
    </row>
    <row r="11" spans="1:10" s="27" customFormat="1" ht="15.75" customHeight="1" thickBot="1" x14ac:dyDescent="0.25">
      <c r="A11" s="151" t="s">
        <v>68</v>
      </c>
      <c r="B11" s="45">
        <v>341295150</v>
      </c>
      <c r="C11" s="45"/>
      <c r="D11" s="45"/>
      <c r="E11" s="46"/>
      <c r="F11" s="45"/>
      <c r="G11" s="46"/>
      <c r="H11" s="157"/>
      <c r="I11" s="188">
        <v>11049981</v>
      </c>
      <c r="J11" s="158">
        <f t="shared" si="0"/>
        <v>352345131</v>
      </c>
    </row>
    <row r="12" spans="1:10" ht="13.5" thickBot="1" x14ac:dyDescent="0.25">
      <c r="A12" s="153" t="s">
        <v>72</v>
      </c>
      <c r="B12" s="257">
        <v>2530552</v>
      </c>
      <c r="C12" s="257"/>
      <c r="D12" s="258"/>
      <c r="E12" s="257">
        <v>11510000</v>
      </c>
      <c r="F12" s="258"/>
      <c r="G12" s="258"/>
      <c r="H12" s="200"/>
      <c r="I12" s="259">
        <v>82328640</v>
      </c>
      <c r="J12" s="158">
        <f t="shared" si="0"/>
        <v>96369192</v>
      </c>
    </row>
    <row r="13" spans="1:10" ht="27.75" customHeight="1" thickBot="1" x14ac:dyDescent="0.25">
      <c r="A13" s="152" t="s">
        <v>127</v>
      </c>
      <c r="B13" s="45"/>
      <c r="C13" s="45"/>
      <c r="D13" s="45"/>
      <c r="E13" s="45">
        <v>3675000</v>
      </c>
      <c r="F13" s="45"/>
      <c r="G13" s="45"/>
      <c r="H13" s="156"/>
      <c r="I13" s="188"/>
      <c r="J13" s="158">
        <f t="shared" si="0"/>
        <v>3675000</v>
      </c>
    </row>
    <row r="14" spans="1:10" ht="13.5" thickBot="1" x14ac:dyDescent="0.25">
      <c r="A14" s="151" t="s">
        <v>108</v>
      </c>
      <c r="B14" s="45"/>
      <c r="C14" s="45">
        <v>920371958</v>
      </c>
      <c r="D14" s="45"/>
      <c r="E14" s="45"/>
      <c r="F14" s="45"/>
      <c r="G14" s="45"/>
      <c r="H14" s="156"/>
      <c r="I14" s="188">
        <v>8332340</v>
      </c>
      <c r="J14" s="158">
        <f t="shared" si="0"/>
        <v>928704298</v>
      </c>
    </row>
    <row r="15" spans="1:10" ht="13.5" thickBot="1" x14ac:dyDescent="0.25">
      <c r="A15" s="151" t="s">
        <v>139</v>
      </c>
      <c r="B15" s="45"/>
      <c r="C15" s="45"/>
      <c r="D15" s="45"/>
      <c r="E15" s="45"/>
      <c r="F15" s="45"/>
      <c r="G15" s="45"/>
      <c r="H15" s="156"/>
      <c r="I15" s="188">
        <v>60000</v>
      </c>
      <c r="J15" s="158">
        <f t="shared" si="0"/>
        <v>60000</v>
      </c>
    </row>
    <row r="16" spans="1:10" ht="18" customHeight="1" thickBot="1" x14ac:dyDescent="0.25">
      <c r="A16" s="152" t="s">
        <v>133</v>
      </c>
      <c r="B16" s="45"/>
      <c r="C16" s="45">
        <v>1390854858</v>
      </c>
      <c r="D16" s="45"/>
      <c r="E16" s="45"/>
      <c r="F16" s="45"/>
      <c r="G16" s="45"/>
      <c r="H16" s="156"/>
      <c r="I16" s="188"/>
      <c r="J16" s="158">
        <f t="shared" si="0"/>
        <v>1390854858</v>
      </c>
    </row>
    <row r="17" spans="1:10" ht="13.5" thickBot="1" x14ac:dyDescent="0.25">
      <c r="A17" s="151" t="s">
        <v>67</v>
      </c>
      <c r="B17" s="45">
        <v>1178000</v>
      </c>
      <c r="C17" s="45"/>
      <c r="D17" s="45"/>
      <c r="E17" s="45"/>
      <c r="F17" s="45"/>
      <c r="G17" s="45"/>
      <c r="H17" s="156"/>
      <c r="I17" s="188">
        <v>920000</v>
      </c>
      <c r="J17" s="158">
        <f t="shared" si="0"/>
        <v>2098000</v>
      </c>
    </row>
    <row r="18" spans="1:10" ht="13.5" thickBot="1" x14ac:dyDescent="0.25">
      <c r="A18" s="153" t="s">
        <v>157</v>
      </c>
      <c r="B18" s="243">
        <v>64000</v>
      </c>
      <c r="C18" s="243"/>
      <c r="D18" s="243"/>
      <c r="E18" s="243"/>
      <c r="F18" s="243"/>
      <c r="G18" s="243"/>
      <c r="H18" s="244"/>
      <c r="I18" s="188"/>
      <c r="J18" s="158">
        <f t="shared" si="0"/>
        <v>64000</v>
      </c>
    </row>
    <row r="19" spans="1:10" ht="13.5" thickBot="1" x14ac:dyDescent="0.25">
      <c r="A19" s="153" t="s">
        <v>126</v>
      </c>
      <c r="B19" s="257"/>
      <c r="C19" s="257"/>
      <c r="D19" s="258"/>
      <c r="E19" s="257"/>
      <c r="F19" s="258"/>
      <c r="G19" s="258"/>
      <c r="H19" s="200"/>
      <c r="I19" s="259">
        <v>20452</v>
      </c>
      <c r="J19" s="158">
        <f t="shared" si="0"/>
        <v>20452</v>
      </c>
    </row>
    <row r="20" spans="1:10" ht="13.5" thickBot="1" x14ac:dyDescent="0.25">
      <c r="A20" s="153" t="s">
        <v>109</v>
      </c>
      <c r="B20" s="257"/>
      <c r="C20" s="257"/>
      <c r="D20" s="258"/>
      <c r="E20" s="257"/>
      <c r="F20" s="258"/>
      <c r="G20" s="258"/>
      <c r="H20" s="200"/>
      <c r="I20" s="259">
        <v>500000</v>
      </c>
      <c r="J20" s="158">
        <f t="shared" si="0"/>
        <v>500000</v>
      </c>
    </row>
    <row r="21" spans="1:10" ht="13.5" thickBot="1" x14ac:dyDescent="0.25">
      <c r="A21" s="153" t="s">
        <v>71</v>
      </c>
      <c r="B21" s="257"/>
      <c r="C21" s="257"/>
      <c r="D21" s="258"/>
      <c r="E21" s="257">
        <v>2540</v>
      </c>
      <c r="F21" s="258"/>
      <c r="G21" s="258"/>
      <c r="H21" s="200"/>
      <c r="I21" s="259"/>
      <c r="J21" s="158">
        <f t="shared" si="0"/>
        <v>2540</v>
      </c>
    </row>
    <row r="22" spans="1:10" ht="13.5" thickBot="1" x14ac:dyDescent="0.25">
      <c r="A22" s="153" t="s">
        <v>110</v>
      </c>
      <c r="B22" s="257"/>
      <c r="C22" s="257"/>
      <c r="D22" s="258"/>
      <c r="E22" s="257"/>
      <c r="F22" s="258"/>
      <c r="G22" s="258">
        <v>204000</v>
      </c>
      <c r="H22" s="200"/>
      <c r="I22" s="259"/>
      <c r="J22" s="158">
        <f t="shared" si="0"/>
        <v>204000</v>
      </c>
    </row>
    <row r="23" spans="1:10" s="246" customFormat="1" ht="26.25" thickBot="1" x14ac:dyDescent="0.25">
      <c r="A23" s="245" t="s">
        <v>140</v>
      </c>
      <c r="B23" s="257"/>
      <c r="C23" s="257"/>
      <c r="D23" s="257"/>
      <c r="E23" s="257"/>
      <c r="F23" s="257"/>
      <c r="G23" s="257"/>
      <c r="H23" s="260"/>
      <c r="I23" s="261"/>
      <c r="J23" s="158">
        <f t="shared" si="0"/>
        <v>0</v>
      </c>
    </row>
    <row r="24" spans="1:10" ht="30" customHeight="1" thickBot="1" x14ac:dyDescent="0.25">
      <c r="A24" s="152" t="s">
        <v>69</v>
      </c>
      <c r="B24" s="45"/>
      <c r="C24" s="45"/>
      <c r="D24" s="45">
        <v>82386000</v>
      </c>
      <c r="E24" s="45"/>
      <c r="F24" s="45"/>
      <c r="G24" s="45"/>
      <c r="H24" s="156"/>
      <c r="I24" s="188"/>
      <c r="J24" s="158">
        <f t="shared" si="0"/>
        <v>82386000</v>
      </c>
    </row>
    <row r="25" spans="1:10" ht="13.5" thickBot="1" x14ac:dyDescent="0.25">
      <c r="A25" s="151" t="s">
        <v>70</v>
      </c>
      <c r="B25" s="262"/>
      <c r="C25" s="262"/>
      <c r="D25" s="191"/>
      <c r="E25" s="262"/>
      <c r="F25" s="191"/>
      <c r="G25" s="262"/>
      <c r="H25" s="192"/>
      <c r="I25" s="261">
        <v>129885941</v>
      </c>
      <c r="J25" s="158">
        <f t="shared" si="0"/>
        <v>129885941</v>
      </c>
    </row>
    <row r="26" spans="1:10" s="58" customFormat="1" ht="13.5" thickBot="1" x14ac:dyDescent="0.25">
      <c r="A26" s="154" t="s">
        <v>11</v>
      </c>
      <c r="B26" s="263">
        <f>SUM(B8:B25)</f>
        <v>345067702</v>
      </c>
      <c r="C26" s="263">
        <f t="shared" ref="C26:I26" si="1">SUM(C8:C25)</f>
        <v>2311226816</v>
      </c>
      <c r="D26" s="263">
        <f t="shared" si="1"/>
        <v>82386000</v>
      </c>
      <c r="E26" s="263">
        <f t="shared" si="1"/>
        <v>44080360</v>
      </c>
      <c r="F26" s="263">
        <f t="shared" si="1"/>
        <v>5179650</v>
      </c>
      <c r="G26" s="263">
        <f t="shared" si="1"/>
        <v>8038004</v>
      </c>
      <c r="H26" s="263">
        <f t="shared" si="1"/>
        <v>0</v>
      </c>
      <c r="I26" s="263">
        <f t="shared" si="1"/>
        <v>273922479</v>
      </c>
      <c r="J26" s="263">
        <f>SUM(J8:J25)</f>
        <v>3069901011</v>
      </c>
    </row>
    <row r="29" spans="1:10" x14ac:dyDescent="0.2">
      <c r="J29" s="33"/>
    </row>
    <row r="30" spans="1:10" x14ac:dyDescent="0.2">
      <c r="C30" s="33"/>
    </row>
    <row r="31" spans="1:10" x14ac:dyDescent="0.2">
      <c r="J31" s="33"/>
    </row>
  </sheetData>
  <mergeCells count="2">
    <mergeCell ref="A1:J2"/>
    <mergeCell ref="A6:A7"/>
  </mergeCells>
  <phoneticPr fontId="23" type="noConversion"/>
  <pageMargins left="0.75" right="0.75" top="1" bottom="1" header="0.5" footer="0.5"/>
  <pageSetup paperSize="9" scale="62" orientation="landscape" r:id="rId1"/>
  <headerFooter alignWithMargins="0">
    <oddHeader>&amp;R1/1.sz. melléklete
13/2018. (V.31.) Egyek Önk.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Layout" topLeftCell="B1" zoomScaleNormal="90" workbookViewId="0">
      <selection sqref="A1:J2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545" t="s">
        <v>158</v>
      </c>
      <c r="B1" s="545"/>
      <c r="C1" s="545"/>
      <c r="D1" s="545"/>
      <c r="E1" s="545"/>
      <c r="F1" s="545"/>
      <c r="G1" s="545"/>
      <c r="H1" s="545"/>
      <c r="I1" s="545"/>
      <c r="J1" s="545"/>
    </row>
    <row r="2" spans="1:10" x14ac:dyDescent="0.2">
      <c r="A2" s="545"/>
      <c r="B2" s="545"/>
      <c r="C2" s="545"/>
      <c r="D2" s="545"/>
      <c r="E2" s="545"/>
      <c r="F2" s="545"/>
      <c r="G2" s="545"/>
      <c r="H2" s="545"/>
      <c r="I2" s="545"/>
      <c r="J2" s="545"/>
    </row>
    <row r="5" spans="1:10" ht="13.5" thickBot="1" x14ac:dyDescent="0.25"/>
    <row r="6" spans="1:10" ht="86.25" customHeight="1" thickBot="1" x14ac:dyDescent="0.25">
      <c r="A6" s="546" t="s">
        <v>65</v>
      </c>
      <c r="B6" s="252" t="s">
        <v>44</v>
      </c>
      <c r="C6" s="252" t="s">
        <v>50</v>
      </c>
      <c r="D6" s="252" t="s">
        <v>63</v>
      </c>
      <c r="E6" s="252" t="s">
        <v>42</v>
      </c>
      <c r="F6" s="252" t="s">
        <v>64</v>
      </c>
      <c r="G6" s="252" t="s">
        <v>61</v>
      </c>
      <c r="H6" s="252" t="s">
        <v>52</v>
      </c>
      <c r="I6" s="252" t="s">
        <v>59</v>
      </c>
      <c r="J6" s="253" t="s">
        <v>11</v>
      </c>
    </row>
    <row r="7" spans="1:10" ht="25.5" customHeight="1" thickBot="1" x14ac:dyDescent="0.25">
      <c r="A7" s="547"/>
      <c r="B7" s="54" t="s">
        <v>154</v>
      </c>
      <c r="C7" s="54" t="s">
        <v>154</v>
      </c>
      <c r="D7" s="54" t="s">
        <v>154</v>
      </c>
      <c r="E7" s="54" t="s">
        <v>154</v>
      </c>
      <c r="F7" s="54" t="s">
        <v>154</v>
      </c>
      <c r="G7" s="54" t="s">
        <v>154</v>
      </c>
      <c r="H7" s="54" t="s">
        <v>154</v>
      </c>
      <c r="I7" s="54" t="s">
        <v>154</v>
      </c>
      <c r="J7" s="54" t="s">
        <v>154</v>
      </c>
    </row>
    <row r="8" spans="1:10" s="150" customFormat="1" ht="27.75" customHeight="1" thickBot="1" x14ac:dyDescent="0.25">
      <c r="A8" s="190" t="s">
        <v>128</v>
      </c>
      <c r="B8" s="185"/>
      <c r="C8" s="185"/>
      <c r="D8" s="185"/>
      <c r="E8" s="186">
        <v>146000</v>
      </c>
      <c r="F8" s="185"/>
      <c r="G8" s="185"/>
      <c r="H8" s="187"/>
      <c r="I8" s="189">
        <v>6004541</v>
      </c>
      <c r="J8" s="158">
        <f>SUM(B8:I8)</f>
        <v>6150541</v>
      </c>
    </row>
    <row r="9" spans="1:10" ht="13.5" thickBot="1" x14ac:dyDescent="0.25">
      <c r="A9" s="153" t="s">
        <v>73</v>
      </c>
      <c r="B9" s="254"/>
      <c r="C9" s="193"/>
      <c r="D9" s="193"/>
      <c r="E9" s="254">
        <v>720000</v>
      </c>
      <c r="F9" s="193"/>
      <c r="G9" s="254"/>
      <c r="H9" s="255"/>
      <c r="I9" s="256"/>
      <c r="J9" s="158">
        <f t="shared" ref="J9:J25" si="0">SUM(B9:I9)</f>
        <v>720000</v>
      </c>
    </row>
    <row r="10" spans="1:10" ht="27.75" customHeight="1" thickBot="1" x14ac:dyDescent="0.25">
      <c r="A10" s="152" t="s">
        <v>66</v>
      </c>
      <c r="B10" s="45"/>
      <c r="C10" s="45"/>
      <c r="D10" s="45"/>
      <c r="E10" s="45">
        <v>28026820</v>
      </c>
      <c r="F10" s="45">
        <v>5179650</v>
      </c>
      <c r="G10" s="45">
        <v>7834004</v>
      </c>
      <c r="H10" s="156"/>
      <c r="I10" s="188">
        <v>34820584</v>
      </c>
      <c r="J10" s="158">
        <f t="shared" si="0"/>
        <v>75861058</v>
      </c>
    </row>
    <row r="11" spans="1:10" s="27" customFormat="1" ht="15.75" customHeight="1" thickBot="1" x14ac:dyDescent="0.25">
      <c r="A11" s="151" t="s">
        <v>68</v>
      </c>
      <c r="B11" s="45">
        <v>338195150</v>
      </c>
      <c r="C11" s="45"/>
      <c r="D11" s="45"/>
      <c r="E11" s="46"/>
      <c r="F11" s="45"/>
      <c r="G11" s="46"/>
      <c r="H11" s="157"/>
      <c r="I11" s="188">
        <v>11049981</v>
      </c>
      <c r="J11" s="158">
        <f t="shared" si="0"/>
        <v>349245131</v>
      </c>
    </row>
    <row r="12" spans="1:10" ht="13.5" thickBot="1" x14ac:dyDescent="0.25">
      <c r="A12" s="153" t="s">
        <v>72</v>
      </c>
      <c r="B12" s="257">
        <v>2530552</v>
      </c>
      <c r="C12" s="257"/>
      <c r="D12" s="258"/>
      <c r="E12" s="257">
        <v>11510000</v>
      </c>
      <c r="F12" s="258"/>
      <c r="G12" s="258"/>
      <c r="H12" s="200"/>
      <c r="I12" s="259">
        <v>82328640</v>
      </c>
      <c r="J12" s="158">
        <f t="shared" si="0"/>
        <v>96369192</v>
      </c>
    </row>
    <row r="13" spans="1:10" ht="27.75" customHeight="1" thickBot="1" x14ac:dyDescent="0.25">
      <c r="A13" s="152" t="s">
        <v>127</v>
      </c>
      <c r="B13" s="45"/>
      <c r="C13" s="45"/>
      <c r="D13" s="45"/>
      <c r="E13" s="45">
        <v>3675000</v>
      </c>
      <c r="F13" s="45"/>
      <c r="G13" s="45"/>
      <c r="H13" s="156"/>
      <c r="I13" s="188"/>
      <c r="J13" s="158">
        <f t="shared" si="0"/>
        <v>3675000</v>
      </c>
    </row>
    <row r="14" spans="1:10" ht="13.5" thickBot="1" x14ac:dyDescent="0.25">
      <c r="A14" s="151" t="s">
        <v>108</v>
      </c>
      <c r="B14" s="45"/>
      <c r="C14" s="45">
        <v>920371958</v>
      </c>
      <c r="D14" s="45"/>
      <c r="E14" s="45"/>
      <c r="F14" s="45"/>
      <c r="G14" s="45"/>
      <c r="H14" s="156"/>
      <c r="I14" s="188">
        <v>8332340</v>
      </c>
      <c r="J14" s="158">
        <f t="shared" si="0"/>
        <v>928704298</v>
      </c>
    </row>
    <row r="15" spans="1:10" ht="13.5" thickBot="1" x14ac:dyDescent="0.25">
      <c r="A15" s="151" t="s">
        <v>139</v>
      </c>
      <c r="B15" s="45"/>
      <c r="C15" s="45"/>
      <c r="D15" s="45"/>
      <c r="E15" s="45"/>
      <c r="F15" s="45"/>
      <c r="G15" s="45"/>
      <c r="H15" s="156"/>
      <c r="I15" s="188">
        <v>60000</v>
      </c>
      <c r="J15" s="158">
        <f t="shared" si="0"/>
        <v>60000</v>
      </c>
    </row>
    <row r="16" spans="1:10" ht="18" customHeight="1" thickBot="1" x14ac:dyDescent="0.25">
      <c r="A16" s="152" t="s">
        <v>133</v>
      </c>
      <c r="B16" s="45"/>
      <c r="C16" s="45">
        <v>1390854858</v>
      </c>
      <c r="D16" s="45"/>
      <c r="E16" s="45"/>
      <c r="F16" s="45"/>
      <c r="G16" s="45"/>
      <c r="H16" s="156"/>
      <c r="I16" s="188"/>
      <c r="J16" s="158">
        <f t="shared" si="0"/>
        <v>1390854858</v>
      </c>
    </row>
    <row r="17" spans="1:10" ht="13.5" thickBot="1" x14ac:dyDescent="0.25">
      <c r="A17" s="151" t="s">
        <v>67</v>
      </c>
      <c r="B17" s="45">
        <v>1178000</v>
      </c>
      <c r="C17" s="45"/>
      <c r="D17" s="45"/>
      <c r="E17" s="45"/>
      <c r="F17" s="45"/>
      <c r="G17" s="45"/>
      <c r="H17" s="156"/>
      <c r="I17" s="188">
        <v>920000</v>
      </c>
      <c r="J17" s="158">
        <f t="shared" si="0"/>
        <v>2098000</v>
      </c>
    </row>
    <row r="18" spans="1:10" ht="13.5" thickBot="1" x14ac:dyDescent="0.25">
      <c r="A18" s="153" t="s">
        <v>157</v>
      </c>
      <c r="B18" s="243">
        <v>64000</v>
      </c>
      <c r="C18" s="243"/>
      <c r="D18" s="243"/>
      <c r="E18" s="243"/>
      <c r="F18" s="243"/>
      <c r="G18" s="243"/>
      <c r="H18" s="244"/>
      <c r="I18" s="188"/>
      <c r="J18" s="158">
        <f t="shared" si="0"/>
        <v>64000</v>
      </c>
    </row>
    <row r="19" spans="1:10" ht="13.5" thickBot="1" x14ac:dyDescent="0.25">
      <c r="A19" s="153" t="s">
        <v>126</v>
      </c>
      <c r="B19" s="257"/>
      <c r="C19" s="257"/>
      <c r="D19" s="258"/>
      <c r="E19" s="257"/>
      <c r="F19" s="258"/>
      <c r="G19" s="258"/>
      <c r="H19" s="200"/>
      <c r="I19" s="259">
        <v>20452</v>
      </c>
      <c r="J19" s="158">
        <f t="shared" si="0"/>
        <v>20452</v>
      </c>
    </row>
    <row r="20" spans="1:10" ht="13.5" thickBot="1" x14ac:dyDescent="0.25">
      <c r="A20" s="153" t="s">
        <v>109</v>
      </c>
      <c r="B20" s="257"/>
      <c r="C20" s="257"/>
      <c r="D20" s="258"/>
      <c r="E20" s="257"/>
      <c r="F20" s="258"/>
      <c r="G20" s="258"/>
      <c r="H20" s="200"/>
      <c r="I20" s="259">
        <v>500000</v>
      </c>
      <c r="J20" s="158">
        <f t="shared" si="0"/>
        <v>500000</v>
      </c>
    </row>
    <row r="21" spans="1:10" ht="13.5" thickBot="1" x14ac:dyDescent="0.25">
      <c r="A21" s="153" t="s">
        <v>71</v>
      </c>
      <c r="B21" s="257"/>
      <c r="C21" s="257"/>
      <c r="D21" s="258"/>
      <c r="E21" s="257">
        <v>2540</v>
      </c>
      <c r="F21" s="258"/>
      <c r="G21" s="258"/>
      <c r="H21" s="200"/>
      <c r="I21" s="259"/>
      <c r="J21" s="158">
        <f t="shared" si="0"/>
        <v>2540</v>
      </c>
    </row>
    <row r="22" spans="1:10" ht="13.5" thickBot="1" x14ac:dyDescent="0.25">
      <c r="A22" s="153" t="s">
        <v>110</v>
      </c>
      <c r="B22" s="257"/>
      <c r="C22" s="257"/>
      <c r="D22" s="258"/>
      <c r="E22" s="257"/>
      <c r="F22" s="258"/>
      <c r="G22" s="258">
        <v>204000</v>
      </c>
      <c r="H22" s="200"/>
      <c r="I22" s="259"/>
      <c r="J22" s="158">
        <f t="shared" si="0"/>
        <v>204000</v>
      </c>
    </row>
    <row r="23" spans="1:10" s="246" customFormat="1" ht="26.25" thickBot="1" x14ac:dyDescent="0.25">
      <c r="A23" s="245" t="s">
        <v>140</v>
      </c>
      <c r="B23" s="257"/>
      <c r="C23" s="257"/>
      <c r="D23" s="257"/>
      <c r="E23" s="257"/>
      <c r="F23" s="257"/>
      <c r="G23" s="257"/>
      <c r="H23" s="260"/>
      <c r="I23" s="261"/>
      <c r="J23" s="158">
        <f t="shared" si="0"/>
        <v>0</v>
      </c>
    </row>
    <row r="24" spans="1:10" ht="30" customHeight="1" thickBot="1" x14ac:dyDescent="0.25">
      <c r="A24" s="152" t="s">
        <v>69</v>
      </c>
      <c r="B24" s="45"/>
      <c r="C24" s="45"/>
      <c r="D24" s="45">
        <v>82386000</v>
      </c>
      <c r="E24" s="45"/>
      <c r="F24" s="45"/>
      <c r="G24" s="45"/>
      <c r="H24" s="156"/>
      <c r="I24" s="188"/>
      <c r="J24" s="158">
        <f t="shared" si="0"/>
        <v>82386000</v>
      </c>
    </row>
    <row r="25" spans="1:10" ht="13.5" thickBot="1" x14ac:dyDescent="0.25">
      <c r="A25" s="151" t="s">
        <v>70</v>
      </c>
      <c r="B25" s="262"/>
      <c r="C25" s="262"/>
      <c r="D25" s="191"/>
      <c r="E25" s="262"/>
      <c r="F25" s="191"/>
      <c r="G25" s="262"/>
      <c r="H25" s="192"/>
      <c r="I25" s="261">
        <v>129885941</v>
      </c>
      <c r="J25" s="158">
        <f t="shared" si="0"/>
        <v>129885941</v>
      </c>
    </row>
    <row r="26" spans="1:10" s="58" customFormat="1" ht="13.5" thickBot="1" x14ac:dyDescent="0.25">
      <c r="A26" s="154" t="s">
        <v>11</v>
      </c>
      <c r="B26" s="263">
        <f>SUM(B8:B25)</f>
        <v>341967702</v>
      </c>
      <c r="C26" s="263">
        <f t="shared" ref="C26:I26" si="1">SUM(C8:C25)</f>
        <v>2311226816</v>
      </c>
      <c r="D26" s="263">
        <f t="shared" si="1"/>
        <v>82386000</v>
      </c>
      <c r="E26" s="263">
        <f t="shared" si="1"/>
        <v>44080360</v>
      </c>
      <c r="F26" s="263">
        <f t="shared" si="1"/>
        <v>5179650</v>
      </c>
      <c r="G26" s="263">
        <f t="shared" si="1"/>
        <v>8038004</v>
      </c>
      <c r="H26" s="263">
        <f t="shared" si="1"/>
        <v>0</v>
      </c>
      <c r="I26" s="263">
        <f t="shared" si="1"/>
        <v>273922479</v>
      </c>
      <c r="J26" s="263">
        <f>SUM(J8:J25)</f>
        <v>3066801011</v>
      </c>
    </row>
    <row r="33" spans="9:9" x14ac:dyDescent="0.2">
      <c r="I33" s="33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&amp;R1/1)a.sz. melléklete
13/2018.(V.31.)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view="pageLayout" topLeftCell="B1" zoomScaleNormal="100" workbookViewId="0">
      <selection activeCell="K6" sqref="K6"/>
    </sheetView>
  </sheetViews>
  <sheetFormatPr defaultRowHeight="12.75" x14ac:dyDescent="0.2"/>
  <cols>
    <col min="1" max="1" width="49.42578125" bestFit="1" customWidth="1"/>
    <col min="2" max="2" width="12.5703125" customWidth="1"/>
    <col min="3" max="3" width="14.285156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545" t="s">
        <v>145</v>
      </c>
      <c r="B1" s="545"/>
      <c r="C1" s="545"/>
      <c r="D1" s="545"/>
      <c r="E1" s="545"/>
      <c r="F1" s="545"/>
      <c r="G1" s="545"/>
      <c r="H1" s="545"/>
      <c r="I1" s="545"/>
      <c r="J1" s="545"/>
    </row>
    <row r="2" spans="1:10" x14ac:dyDescent="0.2">
      <c r="A2" s="545"/>
      <c r="B2" s="545"/>
      <c r="C2" s="545"/>
      <c r="D2" s="545"/>
      <c r="E2" s="545"/>
      <c r="F2" s="545"/>
      <c r="G2" s="545"/>
      <c r="H2" s="545"/>
      <c r="I2" s="545"/>
      <c r="J2" s="545"/>
    </row>
    <row r="5" spans="1:10" ht="13.5" thickBot="1" x14ac:dyDescent="0.25"/>
    <row r="6" spans="1:10" ht="90.75" customHeight="1" thickBot="1" x14ac:dyDescent="0.25">
      <c r="A6" s="546" t="s">
        <v>65</v>
      </c>
      <c r="B6" s="48" t="s">
        <v>44</v>
      </c>
      <c r="C6" s="48" t="s">
        <v>50</v>
      </c>
      <c r="D6" s="48" t="s">
        <v>63</v>
      </c>
      <c r="E6" s="48" t="s">
        <v>42</v>
      </c>
      <c r="F6" s="48" t="s">
        <v>64</v>
      </c>
      <c r="G6" s="48" t="s">
        <v>61</v>
      </c>
      <c r="H6" s="48" t="s">
        <v>52</v>
      </c>
      <c r="I6" s="48" t="s">
        <v>59</v>
      </c>
      <c r="J6" s="49" t="s">
        <v>11</v>
      </c>
    </row>
    <row r="7" spans="1:10" ht="25.5" customHeight="1" thickBot="1" x14ac:dyDescent="0.25">
      <c r="A7" s="547"/>
      <c r="B7" s="54" t="s">
        <v>154</v>
      </c>
      <c r="C7" s="54" t="s">
        <v>154</v>
      </c>
      <c r="D7" s="54" t="s">
        <v>154</v>
      </c>
      <c r="E7" s="54" t="s">
        <v>154</v>
      </c>
      <c r="F7" s="54" t="s">
        <v>154</v>
      </c>
      <c r="G7" s="54" t="s">
        <v>154</v>
      </c>
      <c r="H7" s="54" t="s">
        <v>154</v>
      </c>
      <c r="I7" s="54" t="s">
        <v>154</v>
      </c>
      <c r="J7" s="54" t="s">
        <v>154</v>
      </c>
    </row>
    <row r="8" spans="1:10" s="27" customFormat="1" ht="13.5" thickBot="1" x14ac:dyDescent="0.25">
      <c r="A8" s="47" t="s">
        <v>68</v>
      </c>
      <c r="B8" s="45">
        <v>3100000</v>
      </c>
      <c r="C8" s="45"/>
      <c r="D8" s="45"/>
      <c r="E8" s="46"/>
      <c r="F8" s="45"/>
      <c r="G8" s="46"/>
      <c r="H8" s="157"/>
      <c r="I8" s="155"/>
      <c r="J8" s="74">
        <f>SUM(B8:I8)</f>
        <v>3100000</v>
      </c>
    </row>
    <row r="9" spans="1:10" ht="13.5" thickBot="1" x14ac:dyDescent="0.25">
      <c r="A9" s="55" t="s">
        <v>11</v>
      </c>
      <c r="B9" s="56">
        <f t="shared" ref="B9:I9" si="0">SUM(B8:B8)</f>
        <v>3100000</v>
      </c>
      <c r="C9" s="57">
        <f t="shared" si="0"/>
        <v>0</v>
      </c>
      <c r="D9" s="56">
        <f t="shared" si="0"/>
        <v>0</v>
      </c>
      <c r="E9" s="57">
        <f t="shared" si="0"/>
        <v>0</v>
      </c>
      <c r="F9" s="57">
        <f t="shared" si="0"/>
        <v>0</v>
      </c>
      <c r="G9" s="56">
        <f t="shared" si="0"/>
        <v>0</v>
      </c>
      <c r="H9" s="57">
        <f t="shared" si="0"/>
        <v>0</v>
      </c>
      <c r="I9" s="75">
        <f t="shared" si="0"/>
        <v>0</v>
      </c>
      <c r="J9" s="25">
        <f>SUM(B9:I9)</f>
        <v>3100000</v>
      </c>
    </row>
  </sheetData>
  <mergeCells count="2">
    <mergeCell ref="A1:J2"/>
    <mergeCell ref="A6:A7"/>
  </mergeCells>
  <phoneticPr fontId="23" type="noConversion"/>
  <pageMargins left="0.75" right="0.75" top="1" bottom="1" header="0.5" footer="0.5"/>
  <pageSetup paperSize="9" scale="64" orientation="landscape" r:id="rId1"/>
  <headerFooter alignWithMargins="0">
    <oddHeader>&amp;R1.1)b sz melléklet 
13/2018. (V.31.) Egyek Önk.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9"/>
  <sheetViews>
    <sheetView view="pageLayout" topLeftCell="B1" zoomScaleNormal="100" workbookViewId="0">
      <selection activeCell="F30" sqref="F30"/>
    </sheetView>
  </sheetViews>
  <sheetFormatPr defaultRowHeight="12.75" x14ac:dyDescent="0.2"/>
  <cols>
    <col min="1" max="1" width="40.7109375" customWidth="1"/>
    <col min="2" max="2" width="20.140625" customWidth="1"/>
    <col min="3" max="4" width="14.7109375" customWidth="1"/>
    <col min="5" max="5" width="17.85546875" customWidth="1"/>
    <col min="6" max="6" width="11.7109375" customWidth="1"/>
    <col min="7" max="7" width="14.85546875" customWidth="1"/>
    <col min="8" max="8" width="13.7109375" bestFit="1" customWidth="1"/>
    <col min="9" max="10" width="9.140625" style="246"/>
    <col min="11" max="11" width="13.7109375" bestFit="1" customWidth="1"/>
  </cols>
  <sheetData>
    <row r="2" spans="1:15" ht="26.25" customHeight="1" x14ac:dyDescent="0.25">
      <c r="A2" s="551" t="s">
        <v>166</v>
      </c>
      <c r="B2" s="551"/>
      <c r="C2" s="551"/>
      <c r="D2" s="551"/>
      <c r="E2" s="551"/>
      <c r="F2" s="279"/>
      <c r="G2" s="279"/>
      <c r="H2" s="280"/>
      <c r="I2" s="281"/>
      <c r="J2" s="281"/>
      <c r="K2" s="280"/>
      <c r="L2" s="280"/>
      <c r="M2" s="280"/>
      <c r="N2" s="280"/>
      <c r="O2" s="280"/>
    </row>
    <row r="3" spans="1:15" ht="15.75" x14ac:dyDescent="0.25">
      <c r="A3" s="279"/>
      <c r="B3" s="279"/>
      <c r="C3" s="279"/>
      <c r="D3" s="279"/>
      <c r="E3" s="279"/>
      <c r="F3" s="279"/>
      <c r="G3" s="279"/>
      <c r="H3" s="280"/>
      <c r="I3" s="281"/>
      <c r="J3" s="281"/>
      <c r="K3" s="280"/>
      <c r="L3" s="280"/>
      <c r="M3" s="280"/>
      <c r="N3" s="280"/>
      <c r="O3" s="280"/>
    </row>
    <row r="4" spans="1:15" ht="15.75" x14ac:dyDescent="0.25">
      <c r="A4" s="282"/>
      <c r="B4" s="282"/>
      <c r="C4" s="282"/>
      <c r="D4" s="282"/>
      <c r="E4" s="282"/>
      <c r="F4" s="282"/>
      <c r="G4" s="282"/>
      <c r="H4" s="280"/>
      <c r="I4" s="281"/>
      <c r="J4" s="281"/>
      <c r="K4" s="280"/>
      <c r="L4" s="280"/>
      <c r="M4" s="280"/>
      <c r="N4" s="280"/>
      <c r="O4" s="280"/>
    </row>
    <row r="5" spans="1:15" ht="16.5" thickBot="1" x14ac:dyDescent="0.3">
      <c r="A5" s="280"/>
      <c r="B5" s="280"/>
      <c r="C5" s="280"/>
      <c r="D5" s="280"/>
      <c r="E5" s="284" t="s">
        <v>167</v>
      </c>
      <c r="F5" s="283"/>
      <c r="G5" s="283"/>
      <c r="H5" s="280"/>
      <c r="I5" s="281"/>
      <c r="J5" s="281"/>
      <c r="K5" s="280"/>
      <c r="L5" s="280"/>
      <c r="M5" s="280"/>
      <c r="N5" s="280"/>
      <c r="O5" s="280"/>
    </row>
    <row r="6" spans="1:15" ht="16.5" thickBot="1" x14ac:dyDescent="0.3">
      <c r="A6" s="285"/>
      <c r="B6" s="286"/>
      <c r="C6" s="552"/>
      <c r="D6" s="552"/>
      <c r="E6" s="553"/>
      <c r="F6" s="287"/>
      <c r="G6" s="287"/>
      <c r="H6" s="280"/>
      <c r="I6" s="281"/>
      <c r="J6" s="281"/>
      <c r="K6" s="280"/>
      <c r="L6" s="280"/>
      <c r="M6" s="280"/>
      <c r="N6" s="280"/>
      <c r="O6" s="280"/>
    </row>
    <row r="7" spans="1:15" ht="12.75" customHeight="1" x14ac:dyDescent="0.2">
      <c r="A7" s="554" t="s">
        <v>168</v>
      </c>
      <c r="B7" s="549" t="s">
        <v>169</v>
      </c>
      <c r="C7" s="549" t="s">
        <v>170</v>
      </c>
      <c r="D7" s="556" t="s">
        <v>171</v>
      </c>
      <c r="E7" s="549" t="s">
        <v>169</v>
      </c>
      <c r="F7" s="288"/>
    </row>
    <row r="8" spans="1:15" ht="43.5" customHeight="1" thickBot="1" x14ac:dyDescent="0.25">
      <c r="A8" s="555"/>
      <c r="B8" s="550"/>
      <c r="C8" s="550"/>
      <c r="D8" s="557"/>
      <c r="E8" s="550"/>
      <c r="F8" s="289"/>
    </row>
    <row r="9" spans="1:15" ht="21" customHeight="1" thickBot="1" x14ac:dyDescent="0.25">
      <c r="A9" s="290" t="s">
        <v>172</v>
      </c>
      <c r="B9" s="291">
        <v>120227307</v>
      </c>
      <c r="C9" s="291">
        <v>76594301</v>
      </c>
      <c r="D9" s="292">
        <v>6754100</v>
      </c>
      <c r="E9" s="293">
        <f t="shared" ref="E9:E17" si="0">D9+C9+B9</f>
        <v>203575708</v>
      </c>
      <c r="F9" s="289"/>
      <c r="G9" s="33"/>
    </row>
    <row r="10" spans="1:15" ht="33" customHeight="1" thickBot="1" x14ac:dyDescent="0.25">
      <c r="A10" s="294" t="s">
        <v>173</v>
      </c>
      <c r="B10" s="291">
        <v>16254995</v>
      </c>
      <c r="C10" s="291">
        <v>15558133</v>
      </c>
      <c r="D10" s="292">
        <v>1457720</v>
      </c>
      <c r="E10" s="293">
        <f t="shared" si="0"/>
        <v>33270848</v>
      </c>
      <c r="F10" s="289"/>
      <c r="G10" s="33"/>
    </row>
    <row r="11" spans="1:15" ht="21" customHeight="1" thickBot="1" x14ac:dyDescent="0.25">
      <c r="A11" s="290" t="s">
        <v>75</v>
      </c>
      <c r="B11" s="291">
        <v>130865766</v>
      </c>
      <c r="C11" s="291">
        <v>17806000</v>
      </c>
      <c r="D11" s="292">
        <v>4511000</v>
      </c>
      <c r="E11" s="293">
        <f t="shared" si="0"/>
        <v>153182766</v>
      </c>
      <c r="F11" s="289"/>
      <c r="G11" s="33"/>
    </row>
    <row r="12" spans="1:15" ht="21" customHeight="1" thickBot="1" x14ac:dyDescent="0.25">
      <c r="A12" s="295" t="s">
        <v>174</v>
      </c>
      <c r="B12" s="296">
        <v>11298000</v>
      </c>
      <c r="C12" s="296"/>
      <c r="D12" s="292"/>
      <c r="E12" s="293">
        <f t="shared" si="0"/>
        <v>11298000</v>
      </c>
      <c r="F12" s="289"/>
      <c r="G12" s="33"/>
    </row>
    <row r="13" spans="1:15" ht="35.25" customHeight="1" thickBot="1" x14ac:dyDescent="0.25">
      <c r="A13" s="297" t="s">
        <v>175</v>
      </c>
      <c r="B13" s="298">
        <f>90779619-B26</f>
        <v>82782952</v>
      </c>
      <c r="C13" s="296">
        <v>8577499</v>
      </c>
      <c r="D13" s="292">
        <v>675000</v>
      </c>
      <c r="E13" s="293">
        <f t="shared" si="0"/>
        <v>92035451</v>
      </c>
      <c r="F13" s="289"/>
      <c r="G13" s="33"/>
      <c r="I13" s="548"/>
      <c r="J13" s="548"/>
    </row>
    <row r="14" spans="1:15" ht="35.25" customHeight="1" thickBot="1" x14ac:dyDescent="0.25">
      <c r="A14" s="297" t="s">
        <v>176</v>
      </c>
      <c r="B14" s="298">
        <v>4000000</v>
      </c>
      <c r="C14" s="296"/>
      <c r="D14" s="292"/>
      <c r="E14" s="293">
        <f t="shared" si="0"/>
        <v>4000000</v>
      </c>
      <c r="F14" s="289"/>
      <c r="G14" s="33"/>
      <c r="I14" s="548"/>
      <c r="J14" s="548"/>
    </row>
    <row r="15" spans="1:15" ht="35.25" customHeight="1" thickBot="1" x14ac:dyDescent="0.25">
      <c r="A15" s="294" t="s">
        <v>77</v>
      </c>
      <c r="B15" s="299">
        <f t="shared" ref="B15:D15" si="1">SUM(B16:B17)</f>
        <v>143962134</v>
      </c>
      <c r="C15" s="299">
        <f t="shared" si="1"/>
        <v>0</v>
      </c>
      <c r="D15" s="299">
        <f t="shared" si="1"/>
        <v>0</v>
      </c>
      <c r="E15" s="293">
        <f t="shared" si="0"/>
        <v>143962134</v>
      </c>
      <c r="F15" s="289"/>
      <c r="G15" s="33"/>
      <c r="H15" s="33"/>
      <c r="I15" s="548"/>
      <c r="J15" s="548"/>
      <c r="K15" s="33"/>
    </row>
    <row r="16" spans="1:15" ht="35.25" customHeight="1" thickBot="1" x14ac:dyDescent="0.25">
      <c r="A16" s="297" t="s">
        <v>177</v>
      </c>
      <c r="B16" s="298">
        <v>11049981</v>
      </c>
      <c r="C16" s="296"/>
      <c r="D16" s="300"/>
      <c r="E16" s="293">
        <f t="shared" si="0"/>
        <v>11049981</v>
      </c>
      <c r="F16" s="289"/>
      <c r="G16" s="33"/>
      <c r="I16" s="548"/>
      <c r="J16" s="548"/>
    </row>
    <row r="17" spans="1:10" ht="31.5" customHeight="1" thickBot="1" x14ac:dyDescent="0.25">
      <c r="A17" s="297" t="s">
        <v>178</v>
      </c>
      <c r="B17" s="298">
        <v>132912153</v>
      </c>
      <c r="C17" s="296"/>
      <c r="D17" s="300"/>
      <c r="E17" s="293">
        <f t="shared" si="0"/>
        <v>132912153</v>
      </c>
      <c r="F17" s="289"/>
      <c r="G17" s="33"/>
      <c r="I17" s="548"/>
      <c r="J17" s="548"/>
    </row>
    <row r="18" spans="1:10" ht="21" customHeight="1" thickBot="1" x14ac:dyDescent="0.25">
      <c r="A18" s="2" t="s">
        <v>179</v>
      </c>
      <c r="B18" s="301">
        <f>B9+B10+B11+B12+B13+B15</f>
        <v>505391154</v>
      </c>
      <c r="C18" s="293">
        <f>SUM(C9:C15)</f>
        <v>118535933</v>
      </c>
      <c r="D18" s="293">
        <f>SUM(D9:D17)</f>
        <v>13397820</v>
      </c>
      <c r="E18" s="293">
        <f>SUM(E9:E15)-E14</f>
        <v>637324907</v>
      </c>
      <c r="F18" s="289"/>
      <c r="G18" s="33"/>
      <c r="I18" s="548"/>
      <c r="J18" s="548"/>
    </row>
    <row r="19" spans="1:10" ht="21" customHeight="1" thickBot="1" x14ac:dyDescent="0.25">
      <c r="A19" s="302"/>
      <c r="B19" s="303"/>
      <c r="C19" s="304"/>
      <c r="D19" s="278"/>
      <c r="E19" s="305"/>
      <c r="F19" s="288"/>
      <c r="G19" s="33"/>
      <c r="I19" s="548"/>
      <c r="J19" s="548"/>
    </row>
    <row r="20" spans="1:10" s="50" customFormat="1" ht="21" customHeight="1" thickBot="1" x14ac:dyDescent="0.25">
      <c r="A20" s="306" t="s">
        <v>180</v>
      </c>
      <c r="B20" s="308">
        <v>2513766502</v>
      </c>
      <c r="C20" s="307">
        <v>3649400</v>
      </c>
      <c r="D20" s="307">
        <v>26000</v>
      </c>
      <c r="E20" s="309">
        <f>D20+C20+B20</f>
        <v>2517441902</v>
      </c>
      <c r="F20" s="289"/>
    </row>
    <row r="21" spans="1:10" s="50" customFormat="1" ht="21" customHeight="1" thickBot="1" x14ac:dyDescent="0.25">
      <c r="A21" s="306" t="s">
        <v>181</v>
      </c>
      <c r="B21" s="308">
        <v>35192323</v>
      </c>
      <c r="C21" s="307"/>
      <c r="D21" s="307"/>
      <c r="E21" s="309">
        <f>D21+C21+B21</f>
        <v>35192323</v>
      </c>
      <c r="F21" s="289"/>
    </row>
    <row r="22" spans="1:10" s="50" customFormat="1" ht="21" customHeight="1" thickBot="1" x14ac:dyDescent="0.25">
      <c r="A22" s="306" t="s">
        <v>76</v>
      </c>
      <c r="B22" s="308">
        <v>0</v>
      </c>
      <c r="C22" s="307"/>
      <c r="D22" s="307"/>
      <c r="E22" s="309">
        <f>D22+C22+B22</f>
        <v>0</v>
      </c>
      <c r="F22" s="289"/>
    </row>
    <row r="23" spans="1:10" s="50" customFormat="1" ht="42" customHeight="1" thickBot="1" x14ac:dyDescent="0.25">
      <c r="A23" s="310" t="s">
        <v>78</v>
      </c>
      <c r="B23" s="308">
        <v>7554365</v>
      </c>
      <c r="C23" s="307"/>
      <c r="D23" s="307"/>
      <c r="E23" s="309">
        <f>D23+C23+B23</f>
        <v>7554365</v>
      </c>
      <c r="F23" s="289"/>
    </row>
    <row r="24" spans="1:10" ht="21" customHeight="1" thickBot="1" x14ac:dyDescent="0.25">
      <c r="A24" s="2" t="s">
        <v>182</v>
      </c>
      <c r="B24" s="301">
        <f t="shared" ref="B24:D24" si="2">SUM(B20:B23)</f>
        <v>2556513190</v>
      </c>
      <c r="C24" s="293">
        <f t="shared" si="2"/>
        <v>3649400</v>
      </c>
      <c r="D24" s="293">
        <f t="shared" si="2"/>
        <v>26000</v>
      </c>
      <c r="E24" s="309">
        <f>D24+C24+B24</f>
        <v>2560188590</v>
      </c>
      <c r="F24" s="289"/>
      <c r="G24" s="33"/>
    </row>
    <row r="25" spans="1:10" ht="21" customHeight="1" thickBot="1" x14ac:dyDescent="0.25">
      <c r="A25" s="302"/>
      <c r="B25" s="303"/>
      <c r="C25" s="304"/>
      <c r="D25" s="278"/>
      <c r="E25" s="311"/>
      <c r="F25" s="288"/>
      <c r="G25" s="246"/>
    </row>
    <row r="26" spans="1:10" ht="21" customHeight="1" thickBot="1" x14ac:dyDescent="0.25">
      <c r="A26" s="2" t="s">
        <v>137</v>
      </c>
      <c r="B26" s="313">
        <v>7996667</v>
      </c>
      <c r="C26" s="314"/>
      <c r="D26" s="312"/>
      <c r="E26" s="309">
        <f>D26+C26+B26</f>
        <v>7996667</v>
      </c>
      <c r="F26" s="288"/>
      <c r="G26" s="33"/>
    </row>
    <row r="27" spans="1:10" ht="21" customHeight="1" thickBot="1" x14ac:dyDescent="0.25">
      <c r="A27" s="302"/>
      <c r="B27" s="315"/>
      <c r="C27" s="304"/>
      <c r="D27" s="278"/>
      <c r="E27" s="311"/>
      <c r="F27" s="288"/>
    </row>
    <row r="28" spans="1:10" ht="21" customHeight="1" thickBot="1" x14ac:dyDescent="0.25">
      <c r="A28" s="2" t="s">
        <v>183</v>
      </c>
      <c r="B28" s="293">
        <f>B18+B24+B26</f>
        <v>3069901011</v>
      </c>
      <c r="C28" s="293">
        <f t="shared" ref="C28:D28" si="3">C18+C24+C26</f>
        <v>122185333</v>
      </c>
      <c r="D28" s="293">
        <f t="shared" si="3"/>
        <v>13423820</v>
      </c>
      <c r="E28" s="309">
        <f>D28+C28+B28</f>
        <v>3205510164</v>
      </c>
      <c r="F28" s="288"/>
      <c r="G28" s="33"/>
    </row>
    <row r="29" spans="1:10" ht="21" customHeight="1" x14ac:dyDescent="0.2">
      <c r="A29" s="316"/>
      <c r="B29" s="317"/>
      <c r="C29" s="318"/>
      <c r="D29" s="317"/>
      <c r="E29" s="319"/>
      <c r="F29" s="288"/>
    </row>
    <row r="30" spans="1:10" x14ac:dyDescent="0.2">
      <c r="A30" s="288"/>
      <c r="B30" s="288"/>
      <c r="C30" s="288"/>
      <c r="D30" s="288"/>
      <c r="E30" s="288"/>
      <c r="F30" s="288"/>
    </row>
    <row r="31" spans="1:10" ht="16.5" customHeight="1" x14ac:dyDescent="0.2">
      <c r="A31" s="320"/>
      <c r="B31" s="320"/>
      <c r="C31" s="320"/>
      <c r="D31" s="320"/>
      <c r="E31" s="321"/>
      <c r="F31" s="288"/>
    </row>
    <row r="32" spans="1:10" x14ac:dyDescent="0.2">
      <c r="A32" s="288"/>
      <c r="B32" s="288"/>
      <c r="C32" s="288"/>
      <c r="D32" s="288"/>
      <c r="E32" s="288"/>
      <c r="F32" s="288"/>
      <c r="G32" s="288"/>
      <c r="H32" s="288"/>
    </row>
    <row r="33" spans="1:8" x14ac:dyDescent="0.2">
      <c r="A33" s="288"/>
      <c r="B33" s="288"/>
      <c r="C33" s="288"/>
      <c r="D33" s="288"/>
      <c r="E33" s="288"/>
      <c r="F33" s="288"/>
      <c r="G33" s="288"/>
      <c r="H33" s="288"/>
    </row>
    <row r="34" spans="1:8" x14ac:dyDescent="0.2">
      <c r="A34" s="288"/>
      <c r="B34" s="288"/>
      <c r="C34" s="288"/>
      <c r="D34" s="288"/>
      <c r="E34" s="288"/>
      <c r="F34" s="288"/>
      <c r="G34" s="288"/>
      <c r="H34" s="288"/>
    </row>
    <row r="35" spans="1:8" x14ac:dyDescent="0.2">
      <c r="A35" s="288"/>
      <c r="B35" s="288"/>
      <c r="C35" s="288"/>
      <c r="D35" s="288"/>
      <c r="E35" s="288"/>
      <c r="F35" s="288"/>
      <c r="G35" s="288"/>
      <c r="H35" s="288"/>
    </row>
    <row r="36" spans="1:8" x14ac:dyDescent="0.2">
      <c r="A36" s="288"/>
      <c r="B36" s="288"/>
      <c r="C36" s="288"/>
      <c r="D36" s="288"/>
      <c r="E36" s="288"/>
      <c r="F36" s="288"/>
      <c r="G36" s="288"/>
      <c r="H36" s="288"/>
    </row>
    <row r="37" spans="1:8" x14ac:dyDescent="0.2">
      <c r="A37" s="288"/>
      <c r="B37" s="288"/>
      <c r="C37" s="288"/>
      <c r="D37" s="288"/>
      <c r="E37" s="288"/>
      <c r="F37" s="288"/>
      <c r="G37" s="288"/>
      <c r="H37" s="288"/>
    </row>
    <row r="38" spans="1:8" x14ac:dyDescent="0.2">
      <c r="A38" s="288"/>
      <c r="B38" s="288"/>
      <c r="C38" s="288"/>
      <c r="D38" s="288"/>
      <c r="E38" s="288"/>
      <c r="F38" s="288"/>
      <c r="G38" s="288"/>
      <c r="H38" s="288"/>
    </row>
    <row r="39" spans="1:8" x14ac:dyDescent="0.2">
      <c r="A39" s="288"/>
      <c r="B39" s="288"/>
      <c r="C39" s="288"/>
      <c r="D39" s="288"/>
      <c r="E39" s="288"/>
      <c r="F39" s="288"/>
      <c r="G39" s="288"/>
      <c r="H39" s="288"/>
    </row>
  </sheetData>
  <mergeCells count="14">
    <mergeCell ref="A2:E2"/>
    <mergeCell ref="C6:E6"/>
    <mergeCell ref="A7:A8"/>
    <mergeCell ref="B7:B8"/>
    <mergeCell ref="C7:C8"/>
    <mergeCell ref="D7:D8"/>
    <mergeCell ref="I18:J18"/>
    <mergeCell ref="I19:J19"/>
    <mergeCell ref="E7:E8"/>
    <mergeCell ref="I13:J13"/>
    <mergeCell ref="I14:J14"/>
    <mergeCell ref="I15:J15"/>
    <mergeCell ref="I16:J16"/>
    <mergeCell ref="I17:J17"/>
  </mergeCells>
  <pageMargins left="0.19685039370078741" right="0.19685039370078741" top="0.39370078740157483" bottom="0.39370078740157483" header="0.51181102362204722" footer="0.51181102362204722"/>
  <pageSetup paperSize="9" scale="78" orientation="landscape" r:id="rId1"/>
  <headerFooter alignWithMargins="0">
    <oddHeader>&amp;R3.sz. melléklet
13/2018.(V.31.) Egyek Önk.</oddHeader>
  </headerFooter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1"/>
  <sheetViews>
    <sheetView view="pageLayout" topLeftCell="D1" zoomScaleNormal="100" zoomScaleSheetLayoutView="100" workbookViewId="0">
      <selection activeCell="H16" sqref="H16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558" t="s">
        <v>184</v>
      </c>
      <c r="B2" s="559"/>
      <c r="C2" s="559"/>
      <c r="D2" s="559"/>
      <c r="E2" s="559"/>
      <c r="F2" s="559"/>
      <c r="G2" s="559"/>
      <c r="H2" s="559"/>
      <c r="I2" s="560"/>
      <c r="J2" s="560"/>
      <c r="K2" s="560"/>
      <c r="L2" s="560"/>
    </row>
    <row r="3" spans="1:12" ht="13.5" thickBot="1" x14ac:dyDescent="0.25">
      <c r="L3" s="322"/>
    </row>
    <row r="4" spans="1:12" ht="102" customHeight="1" thickBot="1" x14ac:dyDescent="0.25">
      <c r="A4" s="546" t="s">
        <v>65</v>
      </c>
      <c r="B4" s="48" t="s">
        <v>172</v>
      </c>
      <c r="C4" s="48" t="s">
        <v>185</v>
      </c>
      <c r="D4" s="48" t="s">
        <v>75</v>
      </c>
      <c r="E4" s="48" t="s">
        <v>186</v>
      </c>
      <c r="F4" s="48" t="s">
        <v>187</v>
      </c>
      <c r="G4" s="48" t="s">
        <v>188</v>
      </c>
      <c r="H4" s="48" t="s">
        <v>180</v>
      </c>
      <c r="I4" s="48" t="s">
        <v>181</v>
      </c>
      <c r="J4" s="48" t="s">
        <v>76</v>
      </c>
      <c r="K4" s="48" t="s">
        <v>79</v>
      </c>
      <c r="L4" s="49" t="s">
        <v>189</v>
      </c>
    </row>
    <row r="5" spans="1:12" ht="21" customHeight="1" thickBot="1" x14ac:dyDescent="0.25">
      <c r="A5" s="547"/>
      <c r="B5" s="323" t="s">
        <v>154</v>
      </c>
      <c r="C5" s="323" t="s">
        <v>154</v>
      </c>
      <c r="D5" s="323" t="s">
        <v>154</v>
      </c>
      <c r="E5" s="323" t="s">
        <v>154</v>
      </c>
      <c r="F5" s="323" t="s">
        <v>154</v>
      </c>
      <c r="G5" s="323" t="s">
        <v>154</v>
      </c>
      <c r="H5" s="323" t="s">
        <v>154</v>
      </c>
      <c r="I5" s="323" t="s">
        <v>154</v>
      </c>
      <c r="J5" s="323" t="s">
        <v>154</v>
      </c>
      <c r="K5" s="323" t="s">
        <v>154</v>
      </c>
      <c r="L5" s="323" t="s">
        <v>154</v>
      </c>
    </row>
    <row r="6" spans="1:12" ht="21" customHeight="1" thickBot="1" x14ac:dyDescent="0.25">
      <c r="A6" s="324" t="s">
        <v>190</v>
      </c>
      <c r="B6" s="325">
        <v>33903836</v>
      </c>
      <c r="C6" s="325">
        <v>6836538</v>
      </c>
      <c r="D6" s="326">
        <v>5649600</v>
      </c>
      <c r="E6" s="326"/>
      <c r="F6" s="325">
        <v>1910610</v>
      </c>
      <c r="G6" s="325"/>
      <c r="H6" s="326">
        <v>2474540</v>
      </c>
      <c r="I6" s="326"/>
      <c r="J6" s="326"/>
      <c r="K6" s="325"/>
      <c r="L6" s="327">
        <f>SUM(B6:K6)</f>
        <v>50775124</v>
      </c>
    </row>
    <row r="7" spans="1:12" ht="21" customHeight="1" thickBot="1" x14ac:dyDescent="0.25">
      <c r="A7" s="324" t="s">
        <v>73</v>
      </c>
      <c r="B7" s="325"/>
      <c r="C7" s="325"/>
      <c r="D7" s="326">
        <v>75000</v>
      </c>
      <c r="E7" s="326"/>
      <c r="F7" s="325"/>
      <c r="G7" s="325"/>
      <c r="H7" s="326"/>
      <c r="I7" s="326"/>
      <c r="J7" s="326"/>
      <c r="K7" s="325"/>
      <c r="L7" s="327">
        <f t="shared" ref="L7:L39" si="0">SUM(B7:K7)</f>
        <v>75000</v>
      </c>
    </row>
    <row r="8" spans="1:12" ht="31.5" customHeight="1" thickBot="1" x14ac:dyDescent="0.25">
      <c r="A8" s="328" t="s">
        <v>66</v>
      </c>
      <c r="B8" s="325"/>
      <c r="C8" s="325"/>
      <c r="D8" s="326">
        <v>17183622</v>
      </c>
      <c r="E8" s="326"/>
      <c r="F8" s="325">
        <v>6624673</v>
      </c>
      <c r="G8" s="325"/>
      <c r="H8" s="326">
        <v>61333996</v>
      </c>
      <c r="I8" s="326"/>
      <c r="J8" s="326"/>
      <c r="K8" s="325"/>
      <c r="L8" s="327">
        <f>SUM(B8:K8)</f>
        <v>85142291</v>
      </c>
    </row>
    <row r="9" spans="1:12" ht="31.5" customHeight="1" thickBot="1" x14ac:dyDescent="0.25">
      <c r="A9" s="329" t="s">
        <v>191</v>
      </c>
      <c r="B9" s="325"/>
      <c r="C9" s="325"/>
      <c r="D9" s="326"/>
      <c r="E9" s="326"/>
      <c r="F9" s="325">
        <v>84360</v>
      </c>
      <c r="G9" s="325"/>
      <c r="H9" s="326"/>
      <c r="I9" s="326"/>
      <c r="J9" s="326"/>
      <c r="K9" s="325">
        <v>11049981</v>
      </c>
      <c r="L9" s="327">
        <f t="shared" si="0"/>
        <v>11134341</v>
      </c>
    </row>
    <row r="10" spans="1:12" ht="31.5" customHeight="1" thickBot="1" x14ac:dyDescent="0.25">
      <c r="A10" s="329" t="s">
        <v>192</v>
      </c>
      <c r="B10" s="325"/>
      <c r="C10" s="325"/>
      <c r="D10" s="326"/>
      <c r="E10" s="326"/>
      <c r="F10" s="325">
        <v>12557000</v>
      </c>
      <c r="G10" s="325"/>
      <c r="H10" s="326"/>
      <c r="I10" s="326"/>
      <c r="J10" s="326"/>
      <c r="K10" s="325"/>
      <c r="L10" s="327">
        <f t="shared" si="0"/>
        <v>12557000</v>
      </c>
    </row>
    <row r="11" spans="1:12" ht="21" customHeight="1" thickBot="1" x14ac:dyDescent="0.25">
      <c r="A11" s="330" t="s">
        <v>193</v>
      </c>
      <c r="B11" s="325"/>
      <c r="C11" s="325"/>
      <c r="D11" s="326"/>
      <c r="E11" s="326"/>
      <c r="F11" s="325">
        <v>10515654</v>
      </c>
      <c r="G11" s="325"/>
      <c r="H11" s="326"/>
      <c r="I11" s="326"/>
      <c r="J11" s="325"/>
      <c r="K11" s="325"/>
      <c r="L11" s="327">
        <f t="shared" si="0"/>
        <v>10515654</v>
      </c>
    </row>
    <row r="12" spans="1:12" ht="21" customHeight="1" thickBot="1" x14ac:dyDescent="0.25">
      <c r="A12" s="324" t="s">
        <v>194</v>
      </c>
      <c r="B12" s="325">
        <v>1366743</v>
      </c>
      <c r="C12" s="325">
        <v>133257</v>
      </c>
      <c r="D12" s="326"/>
      <c r="E12" s="326"/>
      <c r="F12" s="325"/>
      <c r="G12" s="325"/>
      <c r="H12" s="326"/>
      <c r="I12" s="326"/>
      <c r="J12" s="326"/>
      <c r="K12" s="325"/>
      <c r="L12" s="327">
        <f t="shared" si="0"/>
        <v>1500000</v>
      </c>
    </row>
    <row r="13" spans="1:12" ht="21" customHeight="1" thickBot="1" x14ac:dyDescent="0.25">
      <c r="A13" s="324" t="s">
        <v>72</v>
      </c>
      <c r="B13" s="325">
        <v>78015228</v>
      </c>
      <c r="C13" s="325">
        <v>7967000</v>
      </c>
      <c r="D13" s="326">
        <v>32629277</v>
      </c>
      <c r="E13" s="326"/>
      <c r="F13" s="325">
        <v>11522448</v>
      </c>
      <c r="G13" s="325"/>
      <c r="H13" s="326">
        <v>15594493</v>
      </c>
      <c r="I13" s="326">
        <v>9809459</v>
      </c>
      <c r="J13" s="326"/>
      <c r="K13" s="325"/>
      <c r="L13" s="327">
        <f t="shared" si="0"/>
        <v>155537905</v>
      </c>
    </row>
    <row r="14" spans="1:12" ht="21" customHeight="1" thickBot="1" x14ac:dyDescent="0.25">
      <c r="A14" s="324" t="s">
        <v>195</v>
      </c>
      <c r="B14" s="325">
        <v>1172500</v>
      </c>
      <c r="C14" s="325">
        <v>231000</v>
      </c>
      <c r="D14" s="326">
        <v>3788900</v>
      </c>
      <c r="E14" s="326"/>
      <c r="F14" s="325"/>
      <c r="G14" s="325"/>
      <c r="H14" s="326">
        <v>100000</v>
      </c>
      <c r="I14" s="326"/>
      <c r="J14" s="326"/>
      <c r="K14" s="325"/>
      <c r="L14" s="327">
        <f t="shared" si="0"/>
        <v>5292400</v>
      </c>
    </row>
    <row r="15" spans="1:12" s="331" customFormat="1" ht="21" customHeight="1" thickBot="1" x14ac:dyDescent="0.25">
      <c r="A15" s="330" t="s">
        <v>108</v>
      </c>
      <c r="B15" s="323"/>
      <c r="C15" s="325"/>
      <c r="D15" s="326"/>
      <c r="E15" s="326"/>
      <c r="F15" s="325"/>
      <c r="G15" s="325"/>
      <c r="H15" s="326">
        <v>1016038615</v>
      </c>
      <c r="I15" s="326">
        <v>24620412</v>
      </c>
      <c r="J15" s="326"/>
      <c r="K15" s="325"/>
      <c r="L15" s="327">
        <f t="shared" si="0"/>
        <v>1040659027</v>
      </c>
    </row>
    <row r="16" spans="1:12" s="331" customFormat="1" ht="21" customHeight="1" thickBot="1" x14ac:dyDescent="0.25">
      <c r="A16" s="330" t="s">
        <v>196</v>
      </c>
      <c r="B16" s="325"/>
      <c r="C16" s="325"/>
      <c r="D16" s="326">
        <v>15206000</v>
      </c>
      <c r="E16" s="326"/>
      <c r="F16" s="325">
        <v>3736712</v>
      </c>
      <c r="G16" s="325"/>
      <c r="H16" s="326"/>
      <c r="I16" s="326"/>
      <c r="J16" s="326"/>
      <c r="K16" s="325"/>
      <c r="L16" s="327">
        <f t="shared" si="0"/>
        <v>18942712</v>
      </c>
    </row>
    <row r="17" spans="1:12" s="331" customFormat="1" ht="21" customHeight="1" thickBot="1" x14ac:dyDescent="0.25">
      <c r="A17" s="332" t="s">
        <v>197</v>
      </c>
      <c r="B17" s="325"/>
      <c r="C17" s="325"/>
      <c r="D17" s="326"/>
      <c r="E17" s="326"/>
      <c r="F17" s="325">
        <v>1955913</v>
      </c>
      <c r="G17" s="325"/>
      <c r="H17" s="326"/>
      <c r="I17" s="326"/>
      <c r="J17" s="326"/>
      <c r="K17" s="325"/>
      <c r="L17" s="327">
        <f t="shared" si="0"/>
        <v>1955913</v>
      </c>
    </row>
    <row r="18" spans="1:12" s="331" customFormat="1" ht="21" customHeight="1" thickBot="1" x14ac:dyDescent="0.25">
      <c r="A18" s="333" t="s">
        <v>198</v>
      </c>
      <c r="B18" s="325"/>
      <c r="C18" s="325"/>
      <c r="D18" s="326"/>
      <c r="E18" s="326"/>
      <c r="F18" s="325"/>
      <c r="G18" s="325"/>
      <c r="H18" s="326">
        <v>1390854858</v>
      </c>
      <c r="I18" s="326"/>
      <c r="J18" s="326"/>
      <c r="K18" s="325"/>
      <c r="L18" s="327">
        <f t="shared" si="0"/>
        <v>1390854858</v>
      </c>
    </row>
    <row r="19" spans="1:12" s="331" customFormat="1" ht="21" customHeight="1" thickBot="1" x14ac:dyDescent="0.25">
      <c r="A19" s="328" t="s">
        <v>199</v>
      </c>
      <c r="B19" s="325"/>
      <c r="C19" s="325"/>
      <c r="D19" s="326">
        <v>15148510</v>
      </c>
      <c r="E19" s="326"/>
      <c r="F19" s="325">
        <v>488675</v>
      </c>
      <c r="G19" s="325"/>
      <c r="H19" s="326"/>
      <c r="I19" s="326"/>
      <c r="J19" s="326"/>
      <c r="K19" s="325"/>
      <c r="L19" s="327">
        <f t="shared" si="0"/>
        <v>15637185</v>
      </c>
    </row>
    <row r="20" spans="1:12" s="331" customFormat="1" ht="21" customHeight="1" thickBot="1" x14ac:dyDescent="0.25">
      <c r="A20" s="330" t="s">
        <v>67</v>
      </c>
      <c r="B20" s="325">
        <v>2346100</v>
      </c>
      <c r="C20" s="325">
        <v>462000</v>
      </c>
      <c r="D20" s="326">
        <v>10795000</v>
      </c>
      <c r="E20" s="326"/>
      <c r="F20" s="325">
        <v>4871899</v>
      </c>
      <c r="G20" s="325"/>
      <c r="H20" s="326">
        <v>27370000</v>
      </c>
      <c r="I20" s="326"/>
      <c r="J20" s="326"/>
      <c r="K20" s="325"/>
      <c r="L20" s="327">
        <f t="shared" si="0"/>
        <v>45844999</v>
      </c>
    </row>
    <row r="21" spans="1:12" ht="21" customHeight="1" thickBot="1" x14ac:dyDescent="0.25">
      <c r="A21" s="330" t="s">
        <v>200</v>
      </c>
      <c r="B21" s="325">
        <v>480000</v>
      </c>
      <c r="C21" s="325">
        <v>85200</v>
      </c>
      <c r="D21" s="326">
        <v>304000</v>
      </c>
      <c r="E21" s="326"/>
      <c r="F21" s="325"/>
      <c r="G21" s="325"/>
      <c r="H21" s="325"/>
      <c r="I21" s="326"/>
      <c r="J21" s="325"/>
      <c r="K21" s="325"/>
      <c r="L21" s="327">
        <f t="shared" si="0"/>
        <v>869200</v>
      </c>
    </row>
    <row r="22" spans="1:12" ht="21" customHeight="1" thickBot="1" x14ac:dyDescent="0.25">
      <c r="A22" s="330" t="s">
        <v>201</v>
      </c>
      <c r="B22" s="325"/>
      <c r="C22" s="325"/>
      <c r="D22" s="326"/>
      <c r="E22" s="326"/>
      <c r="F22" s="325">
        <v>9676437</v>
      </c>
      <c r="G22" s="325"/>
      <c r="H22" s="325"/>
      <c r="I22" s="326"/>
      <c r="J22" s="325"/>
      <c r="K22" s="325"/>
      <c r="L22" s="327">
        <f t="shared" si="0"/>
        <v>9676437</v>
      </c>
    </row>
    <row r="23" spans="1:12" ht="21" customHeight="1" thickBot="1" x14ac:dyDescent="0.25">
      <c r="A23" s="330" t="s">
        <v>202</v>
      </c>
      <c r="B23" s="325"/>
      <c r="C23" s="325"/>
      <c r="D23" s="326">
        <v>2530100</v>
      </c>
      <c r="E23" s="326"/>
      <c r="F23" s="325">
        <v>1043487</v>
      </c>
      <c r="G23" s="325"/>
      <c r="H23" s="325"/>
      <c r="I23" s="326"/>
      <c r="J23" s="325"/>
      <c r="K23" s="325"/>
      <c r="L23" s="327">
        <f t="shared" si="0"/>
        <v>3573587</v>
      </c>
    </row>
    <row r="24" spans="1:12" ht="21" customHeight="1" thickBot="1" x14ac:dyDescent="0.25">
      <c r="A24" s="330" t="s">
        <v>203</v>
      </c>
      <c r="B24" s="325"/>
      <c r="C24" s="325"/>
      <c r="D24" s="326">
        <v>279400</v>
      </c>
      <c r="E24" s="326"/>
      <c r="F24" s="325"/>
      <c r="G24" s="325"/>
      <c r="H24" s="325"/>
      <c r="I24" s="326"/>
      <c r="J24" s="325"/>
      <c r="K24" s="325"/>
      <c r="L24" s="327">
        <f t="shared" si="0"/>
        <v>279400</v>
      </c>
    </row>
    <row r="25" spans="1:12" ht="21" customHeight="1" thickBot="1" x14ac:dyDescent="0.25">
      <c r="A25" s="330" t="s">
        <v>204</v>
      </c>
      <c r="B25" s="325"/>
      <c r="C25" s="325"/>
      <c r="D25" s="326">
        <v>64000</v>
      </c>
      <c r="E25" s="326"/>
      <c r="F25" s="325"/>
      <c r="G25" s="325"/>
      <c r="H25" s="325"/>
      <c r="I25" s="326"/>
      <c r="J25" s="325"/>
      <c r="K25" s="325"/>
      <c r="L25" s="327">
        <f t="shared" si="0"/>
        <v>64000</v>
      </c>
    </row>
    <row r="26" spans="1:12" ht="21" customHeight="1" thickBot="1" x14ac:dyDescent="0.25">
      <c r="A26" s="330" t="s">
        <v>205</v>
      </c>
      <c r="B26" s="325"/>
      <c r="C26" s="325"/>
      <c r="D26" s="326"/>
      <c r="E26" s="326"/>
      <c r="F26" s="325"/>
      <c r="G26" s="325"/>
      <c r="H26" s="325"/>
      <c r="I26" s="326">
        <v>762452</v>
      </c>
      <c r="J26" s="325"/>
      <c r="K26" s="325"/>
      <c r="L26" s="327">
        <f t="shared" si="0"/>
        <v>762452</v>
      </c>
    </row>
    <row r="27" spans="1:12" ht="21" customHeight="1" thickBot="1" x14ac:dyDescent="0.25">
      <c r="A27" s="330" t="s">
        <v>206</v>
      </c>
      <c r="B27" s="325"/>
      <c r="C27" s="325"/>
      <c r="D27" s="326"/>
      <c r="E27" s="326"/>
      <c r="F27" s="325">
        <v>672388</v>
      </c>
      <c r="G27" s="325"/>
      <c r="H27" s="325"/>
      <c r="I27" s="326"/>
      <c r="J27" s="326"/>
      <c r="K27" s="325"/>
      <c r="L27" s="327">
        <f t="shared" si="0"/>
        <v>672388</v>
      </c>
    </row>
    <row r="28" spans="1:12" ht="21" customHeight="1" thickBot="1" x14ac:dyDescent="0.25">
      <c r="A28" s="324" t="s">
        <v>207</v>
      </c>
      <c r="B28" s="325"/>
      <c r="C28" s="325"/>
      <c r="D28" s="326"/>
      <c r="E28" s="326"/>
      <c r="F28" s="325">
        <v>6087000</v>
      </c>
      <c r="G28" s="325"/>
      <c r="H28" s="325"/>
      <c r="I28" s="326"/>
      <c r="J28" s="326"/>
      <c r="K28" s="325"/>
      <c r="L28" s="327">
        <f t="shared" si="0"/>
        <v>6087000</v>
      </c>
    </row>
    <row r="29" spans="1:12" ht="21" customHeight="1" thickBot="1" x14ac:dyDescent="0.25">
      <c r="A29" s="324" t="s">
        <v>208</v>
      </c>
      <c r="B29" s="325"/>
      <c r="C29" s="325"/>
      <c r="D29" s="326">
        <v>2000000</v>
      </c>
      <c r="E29" s="326"/>
      <c r="F29" s="325"/>
      <c r="G29" s="325"/>
      <c r="H29" s="325"/>
      <c r="I29" s="326"/>
      <c r="J29" s="326"/>
      <c r="K29" s="325"/>
      <c r="L29" s="327">
        <f t="shared" si="0"/>
        <v>2000000</v>
      </c>
    </row>
    <row r="30" spans="1:12" ht="21" customHeight="1" thickBot="1" x14ac:dyDescent="0.25">
      <c r="A30" s="324" t="s">
        <v>209</v>
      </c>
      <c r="B30" s="325"/>
      <c r="C30" s="325"/>
      <c r="D30" s="326">
        <v>6954360</v>
      </c>
      <c r="E30" s="326"/>
      <c r="F30" s="325">
        <v>1043487</v>
      </c>
      <c r="G30" s="325"/>
      <c r="H30" s="325"/>
      <c r="I30" s="326"/>
      <c r="J30" s="326"/>
      <c r="K30" s="325"/>
      <c r="L30" s="327">
        <f t="shared" si="0"/>
        <v>7997847</v>
      </c>
    </row>
    <row r="31" spans="1:12" ht="21" customHeight="1" thickBot="1" x14ac:dyDescent="0.25">
      <c r="A31" s="324" t="s">
        <v>210</v>
      </c>
      <c r="B31" s="325"/>
      <c r="C31" s="325"/>
      <c r="D31" s="326">
        <v>10361770</v>
      </c>
      <c r="E31" s="326"/>
      <c r="F31" s="325"/>
      <c r="G31" s="325"/>
      <c r="H31" s="325"/>
      <c r="I31" s="326"/>
      <c r="J31" s="326"/>
      <c r="K31" s="325"/>
      <c r="L31" s="327"/>
    </row>
    <row r="32" spans="1:12" ht="21" customHeight="1" thickBot="1" x14ac:dyDescent="0.25">
      <c r="A32" s="324" t="s">
        <v>211</v>
      </c>
      <c r="B32" s="325"/>
      <c r="C32" s="325"/>
      <c r="D32" s="326"/>
      <c r="E32" s="326">
        <v>1950000</v>
      </c>
      <c r="F32" s="325"/>
      <c r="G32" s="325"/>
      <c r="H32" s="325"/>
      <c r="I32" s="326"/>
      <c r="J32" s="326"/>
      <c r="K32" s="325"/>
      <c r="L32" s="327">
        <f t="shared" si="0"/>
        <v>1950000</v>
      </c>
    </row>
    <row r="33" spans="1:12" ht="28.5" customHeight="1" thickBot="1" x14ac:dyDescent="0.25">
      <c r="A33" s="334" t="s">
        <v>212</v>
      </c>
      <c r="B33" s="325"/>
      <c r="C33" s="325"/>
      <c r="D33" s="326"/>
      <c r="E33" s="326"/>
      <c r="F33" s="325">
        <v>5592209</v>
      </c>
      <c r="G33" s="325"/>
      <c r="H33" s="325"/>
      <c r="I33" s="326"/>
      <c r="J33" s="326"/>
      <c r="K33" s="325"/>
      <c r="L33" s="327">
        <f t="shared" si="0"/>
        <v>5592209</v>
      </c>
    </row>
    <row r="34" spans="1:12" ht="21" customHeight="1" thickBot="1" x14ac:dyDescent="0.25">
      <c r="A34" s="324" t="s">
        <v>71</v>
      </c>
      <c r="B34" s="325">
        <v>2942900</v>
      </c>
      <c r="C34" s="325">
        <v>540000</v>
      </c>
      <c r="D34" s="326">
        <v>1073000</v>
      </c>
      <c r="E34" s="326"/>
      <c r="F34" s="325"/>
      <c r="G34" s="325"/>
      <c r="H34" s="325"/>
      <c r="I34" s="335"/>
      <c r="J34" s="335"/>
      <c r="K34" s="325"/>
      <c r="L34" s="327">
        <f t="shared" si="0"/>
        <v>4555900</v>
      </c>
    </row>
    <row r="35" spans="1:12" ht="21" customHeight="1" thickBot="1" x14ac:dyDescent="0.25">
      <c r="A35" s="324" t="s">
        <v>213</v>
      </c>
      <c r="B35" s="325"/>
      <c r="C35" s="325"/>
      <c r="D35" s="326">
        <v>150000</v>
      </c>
      <c r="E35" s="326">
        <v>9348000</v>
      </c>
      <c r="F35" s="325">
        <v>400000</v>
      </c>
      <c r="G35" s="325"/>
      <c r="H35" s="325"/>
      <c r="I35" s="326"/>
      <c r="J35" s="326"/>
      <c r="K35" s="325"/>
      <c r="L35" s="327">
        <f t="shared" si="0"/>
        <v>9898000</v>
      </c>
    </row>
    <row r="36" spans="1:12" ht="30.75" customHeight="1" thickBot="1" x14ac:dyDescent="0.25">
      <c r="A36" s="328" t="s">
        <v>69</v>
      </c>
      <c r="B36" s="325"/>
      <c r="C36" s="325"/>
      <c r="D36" s="326">
        <v>4572000</v>
      </c>
      <c r="E36" s="326"/>
      <c r="F36" s="325"/>
      <c r="G36" s="325"/>
      <c r="H36" s="325"/>
      <c r="I36" s="326"/>
      <c r="J36" s="325"/>
      <c r="K36" s="325"/>
      <c r="L36" s="327">
        <f t="shared" si="0"/>
        <v>4572000</v>
      </c>
    </row>
    <row r="37" spans="1:12" ht="21" customHeight="1" thickBot="1" x14ac:dyDescent="0.25">
      <c r="A37" s="330" t="s">
        <v>70</v>
      </c>
      <c r="B37" s="325"/>
      <c r="C37" s="325"/>
      <c r="D37" s="326">
        <v>2101227</v>
      </c>
      <c r="E37" s="326"/>
      <c r="F37" s="325"/>
      <c r="G37" s="325"/>
      <c r="H37" s="325"/>
      <c r="I37" s="326"/>
      <c r="J37" s="325"/>
      <c r="K37" s="325">
        <v>7554365</v>
      </c>
      <c r="L37" s="327">
        <f t="shared" si="0"/>
        <v>9655592</v>
      </c>
    </row>
    <row r="38" spans="1:12" ht="21" customHeight="1" thickBot="1" x14ac:dyDescent="0.25">
      <c r="A38" s="330" t="s">
        <v>214</v>
      </c>
      <c r="B38" s="325"/>
      <c r="C38" s="325"/>
      <c r="D38" s="326"/>
      <c r="E38" s="326"/>
      <c r="F38" s="325"/>
      <c r="G38" s="325">
        <v>11996667</v>
      </c>
      <c r="H38" s="325"/>
      <c r="I38" s="326"/>
      <c r="J38" s="325"/>
      <c r="K38" s="325"/>
      <c r="L38" s="327">
        <f t="shared" si="0"/>
        <v>11996667</v>
      </c>
    </row>
    <row r="39" spans="1:12" ht="21" customHeight="1" thickBot="1" x14ac:dyDescent="0.25">
      <c r="A39" s="336" t="s">
        <v>11</v>
      </c>
      <c r="B39" s="337">
        <f>SUM(B6:B38)</f>
        <v>120227307</v>
      </c>
      <c r="C39" s="337">
        <f t="shared" ref="C39:H39" si="1">SUM(C6:C38)</f>
        <v>16254995</v>
      </c>
      <c r="D39" s="337">
        <f>SUM(D6:D38)</f>
        <v>130865766</v>
      </c>
      <c r="E39" s="337">
        <f t="shared" si="1"/>
        <v>11298000</v>
      </c>
      <c r="F39" s="337">
        <f t="shared" si="1"/>
        <v>78782952</v>
      </c>
      <c r="G39" s="337">
        <f t="shared" si="1"/>
        <v>11996667</v>
      </c>
      <c r="H39" s="337">
        <f t="shared" si="1"/>
        <v>2513766502</v>
      </c>
      <c r="I39" s="337">
        <f>SUM(I6:I38)</f>
        <v>35192323</v>
      </c>
      <c r="J39" s="337">
        <f>SUM(J6:J38)</f>
        <v>0</v>
      </c>
      <c r="K39" s="337">
        <f>SUM(K6:K38)</f>
        <v>18604346</v>
      </c>
      <c r="L39" s="327">
        <f t="shared" si="0"/>
        <v>2936988858</v>
      </c>
    </row>
    <row r="41" spans="1:12" x14ac:dyDescent="0.2">
      <c r="E41" s="338"/>
      <c r="J41" s="33"/>
      <c r="L41" s="338"/>
    </row>
    <row r="43" spans="1:12" x14ac:dyDescent="0.2">
      <c r="A43" s="339"/>
      <c r="B43" s="340"/>
      <c r="C43" s="340"/>
      <c r="D43" s="340"/>
      <c r="E43" s="340"/>
      <c r="F43" s="340"/>
      <c r="G43" s="340"/>
      <c r="H43" s="340"/>
    </row>
    <row r="44" spans="1:12" x14ac:dyDescent="0.2">
      <c r="A44" s="341"/>
      <c r="B44" s="342"/>
      <c r="C44" s="342"/>
      <c r="D44" s="342"/>
      <c r="E44" s="342"/>
      <c r="F44" s="342"/>
      <c r="G44" s="342"/>
      <c r="H44" s="342"/>
    </row>
    <row r="45" spans="1:12" x14ac:dyDescent="0.2">
      <c r="A45" s="343"/>
      <c r="B45" s="344"/>
      <c r="C45" s="344"/>
      <c r="D45" s="344"/>
      <c r="E45" s="344"/>
      <c r="F45" s="344"/>
      <c r="G45" s="344"/>
      <c r="H45" s="344"/>
    </row>
    <row r="46" spans="1:12" x14ac:dyDescent="0.2">
      <c r="A46" s="343"/>
      <c r="B46" s="344"/>
      <c r="C46" s="344"/>
      <c r="D46" s="345"/>
      <c r="E46" s="344"/>
      <c r="F46" s="344"/>
      <c r="G46" s="344"/>
      <c r="H46" s="344"/>
    </row>
    <row r="47" spans="1:12" x14ac:dyDescent="0.2">
      <c r="A47" s="343"/>
      <c r="B47" s="344"/>
      <c r="C47" s="344"/>
      <c r="D47" s="344"/>
      <c r="E47" s="344"/>
      <c r="F47" s="344"/>
      <c r="G47" s="344"/>
      <c r="H47" s="344"/>
    </row>
    <row r="48" spans="1:12" x14ac:dyDescent="0.2">
      <c r="A48" s="343"/>
      <c r="B48" s="344"/>
      <c r="C48" s="344"/>
      <c r="D48" s="344"/>
      <c r="E48" s="344"/>
      <c r="F48" s="344"/>
      <c r="G48" s="344"/>
      <c r="H48" s="344"/>
    </row>
    <row r="49" spans="1:9" x14ac:dyDescent="0.2">
      <c r="A49" s="343"/>
      <c r="B49" s="344"/>
      <c r="C49" s="344"/>
      <c r="D49" s="344"/>
      <c r="E49" s="344"/>
      <c r="F49" s="344"/>
      <c r="G49" s="344"/>
      <c r="H49" s="344"/>
    </row>
    <row r="50" spans="1:9" x14ac:dyDescent="0.2">
      <c r="A50" s="343"/>
      <c r="B50" s="344"/>
      <c r="C50" s="344"/>
      <c r="D50" s="344"/>
      <c r="E50" s="344"/>
      <c r="F50" s="344"/>
      <c r="G50" s="344"/>
      <c r="H50" s="344"/>
    </row>
    <row r="51" spans="1:9" x14ac:dyDescent="0.2">
      <c r="A51" s="343"/>
      <c r="B51" s="344"/>
      <c r="C51" s="344"/>
      <c r="D51" s="344"/>
      <c r="E51" s="344"/>
      <c r="F51" s="344"/>
      <c r="G51" s="344"/>
      <c r="H51" s="344"/>
    </row>
    <row r="52" spans="1:9" x14ac:dyDescent="0.2">
      <c r="A52" s="343"/>
      <c r="B52" s="344"/>
      <c r="C52" s="344"/>
      <c r="D52" s="344"/>
      <c r="E52" s="344"/>
      <c r="F52" s="344"/>
      <c r="G52" s="344"/>
      <c r="H52" s="344"/>
    </row>
    <row r="53" spans="1:9" x14ac:dyDescent="0.2">
      <c r="A53" s="343"/>
      <c r="B53" s="344"/>
      <c r="C53" s="344"/>
      <c r="D53" s="344"/>
      <c r="E53" s="344"/>
      <c r="F53" s="344"/>
      <c r="G53" s="344"/>
      <c r="H53" s="344"/>
    </row>
    <row r="54" spans="1:9" x14ac:dyDescent="0.2">
      <c r="A54" s="343"/>
      <c r="B54" s="344"/>
      <c r="C54" s="344"/>
      <c r="D54" s="344"/>
      <c r="E54" s="344"/>
      <c r="F54" s="344"/>
      <c r="G54" s="344"/>
      <c r="H54" s="344"/>
    </row>
    <row r="55" spans="1:9" x14ac:dyDescent="0.2">
      <c r="A55" s="343"/>
      <c r="B55" s="344"/>
      <c r="C55" s="344"/>
      <c r="D55" s="344"/>
      <c r="E55" s="344"/>
      <c r="F55" s="344"/>
      <c r="G55" s="344"/>
      <c r="H55" s="344"/>
    </row>
    <row r="56" spans="1:9" x14ac:dyDescent="0.2">
      <c r="A56" s="343"/>
      <c r="B56" s="344"/>
      <c r="C56" s="344"/>
      <c r="D56" s="344"/>
      <c r="E56" s="344"/>
      <c r="F56" s="344"/>
      <c r="G56" s="344"/>
      <c r="H56" s="344"/>
      <c r="I56" s="1"/>
    </row>
    <row r="57" spans="1:9" x14ac:dyDescent="0.2">
      <c r="A57" s="343"/>
      <c r="B57" s="344"/>
      <c r="C57" s="344"/>
      <c r="D57" s="344"/>
      <c r="E57" s="344"/>
      <c r="F57" s="344"/>
      <c r="G57" s="344"/>
      <c r="H57" s="344"/>
    </row>
    <row r="58" spans="1:9" x14ac:dyDescent="0.2">
      <c r="A58" s="343"/>
      <c r="B58" s="344"/>
      <c r="C58" s="344"/>
      <c r="D58" s="344"/>
      <c r="E58" s="344"/>
      <c r="F58" s="344"/>
      <c r="G58" s="344"/>
      <c r="H58" s="344"/>
    </row>
    <row r="59" spans="1:9" x14ac:dyDescent="0.2">
      <c r="A59" s="341"/>
      <c r="B59" s="346"/>
      <c r="C59" s="346"/>
      <c r="D59" s="346"/>
      <c r="E59" s="346"/>
      <c r="F59" s="346"/>
      <c r="G59" s="346"/>
      <c r="H59" s="346"/>
    </row>
    <row r="60" spans="1:9" x14ac:dyDescent="0.2">
      <c r="B60" s="1"/>
      <c r="C60" s="1"/>
      <c r="D60" s="1"/>
      <c r="E60" s="1"/>
      <c r="F60" s="1"/>
      <c r="G60" s="1"/>
      <c r="H60" s="1"/>
    </row>
    <row r="61" spans="1:9" x14ac:dyDescent="0.2">
      <c r="B61" s="1"/>
      <c r="C61" s="1"/>
      <c r="D61" s="1"/>
      <c r="E61" s="1"/>
      <c r="F61" s="1"/>
      <c r="G61" s="1"/>
      <c r="H61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&amp;R3.1. sz. melléklet
13/2018.(V.31.)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9"/>
  <sheetViews>
    <sheetView tabSelected="1" view="pageLayout" topLeftCell="E1" zoomScaleNormal="100" zoomScaleSheetLayoutView="100" workbookViewId="0">
      <selection activeCell="N16" sqref="N16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558" t="s">
        <v>215</v>
      </c>
      <c r="B2" s="559"/>
      <c r="C2" s="559"/>
      <c r="D2" s="559"/>
      <c r="E2" s="559"/>
      <c r="F2" s="559"/>
      <c r="G2" s="559"/>
      <c r="H2" s="559"/>
      <c r="I2" s="560"/>
      <c r="J2" s="560"/>
      <c r="K2" s="560"/>
      <c r="L2" s="560"/>
    </row>
    <row r="3" spans="1:12" ht="13.5" thickBot="1" x14ac:dyDescent="0.25">
      <c r="L3" s="322"/>
    </row>
    <row r="4" spans="1:12" ht="102" customHeight="1" thickBot="1" x14ac:dyDescent="0.25">
      <c r="A4" s="546" t="s">
        <v>65</v>
      </c>
      <c r="B4" s="48" t="s">
        <v>172</v>
      </c>
      <c r="C4" s="48" t="s">
        <v>185</v>
      </c>
      <c r="D4" s="48" t="s">
        <v>75</v>
      </c>
      <c r="E4" s="48" t="s">
        <v>186</v>
      </c>
      <c r="F4" s="48" t="s">
        <v>187</v>
      </c>
      <c r="G4" s="48" t="s">
        <v>188</v>
      </c>
      <c r="H4" s="48" t="s">
        <v>180</v>
      </c>
      <c r="I4" s="48" t="s">
        <v>181</v>
      </c>
      <c r="J4" s="48" t="s">
        <v>76</v>
      </c>
      <c r="K4" s="48" t="s">
        <v>79</v>
      </c>
      <c r="L4" s="49" t="s">
        <v>189</v>
      </c>
    </row>
    <row r="5" spans="1:12" ht="21" customHeight="1" thickBot="1" x14ac:dyDescent="0.25">
      <c r="A5" s="547"/>
      <c r="B5" s="323" t="s">
        <v>154</v>
      </c>
      <c r="C5" s="323" t="s">
        <v>154</v>
      </c>
      <c r="D5" s="323" t="s">
        <v>154</v>
      </c>
      <c r="E5" s="323" t="s">
        <v>154</v>
      </c>
      <c r="F5" s="323" t="s">
        <v>154</v>
      </c>
      <c r="G5" s="323" t="s">
        <v>154</v>
      </c>
      <c r="H5" s="323" t="s">
        <v>154</v>
      </c>
      <c r="I5" s="323" t="s">
        <v>154</v>
      </c>
      <c r="J5" s="323" t="s">
        <v>154</v>
      </c>
      <c r="K5" s="323" t="s">
        <v>154</v>
      </c>
      <c r="L5" s="323" t="s">
        <v>154</v>
      </c>
    </row>
    <row r="6" spans="1:12" ht="21" customHeight="1" thickBot="1" x14ac:dyDescent="0.25">
      <c r="A6" s="324" t="s">
        <v>190</v>
      </c>
      <c r="B6" s="325">
        <v>33903836</v>
      </c>
      <c r="C6" s="325">
        <v>6836538</v>
      </c>
      <c r="D6" s="326">
        <v>5649600</v>
      </c>
      <c r="E6" s="326"/>
      <c r="F6" s="325">
        <v>1910610</v>
      </c>
      <c r="G6" s="325"/>
      <c r="H6" s="325">
        <v>2474540</v>
      </c>
      <c r="I6" s="326"/>
      <c r="J6" s="326"/>
      <c r="K6" s="325"/>
      <c r="L6" s="327">
        <f>SUM(B6:K6)</f>
        <v>50775124</v>
      </c>
    </row>
    <row r="7" spans="1:12" ht="21" customHeight="1" thickBot="1" x14ac:dyDescent="0.25">
      <c r="A7" s="324" t="s">
        <v>73</v>
      </c>
      <c r="B7" s="325"/>
      <c r="C7" s="325"/>
      <c r="D7" s="326">
        <v>75000</v>
      </c>
      <c r="E7" s="326"/>
      <c r="F7" s="325"/>
      <c r="G7" s="325"/>
      <c r="H7" s="325"/>
      <c r="I7" s="326"/>
      <c r="J7" s="326"/>
      <c r="K7" s="325"/>
      <c r="L7" s="327">
        <f t="shared" ref="L7:L37" si="0">SUM(B7:K7)</f>
        <v>75000</v>
      </c>
    </row>
    <row r="8" spans="1:12" ht="31.5" customHeight="1" thickBot="1" x14ac:dyDescent="0.25">
      <c r="A8" s="328" t="s">
        <v>66</v>
      </c>
      <c r="B8" s="325"/>
      <c r="C8" s="325"/>
      <c r="D8" s="326">
        <v>17183622</v>
      </c>
      <c r="E8" s="326"/>
      <c r="F8" s="325">
        <v>6624673</v>
      </c>
      <c r="G8" s="325"/>
      <c r="H8" s="325">
        <v>61333996</v>
      </c>
      <c r="I8" s="326"/>
      <c r="J8" s="326"/>
      <c r="K8" s="325"/>
      <c r="L8" s="327">
        <f>SUM(B8:K8)</f>
        <v>85142291</v>
      </c>
    </row>
    <row r="9" spans="1:12" ht="31.5" customHeight="1" thickBot="1" x14ac:dyDescent="0.25">
      <c r="A9" s="329" t="s">
        <v>191</v>
      </c>
      <c r="B9" s="325"/>
      <c r="C9" s="325"/>
      <c r="D9" s="326"/>
      <c r="E9" s="326"/>
      <c r="F9" s="325">
        <v>84360</v>
      </c>
      <c r="G9" s="325"/>
      <c r="H9" s="325"/>
      <c r="I9" s="326"/>
      <c r="J9" s="326"/>
      <c r="K9" s="325">
        <v>11049981</v>
      </c>
      <c r="L9" s="327">
        <f t="shared" si="0"/>
        <v>11134341</v>
      </c>
    </row>
    <row r="10" spans="1:12" ht="31.5" customHeight="1" thickBot="1" x14ac:dyDescent="0.25">
      <c r="A10" s="329" t="s">
        <v>192</v>
      </c>
      <c r="B10" s="325"/>
      <c r="C10" s="325"/>
      <c r="D10" s="326"/>
      <c r="E10" s="326"/>
      <c r="F10" s="325">
        <v>12557000</v>
      </c>
      <c r="G10" s="325"/>
      <c r="H10" s="325"/>
      <c r="I10" s="326"/>
      <c r="J10" s="326"/>
      <c r="K10" s="325"/>
      <c r="L10" s="327">
        <f t="shared" si="0"/>
        <v>12557000</v>
      </c>
    </row>
    <row r="11" spans="1:12" ht="21" customHeight="1" thickBot="1" x14ac:dyDescent="0.25">
      <c r="A11" s="330" t="s">
        <v>193</v>
      </c>
      <c r="B11" s="325"/>
      <c r="C11" s="325"/>
      <c r="D11" s="326"/>
      <c r="E11" s="326"/>
      <c r="F11" s="325">
        <v>10515654</v>
      </c>
      <c r="G11" s="325"/>
      <c r="H11" s="325"/>
      <c r="I11" s="326"/>
      <c r="J11" s="325"/>
      <c r="K11" s="325"/>
      <c r="L11" s="327">
        <f t="shared" si="0"/>
        <v>10515654</v>
      </c>
    </row>
    <row r="12" spans="1:12" ht="21" customHeight="1" thickBot="1" x14ac:dyDescent="0.25">
      <c r="A12" s="324" t="s">
        <v>194</v>
      </c>
      <c r="B12" s="325">
        <v>1366743</v>
      </c>
      <c r="C12" s="325">
        <v>133257</v>
      </c>
      <c r="D12" s="326"/>
      <c r="E12" s="326"/>
      <c r="F12" s="325"/>
      <c r="G12" s="325"/>
      <c r="H12" s="325"/>
      <c r="I12" s="326"/>
      <c r="J12" s="326"/>
      <c r="K12" s="325"/>
      <c r="L12" s="327">
        <f t="shared" si="0"/>
        <v>1500000</v>
      </c>
    </row>
    <row r="13" spans="1:12" ht="21" customHeight="1" thickBot="1" x14ac:dyDescent="0.25">
      <c r="A13" s="324" t="s">
        <v>72</v>
      </c>
      <c r="B13" s="325">
        <v>78015228</v>
      </c>
      <c r="C13" s="325">
        <v>7967000</v>
      </c>
      <c r="D13" s="326">
        <v>32629277</v>
      </c>
      <c r="E13" s="326"/>
      <c r="F13" s="325">
        <v>11522448</v>
      </c>
      <c r="G13" s="325"/>
      <c r="H13" s="325">
        <v>15594493</v>
      </c>
      <c r="I13" s="326">
        <v>9809459</v>
      </c>
      <c r="J13" s="326"/>
      <c r="K13" s="325"/>
      <c r="L13" s="327">
        <f t="shared" si="0"/>
        <v>155537905</v>
      </c>
    </row>
    <row r="14" spans="1:12" ht="21" customHeight="1" thickBot="1" x14ac:dyDescent="0.25">
      <c r="A14" s="324" t="s">
        <v>195</v>
      </c>
      <c r="B14" s="325">
        <v>1172500</v>
      </c>
      <c r="C14" s="325">
        <v>231000</v>
      </c>
      <c r="D14" s="326">
        <v>3788900</v>
      </c>
      <c r="E14" s="326"/>
      <c r="F14" s="325"/>
      <c r="G14" s="325"/>
      <c r="H14" s="325">
        <v>100000</v>
      </c>
      <c r="I14" s="326"/>
      <c r="J14" s="326"/>
      <c r="K14" s="325"/>
      <c r="L14" s="327">
        <f t="shared" si="0"/>
        <v>5292400</v>
      </c>
    </row>
    <row r="15" spans="1:12" s="331" customFormat="1" ht="21" customHeight="1" thickBot="1" x14ac:dyDescent="0.25">
      <c r="A15" s="330" t="s">
        <v>108</v>
      </c>
      <c r="B15" s="323"/>
      <c r="C15" s="325"/>
      <c r="D15" s="326"/>
      <c r="E15" s="326"/>
      <c r="F15" s="325"/>
      <c r="G15" s="325"/>
      <c r="H15" s="325">
        <v>1016038615</v>
      </c>
      <c r="I15" s="326">
        <v>24620412</v>
      </c>
      <c r="J15" s="326"/>
      <c r="K15" s="325"/>
      <c r="L15" s="327">
        <f t="shared" si="0"/>
        <v>1040659027</v>
      </c>
    </row>
    <row r="16" spans="1:12" s="331" customFormat="1" ht="21" customHeight="1" thickBot="1" x14ac:dyDescent="0.25">
      <c r="A16" s="330" t="s">
        <v>196</v>
      </c>
      <c r="B16" s="325"/>
      <c r="C16" s="325"/>
      <c r="D16" s="326">
        <v>15206000</v>
      </c>
      <c r="E16" s="326"/>
      <c r="F16" s="325">
        <v>3736712</v>
      </c>
      <c r="G16" s="325"/>
      <c r="H16" s="325"/>
      <c r="I16" s="326"/>
      <c r="J16" s="326"/>
      <c r="K16" s="325"/>
      <c r="L16" s="327">
        <f t="shared" si="0"/>
        <v>18942712</v>
      </c>
    </row>
    <row r="17" spans="1:12" s="331" customFormat="1" ht="21" customHeight="1" thickBot="1" x14ac:dyDescent="0.25">
      <c r="A17" s="332" t="s">
        <v>197</v>
      </c>
      <c r="B17" s="325"/>
      <c r="C17" s="325"/>
      <c r="D17" s="326"/>
      <c r="E17" s="326"/>
      <c r="F17" s="325">
        <v>1955913</v>
      </c>
      <c r="G17" s="325"/>
      <c r="H17" s="325"/>
      <c r="I17" s="326"/>
      <c r="J17" s="326"/>
      <c r="K17" s="325"/>
      <c r="L17" s="327">
        <f t="shared" si="0"/>
        <v>1955913</v>
      </c>
    </row>
    <row r="18" spans="1:12" s="331" customFormat="1" ht="21" customHeight="1" thickBot="1" x14ac:dyDescent="0.25">
      <c r="A18" s="333" t="s">
        <v>198</v>
      </c>
      <c r="B18" s="325"/>
      <c r="C18" s="325"/>
      <c r="D18" s="326"/>
      <c r="E18" s="326"/>
      <c r="F18" s="325"/>
      <c r="G18" s="325"/>
      <c r="H18" s="325">
        <v>1390854858</v>
      </c>
      <c r="I18" s="326"/>
      <c r="J18" s="326"/>
      <c r="K18" s="325"/>
      <c r="L18" s="327">
        <f t="shared" si="0"/>
        <v>1390854858</v>
      </c>
    </row>
    <row r="19" spans="1:12" s="331" customFormat="1" ht="21" customHeight="1" thickBot="1" x14ac:dyDescent="0.25">
      <c r="A19" s="328" t="s">
        <v>199</v>
      </c>
      <c r="B19" s="325"/>
      <c r="C19" s="325"/>
      <c r="D19" s="326">
        <v>15148510</v>
      </c>
      <c r="E19" s="326"/>
      <c r="F19" s="325">
        <v>488675</v>
      </c>
      <c r="G19" s="325"/>
      <c r="H19" s="325"/>
      <c r="I19" s="326"/>
      <c r="J19" s="326"/>
      <c r="K19" s="325"/>
      <c r="L19" s="327">
        <f t="shared" si="0"/>
        <v>15637185</v>
      </c>
    </row>
    <row r="20" spans="1:12" s="331" customFormat="1" ht="21" customHeight="1" thickBot="1" x14ac:dyDescent="0.25">
      <c r="A20" s="330" t="s">
        <v>67</v>
      </c>
      <c r="B20" s="325">
        <v>2346100</v>
      </c>
      <c r="C20" s="325">
        <v>462000</v>
      </c>
      <c r="D20" s="326">
        <v>10795000</v>
      </c>
      <c r="E20" s="326"/>
      <c r="F20" s="325">
        <v>4871899</v>
      </c>
      <c r="G20" s="325"/>
      <c r="H20" s="325">
        <v>27370000</v>
      </c>
      <c r="I20" s="326"/>
      <c r="J20" s="326"/>
      <c r="K20" s="325"/>
      <c r="L20" s="327">
        <f t="shared" si="0"/>
        <v>45844999</v>
      </c>
    </row>
    <row r="21" spans="1:12" ht="21" customHeight="1" thickBot="1" x14ac:dyDescent="0.25">
      <c r="A21" s="330" t="s">
        <v>200</v>
      </c>
      <c r="B21" s="325">
        <v>480000</v>
      </c>
      <c r="C21" s="325">
        <v>85200</v>
      </c>
      <c r="D21" s="326">
        <v>304000</v>
      </c>
      <c r="E21" s="326"/>
      <c r="F21" s="325"/>
      <c r="G21" s="325"/>
      <c r="H21" s="325"/>
      <c r="I21" s="326"/>
      <c r="J21" s="325"/>
      <c r="K21" s="325"/>
      <c r="L21" s="327">
        <f t="shared" si="0"/>
        <v>869200</v>
      </c>
    </row>
    <row r="22" spans="1:12" ht="21" customHeight="1" thickBot="1" x14ac:dyDescent="0.25">
      <c r="A22" s="330" t="s">
        <v>201</v>
      </c>
      <c r="B22" s="325"/>
      <c r="C22" s="325"/>
      <c r="D22" s="326"/>
      <c r="E22" s="326"/>
      <c r="F22" s="325">
        <v>9676437</v>
      </c>
      <c r="G22" s="325"/>
      <c r="H22" s="325"/>
      <c r="I22" s="326"/>
      <c r="J22" s="325"/>
      <c r="K22" s="325"/>
      <c r="L22" s="327">
        <f t="shared" si="0"/>
        <v>9676437</v>
      </c>
    </row>
    <row r="23" spans="1:12" ht="21" customHeight="1" thickBot="1" x14ac:dyDescent="0.25">
      <c r="A23" s="330" t="s">
        <v>203</v>
      </c>
      <c r="B23" s="325"/>
      <c r="C23" s="325"/>
      <c r="D23" s="326">
        <v>279400</v>
      </c>
      <c r="E23" s="326"/>
      <c r="F23" s="325"/>
      <c r="G23" s="325"/>
      <c r="H23" s="325"/>
      <c r="I23" s="326"/>
      <c r="J23" s="325"/>
      <c r="K23" s="325"/>
      <c r="L23" s="327">
        <f t="shared" si="0"/>
        <v>279400</v>
      </c>
    </row>
    <row r="24" spans="1:12" ht="21" customHeight="1" thickBot="1" x14ac:dyDescent="0.25">
      <c r="A24" s="330" t="s">
        <v>204</v>
      </c>
      <c r="B24" s="325"/>
      <c r="C24" s="325"/>
      <c r="D24" s="326">
        <v>64000</v>
      </c>
      <c r="E24" s="326"/>
      <c r="F24" s="325"/>
      <c r="G24" s="325"/>
      <c r="H24" s="325"/>
      <c r="I24" s="326"/>
      <c r="J24" s="325"/>
      <c r="K24" s="325"/>
      <c r="L24" s="327">
        <f t="shared" si="0"/>
        <v>64000</v>
      </c>
    </row>
    <row r="25" spans="1:12" ht="21" customHeight="1" thickBot="1" x14ac:dyDescent="0.25">
      <c r="A25" s="330" t="s">
        <v>205</v>
      </c>
      <c r="B25" s="325"/>
      <c r="C25" s="325"/>
      <c r="D25" s="326"/>
      <c r="E25" s="326"/>
      <c r="F25" s="325"/>
      <c r="G25" s="325"/>
      <c r="H25" s="325"/>
      <c r="I25" s="326">
        <v>762452</v>
      </c>
      <c r="J25" s="325"/>
      <c r="K25" s="325"/>
      <c r="L25" s="327">
        <f t="shared" si="0"/>
        <v>762452</v>
      </c>
    </row>
    <row r="26" spans="1:12" ht="21" customHeight="1" thickBot="1" x14ac:dyDescent="0.25">
      <c r="A26" s="330" t="s">
        <v>206</v>
      </c>
      <c r="B26" s="325"/>
      <c r="C26" s="325"/>
      <c r="D26" s="326"/>
      <c r="E26" s="326"/>
      <c r="F26" s="325">
        <v>672388</v>
      </c>
      <c r="G26" s="325"/>
      <c r="H26" s="325"/>
      <c r="I26" s="326"/>
      <c r="J26" s="326"/>
      <c r="K26" s="325"/>
      <c r="L26" s="327">
        <f t="shared" si="0"/>
        <v>672388</v>
      </c>
    </row>
    <row r="27" spans="1:12" ht="21" customHeight="1" thickBot="1" x14ac:dyDescent="0.25">
      <c r="A27" s="324" t="s">
        <v>207</v>
      </c>
      <c r="B27" s="325"/>
      <c r="C27" s="325"/>
      <c r="D27" s="326"/>
      <c r="E27" s="326"/>
      <c r="F27" s="325">
        <v>6087000</v>
      </c>
      <c r="G27" s="325"/>
      <c r="H27" s="325"/>
      <c r="I27" s="326"/>
      <c r="J27" s="326"/>
      <c r="K27" s="325"/>
      <c r="L27" s="327">
        <f t="shared" si="0"/>
        <v>6087000</v>
      </c>
    </row>
    <row r="28" spans="1:12" ht="21" customHeight="1" thickBot="1" x14ac:dyDescent="0.25">
      <c r="A28" s="324" t="s">
        <v>208</v>
      </c>
      <c r="B28" s="325"/>
      <c r="C28" s="325"/>
      <c r="D28" s="326">
        <v>2000000</v>
      </c>
      <c r="E28" s="326"/>
      <c r="F28" s="325"/>
      <c r="G28" s="325"/>
      <c r="H28" s="325"/>
      <c r="I28" s="326"/>
      <c r="J28" s="326"/>
      <c r="K28" s="325"/>
      <c r="L28" s="327">
        <f t="shared" si="0"/>
        <v>2000000</v>
      </c>
    </row>
    <row r="29" spans="1:12" ht="21" customHeight="1" thickBot="1" x14ac:dyDescent="0.25">
      <c r="A29" s="324" t="s">
        <v>209</v>
      </c>
      <c r="B29" s="325"/>
      <c r="C29" s="325"/>
      <c r="D29" s="326">
        <v>6954360</v>
      </c>
      <c r="E29" s="326"/>
      <c r="F29" s="325">
        <v>1043487</v>
      </c>
      <c r="G29" s="325"/>
      <c r="H29" s="325"/>
      <c r="I29" s="326"/>
      <c r="J29" s="326"/>
      <c r="K29" s="325"/>
      <c r="L29" s="327">
        <f t="shared" si="0"/>
        <v>7997847</v>
      </c>
    </row>
    <row r="30" spans="1:12" ht="21" customHeight="1" thickBot="1" x14ac:dyDescent="0.25">
      <c r="A30" s="324" t="s">
        <v>210</v>
      </c>
      <c r="B30" s="325"/>
      <c r="C30" s="325"/>
      <c r="D30" s="326">
        <v>10361770</v>
      </c>
      <c r="E30" s="326"/>
      <c r="F30" s="325"/>
      <c r="G30" s="325"/>
      <c r="H30" s="325"/>
      <c r="I30" s="326"/>
      <c r="J30" s="326"/>
      <c r="K30" s="325"/>
      <c r="L30" s="327"/>
    </row>
    <row r="31" spans="1:12" ht="21" customHeight="1" thickBot="1" x14ac:dyDescent="0.25">
      <c r="A31" s="324" t="s">
        <v>211</v>
      </c>
      <c r="B31" s="325"/>
      <c r="C31" s="325"/>
      <c r="D31" s="326"/>
      <c r="E31" s="326">
        <v>1950000</v>
      </c>
      <c r="F31" s="325"/>
      <c r="G31" s="325"/>
      <c r="H31" s="325"/>
      <c r="I31" s="326"/>
      <c r="J31" s="326"/>
      <c r="K31" s="325"/>
      <c r="L31" s="327">
        <f t="shared" si="0"/>
        <v>1950000</v>
      </c>
    </row>
    <row r="32" spans="1:12" ht="28.5" customHeight="1" thickBot="1" x14ac:dyDescent="0.25">
      <c r="A32" s="334" t="s">
        <v>212</v>
      </c>
      <c r="B32" s="325"/>
      <c r="C32" s="325"/>
      <c r="D32" s="326"/>
      <c r="E32" s="326"/>
      <c r="F32" s="325">
        <v>5592209</v>
      </c>
      <c r="G32" s="325"/>
      <c r="H32" s="325"/>
      <c r="I32" s="326"/>
      <c r="J32" s="326"/>
      <c r="K32" s="325"/>
      <c r="L32" s="327">
        <f t="shared" si="0"/>
        <v>5592209</v>
      </c>
    </row>
    <row r="33" spans="1:12" ht="21" customHeight="1" thickBot="1" x14ac:dyDescent="0.25">
      <c r="A33" s="324" t="s">
        <v>213</v>
      </c>
      <c r="B33" s="325"/>
      <c r="C33" s="325"/>
      <c r="D33" s="326">
        <v>150000</v>
      </c>
      <c r="E33" s="326">
        <v>9348000</v>
      </c>
      <c r="F33" s="325">
        <v>400000</v>
      </c>
      <c r="G33" s="325"/>
      <c r="H33" s="325"/>
      <c r="I33" s="326"/>
      <c r="J33" s="326"/>
      <c r="K33" s="325"/>
      <c r="L33" s="327">
        <f t="shared" si="0"/>
        <v>9898000</v>
      </c>
    </row>
    <row r="34" spans="1:12" ht="30.75" customHeight="1" thickBot="1" x14ac:dyDescent="0.25">
      <c r="A34" s="328" t="s">
        <v>69</v>
      </c>
      <c r="B34" s="325"/>
      <c r="C34" s="325"/>
      <c r="D34" s="326">
        <v>4572000</v>
      </c>
      <c r="E34" s="326"/>
      <c r="F34" s="325"/>
      <c r="G34" s="325"/>
      <c r="H34" s="325"/>
      <c r="I34" s="326"/>
      <c r="J34" s="325"/>
      <c r="K34" s="325"/>
      <c r="L34" s="327">
        <f t="shared" si="0"/>
        <v>4572000</v>
      </c>
    </row>
    <row r="35" spans="1:12" ht="21" customHeight="1" thickBot="1" x14ac:dyDescent="0.25">
      <c r="A35" s="330" t="s">
        <v>70</v>
      </c>
      <c r="B35" s="325"/>
      <c r="C35" s="325"/>
      <c r="D35" s="326">
        <v>2101227</v>
      </c>
      <c r="E35" s="326"/>
      <c r="F35" s="325"/>
      <c r="G35" s="325"/>
      <c r="H35" s="325"/>
      <c r="I35" s="326"/>
      <c r="J35" s="325"/>
      <c r="K35" s="325">
        <v>7554365</v>
      </c>
      <c r="L35" s="327">
        <f t="shared" si="0"/>
        <v>9655592</v>
      </c>
    </row>
    <row r="36" spans="1:12" ht="21" customHeight="1" thickBot="1" x14ac:dyDescent="0.25">
      <c r="A36" s="330" t="s">
        <v>214</v>
      </c>
      <c r="B36" s="325"/>
      <c r="C36" s="325"/>
      <c r="D36" s="326"/>
      <c r="E36" s="326"/>
      <c r="F36" s="325"/>
      <c r="G36" s="325">
        <v>11996667</v>
      </c>
      <c r="H36" s="325"/>
      <c r="I36" s="326"/>
      <c r="J36" s="325"/>
      <c r="K36" s="325"/>
      <c r="L36" s="327">
        <f t="shared" si="0"/>
        <v>11996667</v>
      </c>
    </row>
    <row r="37" spans="1:12" ht="21" customHeight="1" thickBot="1" x14ac:dyDescent="0.25">
      <c r="A37" s="336" t="s">
        <v>11</v>
      </c>
      <c r="B37" s="337">
        <f>SUM(B6:B36)</f>
        <v>117284407</v>
      </c>
      <c r="C37" s="337">
        <f t="shared" ref="C37:H37" si="1">SUM(C6:C36)</f>
        <v>15714995</v>
      </c>
      <c r="D37" s="337">
        <f>SUM(D6:D36)</f>
        <v>127262666</v>
      </c>
      <c r="E37" s="337">
        <f t="shared" si="1"/>
        <v>11298000</v>
      </c>
      <c r="F37" s="337">
        <f t="shared" si="1"/>
        <v>77739465</v>
      </c>
      <c r="G37" s="337">
        <f t="shared" si="1"/>
        <v>11996667</v>
      </c>
      <c r="H37" s="337">
        <f t="shared" si="1"/>
        <v>2513766502</v>
      </c>
      <c r="I37" s="337">
        <f>SUM(I6:I36)</f>
        <v>35192323</v>
      </c>
      <c r="J37" s="337">
        <f>SUM(J6:J36)</f>
        <v>0</v>
      </c>
      <c r="K37" s="337">
        <f>SUM(K6:K36)</f>
        <v>18604346</v>
      </c>
      <c r="L37" s="327">
        <f t="shared" si="0"/>
        <v>2928859371</v>
      </c>
    </row>
    <row r="39" spans="1:12" s="246" customFormat="1" x14ac:dyDescent="0.2"/>
    <row r="40" spans="1:12" x14ac:dyDescent="0.2">
      <c r="B40" s="33"/>
      <c r="C40" s="33"/>
      <c r="D40" s="33"/>
      <c r="E40" s="33"/>
      <c r="F40" s="33"/>
      <c r="G40" s="33"/>
      <c r="H40" s="33"/>
      <c r="I40" s="33"/>
      <c r="J40" s="33"/>
      <c r="K40" s="33"/>
    </row>
    <row r="41" spans="1:12" x14ac:dyDescent="0.2">
      <c r="A41" s="339"/>
      <c r="B41" s="340"/>
      <c r="C41" s="340"/>
      <c r="D41" s="340"/>
      <c r="E41" s="340"/>
      <c r="F41" s="340"/>
      <c r="G41" s="340"/>
      <c r="H41" s="340"/>
      <c r="L41" s="33"/>
    </row>
    <row r="42" spans="1:12" x14ac:dyDescent="0.2">
      <c r="A42" s="341"/>
      <c r="B42" s="342"/>
      <c r="C42" s="342"/>
      <c r="D42" s="342"/>
      <c r="E42" s="342"/>
      <c r="F42" s="342"/>
      <c r="G42" s="342"/>
      <c r="H42" s="342"/>
    </row>
    <row r="43" spans="1:12" x14ac:dyDescent="0.2">
      <c r="A43" s="343"/>
      <c r="B43" s="344"/>
      <c r="C43" s="344"/>
      <c r="D43" s="344"/>
      <c r="E43" s="344"/>
      <c r="F43" s="344"/>
      <c r="G43" s="344"/>
      <c r="H43" s="344"/>
    </row>
    <row r="44" spans="1:12" x14ac:dyDescent="0.2">
      <c r="A44" s="343"/>
      <c r="B44" s="344"/>
      <c r="C44" s="344"/>
      <c r="D44" s="345"/>
      <c r="E44" s="344"/>
      <c r="F44" s="344"/>
      <c r="G44" s="344"/>
      <c r="H44" s="344"/>
      <c r="L44" s="33"/>
    </row>
    <row r="45" spans="1:12" x14ac:dyDescent="0.2">
      <c r="A45" s="343"/>
      <c r="B45" s="344"/>
      <c r="C45" s="344"/>
      <c r="D45" s="344"/>
      <c r="E45" s="344"/>
      <c r="F45" s="344"/>
      <c r="G45" s="344"/>
      <c r="H45" s="344"/>
    </row>
    <row r="46" spans="1:12" x14ac:dyDescent="0.2">
      <c r="A46" s="343"/>
      <c r="B46" s="344"/>
      <c r="C46" s="344"/>
      <c r="D46" s="344"/>
      <c r="E46" s="344"/>
      <c r="F46" s="344"/>
      <c r="G46" s="344"/>
      <c r="H46" s="344"/>
    </row>
    <row r="47" spans="1:12" x14ac:dyDescent="0.2">
      <c r="A47" s="343"/>
      <c r="B47" s="344"/>
      <c r="C47" s="344"/>
      <c r="D47" s="344"/>
      <c r="E47" s="344"/>
      <c r="F47" s="344"/>
      <c r="G47" s="344"/>
      <c r="H47" s="344"/>
    </row>
    <row r="48" spans="1:12" x14ac:dyDescent="0.2">
      <c r="A48" s="343"/>
      <c r="B48" s="344"/>
      <c r="C48" s="344"/>
      <c r="D48" s="344"/>
      <c r="E48" s="344"/>
      <c r="F48" s="344"/>
      <c r="G48" s="344"/>
      <c r="H48" s="344"/>
    </row>
    <row r="49" spans="1:9" x14ac:dyDescent="0.2">
      <c r="A49" s="343"/>
      <c r="B49" s="344"/>
      <c r="C49" s="344"/>
      <c r="D49" s="344"/>
      <c r="E49" s="344"/>
      <c r="F49" s="344"/>
      <c r="G49" s="344"/>
      <c r="H49" s="344"/>
    </row>
    <row r="50" spans="1:9" x14ac:dyDescent="0.2">
      <c r="A50" s="343"/>
      <c r="B50" s="344"/>
      <c r="C50" s="344"/>
      <c r="D50" s="344"/>
      <c r="E50" s="344"/>
      <c r="F50" s="344"/>
      <c r="G50" s="344"/>
      <c r="H50" s="344"/>
    </row>
    <row r="51" spans="1:9" x14ac:dyDescent="0.2">
      <c r="A51" s="343"/>
      <c r="B51" s="344"/>
      <c r="C51" s="344"/>
      <c r="D51" s="344"/>
      <c r="E51" s="344"/>
      <c r="F51" s="344"/>
      <c r="G51" s="344"/>
      <c r="H51" s="344"/>
    </row>
    <row r="52" spans="1:9" x14ac:dyDescent="0.2">
      <c r="A52" s="343"/>
      <c r="B52" s="344"/>
      <c r="C52" s="344"/>
      <c r="D52" s="344"/>
      <c r="E52" s="344"/>
      <c r="F52" s="344"/>
      <c r="G52" s="344"/>
      <c r="H52" s="344"/>
    </row>
    <row r="53" spans="1:9" x14ac:dyDescent="0.2">
      <c r="A53" s="343"/>
      <c r="B53" s="344"/>
      <c r="C53" s="344"/>
      <c r="D53" s="344"/>
      <c r="E53" s="344"/>
      <c r="F53" s="344"/>
      <c r="G53" s="344"/>
      <c r="H53" s="344"/>
    </row>
    <row r="54" spans="1:9" x14ac:dyDescent="0.2">
      <c r="A54" s="343"/>
      <c r="B54" s="344"/>
      <c r="C54" s="344"/>
      <c r="D54" s="344"/>
      <c r="E54" s="344"/>
      <c r="F54" s="344"/>
      <c r="G54" s="344"/>
      <c r="H54" s="344"/>
      <c r="I54" s="1"/>
    </row>
    <row r="55" spans="1:9" x14ac:dyDescent="0.2">
      <c r="A55" s="343"/>
      <c r="B55" s="344"/>
      <c r="C55" s="344"/>
      <c r="D55" s="344"/>
      <c r="E55" s="344"/>
      <c r="F55" s="344"/>
      <c r="G55" s="344"/>
      <c r="H55" s="344"/>
    </row>
    <row r="56" spans="1:9" x14ac:dyDescent="0.2">
      <c r="A56" s="343"/>
      <c r="B56" s="344"/>
      <c r="C56" s="344"/>
      <c r="D56" s="344"/>
      <c r="E56" s="344"/>
      <c r="F56" s="344"/>
      <c r="G56" s="344"/>
      <c r="H56" s="344"/>
    </row>
    <row r="57" spans="1:9" x14ac:dyDescent="0.2">
      <c r="A57" s="341"/>
      <c r="B57" s="346"/>
      <c r="C57" s="346"/>
      <c r="D57" s="346"/>
      <c r="E57" s="346"/>
      <c r="F57" s="346"/>
      <c r="G57" s="346"/>
      <c r="H57" s="346"/>
    </row>
    <row r="58" spans="1:9" x14ac:dyDescent="0.2">
      <c r="B58" s="1"/>
      <c r="C58" s="1"/>
      <c r="D58" s="1"/>
      <c r="E58" s="1"/>
      <c r="F58" s="1"/>
      <c r="G58" s="1"/>
      <c r="H58" s="1"/>
    </row>
    <row r="59" spans="1:9" x14ac:dyDescent="0.2">
      <c r="B59" s="1"/>
      <c r="C59" s="1"/>
      <c r="D59" s="1"/>
      <c r="E59" s="1"/>
      <c r="F59" s="1"/>
      <c r="G59" s="1"/>
      <c r="H59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&amp;R3.1. sz. melléklet
13/2018.(V.31.)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view="pageLayout" zoomScaleNormal="140" workbookViewId="0">
      <selection activeCell="C37" sqref="C37"/>
    </sheetView>
  </sheetViews>
  <sheetFormatPr defaultRowHeight="12.75" x14ac:dyDescent="0.2"/>
  <cols>
    <col min="1" max="1" width="8.140625" customWidth="1"/>
    <col min="2" max="2" width="19.28515625" customWidth="1"/>
    <col min="3" max="3" width="74.7109375" customWidth="1"/>
    <col min="4" max="4" width="20.85546875" customWidth="1"/>
    <col min="6" max="6" width="10" bestFit="1" customWidth="1"/>
    <col min="8" max="8" width="12.5703125" bestFit="1" customWidth="1"/>
  </cols>
  <sheetData>
    <row r="1" spans="1:4" x14ac:dyDescent="0.2">
      <c r="D1" s="36"/>
    </row>
    <row r="2" spans="1:4" x14ac:dyDescent="0.2">
      <c r="D2" s="36"/>
    </row>
    <row r="3" spans="1:4" x14ac:dyDescent="0.2">
      <c r="A3" s="347"/>
      <c r="B3" s="347"/>
      <c r="C3" s="347"/>
      <c r="D3" s="348"/>
    </row>
    <row r="4" spans="1:4" ht="15.75" x14ac:dyDescent="0.25">
      <c r="A4" s="561" t="s">
        <v>216</v>
      </c>
      <c r="B4" s="562"/>
      <c r="C4" s="562"/>
      <c r="D4" s="562"/>
    </row>
    <row r="5" spans="1:4" ht="13.5" thickBot="1" x14ac:dyDescent="0.25">
      <c r="A5" s="347"/>
      <c r="B5" s="347"/>
      <c r="C5" s="347"/>
      <c r="D5" s="349" t="s">
        <v>217</v>
      </c>
    </row>
    <row r="6" spans="1:4" ht="26.25" thickBot="1" x14ac:dyDescent="0.25">
      <c r="A6" s="350" t="s">
        <v>218</v>
      </c>
      <c r="B6" s="351" t="s">
        <v>219</v>
      </c>
      <c r="C6" s="352" t="s">
        <v>220</v>
      </c>
      <c r="D6" s="154" t="s">
        <v>221</v>
      </c>
    </row>
    <row r="7" spans="1:4" ht="13.5" thickBot="1" x14ac:dyDescent="0.25">
      <c r="A7" s="353" t="s">
        <v>0</v>
      </c>
      <c r="B7" s="354" t="s">
        <v>222</v>
      </c>
      <c r="C7" s="355" t="s">
        <v>223</v>
      </c>
      <c r="D7" s="356">
        <v>9809459</v>
      </c>
    </row>
    <row r="8" spans="1:4" x14ac:dyDescent="0.2">
      <c r="A8" s="353" t="s">
        <v>4</v>
      </c>
      <c r="B8" s="354" t="s">
        <v>224</v>
      </c>
      <c r="C8" s="355" t="s">
        <v>225</v>
      </c>
      <c r="D8" s="356">
        <v>6973413</v>
      </c>
    </row>
    <row r="9" spans="1:4" x14ac:dyDescent="0.2">
      <c r="A9" s="353" t="s">
        <v>8</v>
      </c>
      <c r="B9" s="357" t="s">
        <v>224</v>
      </c>
      <c r="C9" s="191" t="s">
        <v>226</v>
      </c>
      <c r="D9" s="358">
        <v>17646999</v>
      </c>
    </row>
    <row r="10" spans="1:4" ht="13.5" thickBot="1" x14ac:dyDescent="0.25">
      <c r="A10" s="353" t="s">
        <v>2</v>
      </c>
      <c r="B10" s="354" t="s">
        <v>227</v>
      </c>
      <c r="C10" s="193" t="s">
        <v>228</v>
      </c>
      <c r="D10" s="359">
        <v>762452</v>
      </c>
    </row>
    <row r="11" spans="1:4" ht="13.5" thickBot="1" x14ac:dyDescent="0.25">
      <c r="A11" s="563" t="s">
        <v>11</v>
      </c>
      <c r="B11" s="563"/>
      <c r="C11" s="564"/>
      <c r="D11" s="360">
        <f>SUM(D7:D10)</f>
        <v>35192323</v>
      </c>
    </row>
    <row r="12" spans="1:4" x14ac:dyDescent="0.2">
      <c r="A12" s="347"/>
      <c r="B12" s="347"/>
      <c r="C12" s="347"/>
      <c r="D12" s="348"/>
    </row>
    <row r="13" spans="1:4" x14ac:dyDescent="0.2">
      <c r="A13" s="347"/>
      <c r="B13" s="347"/>
      <c r="C13" s="347"/>
      <c r="D13" s="348"/>
    </row>
    <row r="14" spans="1:4" ht="15.75" x14ac:dyDescent="0.25">
      <c r="A14" s="561" t="s">
        <v>229</v>
      </c>
      <c r="B14" s="562"/>
      <c r="C14" s="562"/>
      <c r="D14" s="562"/>
    </row>
    <row r="15" spans="1:4" ht="13.5" thickBot="1" x14ac:dyDescent="0.25">
      <c r="A15" s="361"/>
      <c r="B15" s="361"/>
      <c r="C15" s="361"/>
      <c r="D15" s="349" t="s">
        <v>217</v>
      </c>
    </row>
    <row r="16" spans="1:4" ht="13.5" thickBot="1" x14ac:dyDescent="0.25">
      <c r="A16" s="350" t="s">
        <v>218</v>
      </c>
      <c r="B16" s="351"/>
      <c r="C16" s="362" t="s">
        <v>230</v>
      </c>
      <c r="D16" s="363" t="s">
        <v>120</v>
      </c>
    </row>
    <row r="17" spans="1:6" ht="13.5" thickBot="1" x14ac:dyDescent="0.25">
      <c r="A17" s="364" t="s">
        <v>0</v>
      </c>
      <c r="B17" s="365" t="s">
        <v>231</v>
      </c>
      <c r="C17" s="355" t="s">
        <v>232</v>
      </c>
      <c r="D17" s="366">
        <v>2249700</v>
      </c>
    </row>
    <row r="18" spans="1:6" ht="13.5" thickBot="1" x14ac:dyDescent="0.25">
      <c r="A18" s="364" t="s">
        <v>4</v>
      </c>
      <c r="B18" s="367" t="s">
        <v>231</v>
      </c>
      <c r="C18" s="191" t="s">
        <v>233</v>
      </c>
      <c r="D18" s="368">
        <v>349700</v>
      </c>
    </row>
    <row r="19" spans="1:6" ht="13.5" thickBot="1" x14ac:dyDescent="0.25">
      <c r="A19" s="364" t="s">
        <v>8</v>
      </c>
      <c r="B19" s="367" t="s">
        <v>231</v>
      </c>
      <c r="C19" s="191" t="s">
        <v>234</v>
      </c>
      <c r="D19" s="368">
        <v>1050000</v>
      </c>
    </row>
    <row r="20" spans="1:6" ht="13.5" thickBot="1" x14ac:dyDescent="0.25">
      <c r="A20" s="364" t="s">
        <v>2</v>
      </c>
      <c r="B20" s="357" t="s">
        <v>231</v>
      </c>
      <c r="C20" s="191" t="s">
        <v>235</v>
      </c>
      <c r="D20" s="368">
        <v>2154540</v>
      </c>
      <c r="F20" s="33"/>
    </row>
    <row r="21" spans="1:6" ht="13.5" thickBot="1" x14ac:dyDescent="0.25">
      <c r="A21" s="364" t="s">
        <v>5</v>
      </c>
      <c r="B21" s="357" t="s">
        <v>231</v>
      </c>
      <c r="C21" s="191" t="s">
        <v>236</v>
      </c>
      <c r="D21" s="368">
        <v>220000</v>
      </c>
      <c r="F21" s="33"/>
    </row>
    <row r="22" spans="1:6" ht="13.5" thickBot="1" x14ac:dyDescent="0.25">
      <c r="A22" s="364" t="s">
        <v>9</v>
      </c>
      <c r="B22" s="357" t="s">
        <v>231</v>
      </c>
      <c r="C22" s="191" t="s">
        <v>237</v>
      </c>
      <c r="D22" s="369">
        <v>100000</v>
      </c>
      <c r="F22" s="33"/>
    </row>
    <row r="23" spans="1:6" ht="13.5" thickBot="1" x14ac:dyDescent="0.25">
      <c r="A23" s="364" t="s">
        <v>3</v>
      </c>
      <c r="B23" s="357" t="s">
        <v>238</v>
      </c>
      <c r="C23" s="191" t="s">
        <v>239</v>
      </c>
      <c r="D23" s="369">
        <v>60976996</v>
      </c>
      <c r="F23" s="33"/>
    </row>
    <row r="24" spans="1:6" ht="13.5" thickBot="1" x14ac:dyDescent="0.25">
      <c r="A24" s="364" t="s">
        <v>10</v>
      </c>
      <c r="B24" s="357" t="s">
        <v>238</v>
      </c>
      <c r="C24" s="191" t="s">
        <v>240</v>
      </c>
      <c r="D24" s="369">
        <v>357000</v>
      </c>
      <c r="F24" s="33"/>
    </row>
    <row r="25" spans="1:6" ht="13.5" thickBot="1" x14ac:dyDescent="0.25">
      <c r="A25" s="364" t="s">
        <v>6</v>
      </c>
      <c r="B25" s="357" t="s">
        <v>222</v>
      </c>
      <c r="C25" s="191" t="s">
        <v>241</v>
      </c>
      <c r="D25" s="369">
        <v>1895640</v>
      </c>
    </row>
    <row r="26" spans="1:6" ht="13.5" thickBot="1" x14ac:dyDescent="0.25">
      <c r="A26" s="364" t="s">
        <v>1</v>
      </c>
      <c r="B26" s="357" t="s">
        <v>222</v>
      </c>
      <c r="C26" s="191" t="s">
        <v>242</v>
      </c>
      <c r="D26" s="369">
        <v>13698853</v>
      </c>
    </row>
    <row r="27" spans="1:6" ht="13.5" thickBot="1" x14ac:dyDescent="0.25">
      <c r="A27" s="364" t="s">
        <v>7</v>
      </c>
      <c r="B27" s="357" t="s">
        <v>243</v>
      </c>
      <c r="C27" s="191" t="s">
        <v>244</v>
      </c>
      <c r="D27" s="369">
        <v>100000</v>
      </c>
    </row>
    <row r="28" spans="1:6" ht="13.5" thickBot="1" x14ac:dyDescent="0.25">
      <c r="A28" s="364" t="s">
        <v>14</v>
      </c>
      <c r="B28" s="357" t="s">
        <v>224</v>
      </c>
      <c r="C28" s="191" t="s">
        <v>245</v>
      </c>
      <c r="D28" s="369">
        <v>1449000</v>
      </c>
    </row>
    <row r="29" spans="1:6" ht="13.5" thickBot="1" x14ac:dyDescent="0.25">
      <c r="A29" s="364" t="s">
        <v>13</v>
      </c>
      <c r="B29" s="357" t="s">
        <v>224</v>
      </c>
      <c r="C29" s="191" t="s">
        <v>246</v>
      </c>
      <c r="D29" s="369">
        <v>1240000</v>
      </c>
    </row>
    <row r="30" spans="1:6" ht="13.5" thickBot="1" x14ac:dyDescent="0.25">
      <c r="A30" s="364" t="s">
        <v>21</v>
      </c>
      <c r="B30" s="357" t="s">
        <v>224</v>
      </c>
      <c r="C30" s="191" t="s">
        <v>247</v>
      </c>
      <c r="D30" s="369">
        <v>544500000</v>
      </c>
    </row>
    <row r="31" spans="1:6" ht="13.5" thickBot="1" x14ac:dyDescent="0.25">
      <c r="A31" s="364" t="s">
        <v>24</v>
      </c>
      <c r="B31" s="357" t="s">
        <v>224</v>
      </c>
      <c r="C31" s="191" t="s">
        <v>248</v>
      </c>
      <c r="D31" s="369">
        <v>160203000</v>
      </c>
    </row>
    <row r="32" spans="1:6" ht="26.25" thickBot="1" x14ac:dyDescent="0.25">
      <c r="A32" s="364" t="s">
        <v>22</v>
      </c>
      <c r="B32" s="357" t="s">
        <v>224</v>
      </c>
      <c r="C32" s="370" t="s">
        <v>249</v>
      </c>
      <c r="D32" s="369">
        <v>148500000</v>
      </c>
    </row>
    <row r="33" spans="1:4" ht="13.5" thickBot="1" x14ac:dyDescent="0.25">
      <c r="A33" s="364" t="s">
        <v>23</v>
      </c>
      <c r="B33" s="357" t="s">
        <v>224</v>
      </c>
      <c r="C33" s="370" t="s">
        <v>250</v>
      </c>
      <c r="D33" s="369">
        <v>8890000</v>
      </c>
    </row>
    <row r="34" spans="1:4" ht="13.5" thickBot="1" x14ac:dyDescent="0.25">
      <c r="A34" s="364" t="s">
        <v>25</v>
      </c>
      <c r="B34" s="357" t="s">
        <v>224</v>
      </c>
      <c r="C34" s="370" t="s">
        <v>251</v>
      </c>
      <c r="D34" s="369">
        <f>10902720+2943734</f>
        <v>13846454</v>
      </c>
    </row>
    <row r="35" spans="1:4" ht="13.5" thickBot="1" x14ac:dyDescent="0.25">
      <c r="A35" s="364" t="s">
        <v>26</v>
      </c>
      <c r="B35" s="357" t="s">
        <v>224</v>
      </c>
      <c r="C35" s="191" t="s">
        <v>252</v>
      </c>
      <c r="D35" s="369">
        <v>733949</v>
      </c>
    </row>
    <row r="36" spans="1:4" ht="13.5" thickBot="1" x14ac:dyDescent="0.25">
      <c r="A36" s="364" t="s">
        <v>27</v>
      </c>
      <c r="B36" s="357" t="s">
        <v>224</v>
      </c>
      <c r="C36" s="191" t="s">
        <v>355</v>
      </c>
      <c r="D36" s="369">
        <v>136676212</v>
      </c>
    </row>
    <row r="37" spans="1:4" ht="13.5" thickBot="1" x14ac:dyDescent="0.25">
      <c r="A37" s="364" t="s">
        <v>12</v>
      </c>
      <c r="B37" s="357" t="s">
        <v>253</v>
      </c>
      <c r="C37" s="191" t="s">
        <v>254</v>
      </c>
      <c r="D37" s="369">
        <v>1390854858</v>
      </c>
    </row>
    <row r="38" spans="1:4" ht="13.5" thickBot="1" x14ac:dyDescent="0.25">
      <c r="A38" s="364" t="s">
        <v>28</v>
      </c>
      <c r="B38" s="357" t="s">
        <v>255</v>
      </c>
      <c r="C38" s="191" t="s">
        <v>256</v>
      </c>
      <c r="D38" s="369">
        <v>500000</v>
      </c>
    </row>
    <row r="39" spans="1:4" ht="13.5" thickBot="1" x14ac:dyDescent="0.25">
      <c r="A39" s="364" t="s">
        <v>29</v>
      </c>
      <c r="B39" s="357" t="s">
        <v>255</v>
      </c>
      <c r="C39" s="191" t="s">
        <v>257</v>
      </c>
      <c r="D39" s="369">
        <v>3000000</v>
      </c>
    </row>
    <row r="40" spans="1:4" ht="13.5" thickBot="1" x14ac:dyDescent="0.25">
      <c r="A40" s="364" t="s">
        <v>30</v>
      </c>
      <c r="B40" s="357" t="s">
        <v>255</v>
      </c>
      <c r="C40" s="191" t="s">
        <v>258</v>
      </c>
      <c r="D40" s="369">
        <v>270000</v>
      </c>
    </row>
    <row r="41" spans="1:4" ht="13.5" thickBot="1" x14ac:dyDescent="0.25">
      <c r="A41" s="364" t="s">
        <v>31</v>
      </c>
      <c r="B41" s="357" t="s">
        <v>255</v>
      </c>
      <c r="C41" s="191" t="s">
        <v>259</v>
      </c>
      <c r="D41" s="369">
        <v>600000</v>
      </c>
    </row>
    <row r="42" spans="1:4" ht="13.5" thickBot="1" x14ac:dyDescent="0.25">
      <c r="A42" s="364" t="s">
        <v>32</v>
      </c>
      <c r="B42" s="357" t="s">
        <v>255</v>
      </c>
      <c r="C42" s="191" t="s">
        <v>260</v>
      </c>
      <c r="D42" s="369">
        <v>10000000</v>
      </c>
    </row>
    <row r="43" spans="1:4" ht="13.5" thickBot="1" x14ac:dyDescent="0.25">
      <c r="A43" s="364" t="s">
        <v>33</v>
      </c>
      <c r="B43" s="371" t="s">
        <v>255</v>
      </c>
      <c r="C43" s="191" t="s">
        <v>261</v>
      </c>
      <c r="D43" s="369">
        <v>10000000</v>
      </c>
    </row>
    <row r="44" spans="1:4" ht="13.5" thickBot="1" x14ac:dyDescent="0.25">
      <c r="A44" s="364" t="s">
        <v>111</v>
      </c>
      <c r="B44" s="357" t="s">
        <v>255</v>
      </c>
      <c r="C44" s="191" t="s">
        <v>262</v>
      </c>
      <c r="D44" s="369">
        <v>3000000</v>
      </c>
    </row>
    <row r="45" spans="1:4" x14ac:dyDescent="0.2">
      <c r="A45" s="364" t="s">
        <v>112</v>
      </c>
      <c r="B45" s="357" t="s">
        <v>263</v>
      </c>
      <c r="C45" s="191" t="s">
        <v>264</v>
      </c>
      <c r="D45" s="369">
        <v>26000</v>
      </c>
    </row>
    <row r="46" spans="1:4" ht="13.5" thickBot="1" x14ac:dyDescent="0.25">
      <c r="A46" s="564" t="s">
        <v>11</v>
      </c>
      <c r="B46" s="565"/>
      <c r="C46" s="566"/>
      <c r="D46" s="372">
        <f>SUM(D17:D45)</f>
        <v>2517441902</v>
      </c>
    </row>
    <row r="47" spans="1:4" x14ac:dyDescent="0.2">
      <c r="D47" s="36"/>
    </row>
    <row r="48" spans="1:4" x14ac:dyDescent="0.2">
      <c r="D48" s="373"/>
    </row>
    <row r="49" spans="4:4" x14ac:dyDescent="0.2">
      <c r="D49" s="33"/>
    </row>
  </sheetData>
  <mergeCells count="4">
    <mergeCell ref="A4:D4"/>
    <mergeCell ref="A11:C11"/>
    <mergeCell ref="A14:D14"/>
    <mergeCell ref="A46:C46"/>
  </mergeCells>
  <pageMargins left="0.7" right="0.7" top="0.75" bottom="0.75" header="0.3" footer="0.3"/>
  <pageSetup paperSize="9" scale="72" orientation="portrait" r:id="rId1"/>
  <headerFooter>
    <oddHeader xml:space="preserve">&amp;R3. sz. melléklet
13/2018.(V.31.) Egyek Önk.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view="pageLayout" zoomScaleNormal="100" zoomScaleSheetLayoutView="100" workbookViewId="0">
      <selection activeCell="F58" sqref="F58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6.42578125" style="145" customWidth="1"/>
    <col min="5" max="5" width="17.42578125" style="146" customWidth="1"/>
    <col min="6" max="6" width="18.140625" customWidth="1"/>
    <col min="7" max="7" width="13.42578125" customWidth="1"/>
    <col min="8" max="8" width="19" bestFit="1" customWidth="1"/>
  </cols>
  <sheetData>
    <row r="1" spans="2:7" ht="15.75" x14ac:dyDescent="0.25">
      <c r="B1" s="558" t="s">
        <v>146</v>
      </c>
      <c r="C1" s="567"/>
      <c r="D1" s="567"/>
      <c r="E1" s="567"/>
      <c r="F1" s="567"/>
      <c r="G1" s="567"/>
    </row>
    <row r="2" spans="2:7" ht="16.5" thickBot="1" x14ac:dyDescent="0.25">
      <c r="B2" s="3" t="s">
        <v>15</v>
      </c>
      <c r="C2" s="3"/>
      <c r="D2" s="134"/>
      <c r="E2" s="135"/>
    </row>
    <row r="3" spans="2:7" ht="26.25" thickBot="1" x14ac:dyDescent="0.25">
      <c r="B3" s="4" t="s">
        <v>16</v>
      </c>
      <c r="C3" s="5" t="s">
        <v>17</v>
      </c>
      <c r="D3" s="62" t="s">
        <v>147</v>
      </c>
      <c r="E3" s="21" t="s">
        <v>148</v>
      </c>
      <c r="F3" s="6" t="s">
        <v>149</v>
      </c>
      <c r="G3" s="30"/>
    </row>
    <row r="4" spans="2:7" ht="13.5" thickBot="1" x14ac:dyDescent="0.25">
      <c r="B4" s="4">
        <v>1</v>
      </c>
      <c r="C4" s="5">
        <v>2</v>
      </c>
      <c r="D4" s="62">
        <v>3</v>
      </c>
      <c r="E4" s="21">
        <v>4</v>
      </c>
      <c r="F4" s="6">
        <v>5</v>
      </c>
    </row>
    <row r="5" spans="2:7" ht="26.25" thickBot="1" x14ac:dyDescent="0.25">
      <c r="B5" s="7" t="s">
        <v>0</v>
      </c>
      <c r="C5" s="63" t="s">
        <v>44</v>
      </c>
      <c r="D5" s="22">
        <f>D6+D13</f>
        <v>796697042</v>
      </c>
      <c r="E5" s="22">
        <f>E6+E13</f>
        <v>792637084</v>
      </c>
      <c r="F5" s="22">
        <f>F6+F12+F13</f>
        <v>345067702</v>
      </c>
    </row>
    <row r="6" spans="2:7" s="26" customFormat="1" ht="13.5" thickBot="1" x14ac:dyDescent="0.25">
      <c r="B6" s="7" t="s">
        <v>4</v>
      </c>
      <c r="C6" s="113" t="s">
        <v>49</v>
      </c>
      <c r="D6" s="162">
        <f>SUM(D7:D11)</f>
        <v>251385131</v>
      </c>
      <c r="E6" s="162">
        <f>SUM(E7:E11)</f>
        <v>291957691</v>
      </c>
      <c r="F6" s="162">
        <f>SUM(F7:F11)</f>
        <v>341295150</v>
      </c>
    </row>
    <row r="7" spans="2:7" ht="13.5" thickBot="1" x14ac:dyDescent="0.25">
      <c r="B7" s="7" t="s">
        <v>8</v>
      </c>
      <c r="C7" s="9" t="s">
        <v>84</v>
      </c>
      <c r="D7" s="159">
        <v>157065731</v>
      </c>
      <c r="E7" s="159">
        <v>165623912</v>
      </c>
      <c r="F7" s="163">
        <v>177172373</v>
      </c>
    </row>
    <row r="8" spans="2:7" ht="26.25" thickBot="1" x14ac:dyDescent="0.25">
      <c r="B8" s="7" t="s">
        <v>2</v>
      </c>
      <c r="C8" s="8" t="s">
        <v>85</v>
      </c>
      <c r="D8" s="160">
        <v>69323116</v>
      </c>
      <c r="E8" s="160">
        <v>90657831</v>
      </c>
      <c r="F8" s="164">
        <v>92535070</v>
      </c>
    </row>
    <row r="9" spans="2:7" ht="13.5" thickBot="1" x14ac:dyDescent="0.25">
      <c r="B9" s="7" t="s">
        <v>5</v>
      </c>
      <c r="C9" s="8" t="s">
        <v>86</v>
      </c>
      <c r="D9" s="160">
        <v>6220980</v>
      </c>
      <c r="E9" s="160">
        <v>6877210</v>
      </c>
      <c r="F9" s="164">
        <v>6592080</v>
      </c>
    </row>
    <row r="10" spans="2:7" ht="13.5" thickBot="1" x14ac:dyDescent="0.25">
      <c r="B10" s="7" t="s">
        <v>9</v>
      </c>
      <c r="C10" s="8" t="s">
        <v>87</v>
      </c>
      <c r="D10" s="160">
        <v>18769304</v>
      </c>
      <c r="E10" s="160">
        <v>28753278</v>
      </c>
      <c r="F10" s="164">
        <v>64995627</v>
      </c>
    </row>
    <row r="11" spans="2:7" ht="13.5" thickBot="1" x14ac:dyDescent="0.25">
      <c r="B11" s="7" t="s">
        <v>3</v>
      </c>
      <c r="C11" s="8" t="s">
        <v>103</v>
      </c>
      <c r="D11" s="160">
        <v>6000</v>
      </c>
      <c r="E11" s="160">
        <v>45460</v>
      </c>
      <c r="F11" s="164"/>
    </row>
    <row r="12" spans="2:7" ht="26.25" thickBot="1" x14ac:dyDescent="0.25">
      <c r="B12" s="7" t="s">
        <v>10</v>
      </c>
      <c r="C12" s="194" t="s">
        <v>134</v>
      </c>
      <c r="D12" s="195"/>
      <c r="E12" s="195"/>
      <c r="F12" s="196"/>
    </row>
    <row r="13" spans="2:7" s="26" customFormat="1" ht="26.25" thickBot="1" x14ac:dyDescent="0.25">
      <c r="B13" s="7" t="s">
        <v>1</v>
      </c>
      <c r="C13" s="114" t="s">
        <v>88</v>
      </c>
      <c r="D13" s="161">
        <v>545311911</v>
      </c>
      <c r="E13" s="161">
        <v>500679393</v>
      </c>
      <c r="F13" s="165">
        <v>3772552</v>
      </c>
    </row>
    <row r="14" spans="2:7" s="26" customFormat="1" ht="13.5" thickBot="1" x14ac:dyDescent="0.25">
      <c r="B14" s="7" t="s">
        <v>7</v>
      </c>
      <c r="C14" s="114" t="s">
        <v>121</v>
      </c>
      <c r="D14" s="161"/>
      <c r="E14" s="161"/>
      <c r="F14" s="165"/>
    </row>
    <row r="15" spans="2:7" s="26" customFormat="1" ht="13.5" thickBot="1" x14ac:dyDescent="0.25">
      <c r="B15" s="7" t="s">
        <v>14</v>
      </c>
      <c r="C15" s="114" t="s">
        <v>135</v>
      </c>
      <c r="D15" s="161"/>
      <c r="E15" s="161"/>
      <c r="F15" s="165"/>
    </row>
    <row r="16" spans="2:7" ht="26.25" thickBot="1" x14ac:dyDescent="0.25">
      <c r="B16" s="7" t="s">
        <v>13</v>
      </c>
      <c r="C16" s="180" t="s">
        <v>50</v>
      </c>
      <c r="D16" s="179">
        <f>SUM(D17:D19)</f>
        <v>84026093</v>
      </c>
      <c r="E16" s="179">
        <f>SUM(E17:E19)</f>
        <v>102758460</v>
      </c>
      <c r="F16" s="179">
        <f>SUM(F17:F19)</f>
        <v>2311226816</v>
      </c>
    </row>
    <row r="17" spans="2:6" ht="13.5" thickBot="1" x14ac:dyDescent="0.25">
      <c r="B17" s="7" t="s">
        <v>21</v>
      </c>
      <c r="C17" s="178" t="s">
        <v>89</v>
      </c>
      <c r="D17" s="144">
        <v>3267774</v>
      </c>
      <c r="E17" s="144">
        <v>888108</v>
      </c>
      <c r="F17" s="163"/>
    </row>
    <row r="18" spans="2:6" s="26" customFormat="1" ht="26.25" thickBot="1" x14ac:dyDescent="0.25">
      <c r="B18" s="7" t="s">
        <v>24</v>
      </c>
      <c r="C18" s="175" t="s">
        <v>136</v>
      </c>
      <c r="D18" s="176"/>
      <c r="E18" s="176"/>
      <c r="F18" s="177"/>
    </row>
    <row r="19" spans="2:6" ht="26.25" thickBot="1" x14ac:dyDescent="0.25">
      <c r="B19" s="7" t="s">
        <v>22</v>
      </c>
      <c r="C19" s="10" t="s">
        <v>90</v>
      </c>
      <c r="D19" s="23">
        <v>80758319</v>
      </c>
      <c r="E19" s="23">
        <v>101870352</v>
      </c>
      <c r="F19" s="166">
        <v>2311226816</v>
      </c>
    </row>
    <row r="20" spans="2:6" ht="13.5" thickBot="1" x14ac:dyDescent="0.25">
      <c r="B20" s="7" t="s">
        <v>23</v>
      </c>
      <c r="C20" s="28" t="s">
        <v>63</v>
      </c>
      <c r="D20" s="29">
        <f>D22+D23+D27+D28+D21</f>
        <v>86178673</v>
      </c>
      <c r="E20" s="29">
        <f>E22+E23+E27+E28</f>
        <v>82384251</v>
      </c>
      <c r="F20" s="29">
        <f>F22+F23+F27+F28</f>
        <v>82386000</v>
      </c>
    </row>
    <row r="21" spans="2:6" ht="13.5" thickBot="1" x14ac:dyDescent="0.25">
      <c r="B21" s="7" t="s">
        <v>25</v>
      </c>
      <c r="C21" s="249" t="s">
        <v>151</v>
      </c>
      <c r="D21" s="248">
        <v>368345</v>
      </c>
      <c r="E21" s="248"/>
      <c r="F21" s="29"/>
    </row>
    <row r="22" spans="2:6" ht="13.5" thickBot="1" x14ac:dyDescent="0.25">
      <c r="B22" s="7" t="s">
        <v>26</v>
      </c>
      <c r="C22" s="44" t="s">
        <v>36</v>
      </c>
      <c r="D22" s="167">
        <v>14464730</v>
      </c>
      <c r="E22" s="167">
        <v>13998469</v>
      </c>
      <c r="F22" s="168">
        <v>14000000</v>
      </c>
    </row>
    <row r="23" spans="2:6" s="26" customFormat="1" ht="13.5" thickBot="1" x14ac:dyDescent="0.25">
      <c r="B23" s="7" t="s">
        <v>27</v>
      </c>
      <c r="C23" s="182" t="s">
        <v>91</v>
      </c>
      <c r="D23" s="183">
        <f>SUM(D24:D26)</f>
        <v>64916475</v>
      </c>
      <c r="E23" s="183">
        <f>SUM(E24:E26)</f>
        <v>62498212</v>
      </c>
      <c r="F23" s="183">
        <f>F24+F25+F26</f>
        <v>62499000</v>
      </c>
    </row>
    <row r="24" spans="2:6" ht="13.5" thickBot="1" x14ac:dyDescent="0.25">
      <c r="B24" s="7" t="s">
        <v>12</v>
      </c>
      <c r="C24" s="34" t="s">
        <v>92</v>
      </c>
      <c r="D24" s="23">
        <v>57024851</v>
      </c>
      <c r="E24" s="23">
        <v>53854570</v>
      </c>
      <c r="F24" s="164">
        <v>53855000</v>
      </c>
    </row>
    <row r="25" spans="2:6" ht="13.5" thickBot="1" x14ac:dyDescent="0.25">
      <c r="B25" s="7" t="s">
        <v>28</v>
      </c>
      <c r="C25" s="34" t="s">
        <v>93</v>
      </c>
      <c r="D25" s="23">
        <v>7891624</v>
      </c>
      <c r="E25" s="23">
        <v>8643642</v>
      </c>
      <c r="F25" s="164">
        <v>8644000</v>
      </c>
    </row>
    <row r="26" spans="2:6" ht="26.25" thickBot="1" x14ac:dyDescent="0.25">
      <c r="B26" s="7" t="s">
        <v>29</v>
      </c>
      <c r="C26" s="34" t="s">
        <v>40</v>
      </c>
      <c r="D26" s="23">
        <v>0</v>
      </c>
      <c r="E26" s="23">
        <v>0</v>
      </c>
      <c r="F26" s="164"/>
    </row>
    <row r="27" spans="2:6" ht="13.5" thickBot="1" x14ac:dyDescent="0.25">
      <c r="B27" s="7" t="s">
        <v>30</v>
      </c>
      <c r="C27" s="34" t="s">
        <v>94</v>
      </c>
      <c r="D27" s="23">
        <v>6429123</v>
      </c>
      <c r="E27" s="23">
        <v>5887570</v>
      </c>
      <c r="F27" s="23">
        <v>5887000</v>
      </c>
    </row>
    <row r="28" spans="2:6" ht="13.5" thickBot="1" x14ac:dyDescent="0.25">
      <c r="B28" s="7" t="s">
        <v>31</v>
      </c>
      <c r="C28" s="10" t="s">
        <v>142</v>
      </c>
      <c r="D28" s="23"/>
      <c r="E28" s="23">
        <v>0</v>
      </c>
      <c r="F28" s="171"/>
    </row>
    <row r="29" spans="2:6" ht="13.5" thickBot="1" x14ac:dyDescent="0.25">
      <c r="B29" s="7" t="s">
        <v>32</v>
      </c>
      <c r="C29" s="172" t="s">
        <v>122</v>
      </c>
      <c r="D29" s="140"/>
      <c r="E29" s="140">
        <v>5887570</v>
      </c>
      <c r="F29" s="173">
        <v>5887000</v>
      </c>
    </row>
    <row r="30" spans="2:6" ht="13.5" thickBot="1" x14ac:dyDescent="0.25">
      <c r="B30" s="7" t="s">
        <v>33</v>
      </c>
      <c r="C30" s="28" t="s">
        <v>95</v>
      </c>
      <c r="D30" s="174">
        <v>46352793</v>
      </c>
      <c r="E30" s="174">
        <v>82081703</v>
      </c>
      <c r="F30" s="20">
        <v>44509360</v>
      </c>
    </row>
    <row r="31" spans="2:6" s="19" customFormat="1" ht="13.5" thickBot="1" x14ac:dyDescent="0.25">
      <c r="B31" s="7" t="s">
        <v>111</v>
      </c>
      <c r="C31" s="115" t="s">
        <v>64</v>
      </c>
      <c r="D31" s="116">
        <v>400000</v>
      </c>
      <c r="E31" s="116">
        <v>2659282</v>
      </c>
      <c r="F31" s="169">
        <v>5179650</v>
      </c>
    </row>
    <row r="32" spans="2:6" s="19" customFormat="1" ht="13.5" thickBot="1" x14ac:dyDescent="0.25">
      <c r="B32" s="7" t="s">
        <v>112</v>
      </c>
      <c r="C32" s="117" t="s">
        <v>61</v>
      </c>
      <c r="D32" s="107">
        <v>4390296</v>
      </c>
      <c r="E32" s="107">
        <v>4274438</v>
      </c>
      <c r="F32" s="170">
        <v>8038004</v>
      </c>
    </row>
    <row r="33" spans="2:8" s="19" customFormat="1" ht="13.5" thickBot="1" x14ac:dyDescent="0.25">
      <c r="B33" s="7" t="s">
        <v>113</v>
      </c>
      <c r="C33" s="118" t="s">
        <v>52</v>
      </c>
      <c r="D33" s="119">
        <f>D34+D35</f>
        <v>512817</v>
      </c>
      <c r="E33" s="119">
        <f>E34+E35</f>
        <v>0</v>
      </c>
      <c r="F33" s="184">
        <f>F34+F35</f>
        <v>0</v>
      </c>
    </row>
    <row r="34" spans="2:8" s="76" customFormat="1" ht="26.25" thickBot="1" x14ac:dyDescent="0.25">
      <c r="B34" s="7" t="s">
        <v>114</v>
      </c>
      <c r="C34" s="109" t="s">
        <v>131</v>
      </c>
      <c r="D34" s="110"/>
      <c r="E34" s="110"/>
      <c r="F34" s="171">
        <v>0</v>
      </c>
    </row>
    <row r="35" spans="2:8" s="76" customFormat="1" ht="13.5" thickBot="1" x14ac:dyDescent="0.25">
      <c r="B35" s="7" t="s">
        <v>115</v>
      </c>
      <c r="C35" s="111" t="s">
        <v>132</v>
      </c>
      <c r="D35" s="112">
        <v>512817</v>
      </c>
      <c r="E35" s="112"/>
      <c r="F35" s="112">
        <v>0</v>
      </c>
    </row>
    <row r="36" spans="2:8" ht="13.5" thickBot="1" x14ac:dyDescent="0.25">
      <c r="B36" s="572" t="s">
        <v>34</v>
      </c>
      <c r="C36" s="573"/>
      <c r="D36" s="120">
        <f>D5+D16+D20+D30+D31+D32+D33</f>
        <v>1018557714</v>
      </c>
      <c r="E36" s="120">
        <f>E5+E16+E20+E30+E31+E32+E33</f>
        <v>1066795218</v>
      </c>
      <c r="F36" s="120">
        <f>F5+F16+F20+F30+F31+F32+F33</f>
        <v>2796407532</v>
      </c>
    </row>
    <row r="37" spans="2:8" ht="13.5" thickBot="1" x14ac:dyDescent="0.25">
      <c r="B37" s="12" t="s">
        <v>116</v>
      </c>
      <c r="C37" s="12" t="s">
        <v>59</v>
      </c>
      <c r="D37" s="59">
        <f>SUM(D38:D40)</f>
        <v>160916513</v>
      </c>
      <c r="E37" s="59">
        <f>SUM(E38:E40)</f>
        <v>149245727</v>
      </c>
      <c r="F37" s="59">
        <f>F38+F39+F40</f>
        <v>276190479</v>
      </c>
    </row>
    <row r="38" spans="2:8" ht="13.5" thickBot="1" x14ac:dyDescent="0.25">
      <c r="B38" s="12" t="s">
        <v>117</v>
      </c>
      <c r="C38" s="60" t="s">
        <v>96</v>
      </c>
      <c r="D38" s="61">
        <v>10868523</v>
      </c>
      <c r="E38" s="61">
        <v>0</v>
      </c>
      <c r="F38" s="112">
        <v>129885941</v>
      </c>
      <c r="H38" s="33"/>
    </row>
    <row r="39" spans="2:8" ht="24.75" customHeight="1" thickBot="1" x14ac:dyDescent="0.25">
      <c r="B39" s="12" t="s">
        <v>118</v>
      </c>
      <c r="C39" s="60" t="s">
        <v>55</v>
      </c>
      <c r="D39" s="61">
        <v>139552000</v>
      </c>
      <c r="E39" s="61">
        <v>130570203</v>
      </c>
      <c r="F39" s="171">
        <v>135254557</v>
      </c>
      <c r="H39" s="246"/>
    </row>
    <row r="40" spans="2:8" ht="13.5" thickBot="1" x14ac:dyDescent="0.25">
      <c r="B40" s="12" t="s">
        <v>141</v>
      </c>
      <c r="C40" s="60" t="s">
        <v>124</v>
      </c>
      <c r="D40" s="61">
        <v>10495990</v>
      </c>
      <c r="E40" s="61">
        <v>18675524</v>
      </c>
      <c r="F40" s="171">
        <v>11049981</v>
      </c>
      <c r="H40" s="77"/>
    </row>
    <row r="41" spans="2:8" ht="13.5" thickBot="1" x14ac:dyDescent="0.25">
      <c r="B41" s="12" t="s">
        <v>162</v>
      </c>
      <c r="C41" s="60" t="s">
        <v>119</v>
      </c>
      <c r="D41" s="136"/>
      <c r="E41" s="61"/>
      <c r="F41" s="171"/>
    </row>
    <row r="42" spans="2:8" x14ac:dyDescent="0.2">
      <c r="B42" s="32"/>
      <c r="C42" s="31"/>
      <c r="D42" s="137"/>
      <c r="E42" s="137"/>
    </row>
    <row r="43" spans="2:8" x14ac:dyDescent="0.2">
      <c r="B43" s="571" t="s">
        <v>18</v>
      </c>
      <c r="C43" s="571"/>
      <c r="D43" s="571"/>
      <c r="E43" s="571"/>
    </row>
    <row r="44" spans="2:8" ht="13.5" thickBot="1" x14ac:dyDescent="0.25">
      <c r="B44" s="13"/>
      <c r="C44" s="13"/>
      <c r="D44" s="138"/>
      <c r="E44" s="139"/>
    </row>
    <row r="45" spans="2:8" ht="26.25" thickBot="1" x14ac:dyDescent="0.25">
      <c r="B45" s="4" t="s">
        <v>19</v>
      </c>
      <c r="C45" s="5" t="s">
        <v>20</v>
      </c>
      <c r="D45" s="62" t="s">
        <v>147</v>
      </c>
      <c r="E45" s="21" t="s">
        <v>150</v>
      </c>
      <c r="F45" s="6" t="s">
        <v>120</v>
      </c>
    </row>
    <row r="46" spans="2:8" ht="13.5" thickBot="1" x14ac:dyDescent="0.25">
      <c r="B46" s="4">
        <v>1</v>
      </c>
      <c r="C46" s="5">
        <v>2</v>
      </c>
      <c r="D46" s="62">
        <v>3</v>
      </c>
      <c r="E46" s="21">
        <v>4</v>
      </c>
      <c r="F46" s="6">
        <v>5</v>
      </c>
    </row>
    <row r="47" spans="2:8" ht="13.5" thickBot="1" x14ac:dyDescent="0.25">
      <c r="B47" s="7" t="s">
        <v>0</v>
      </c>
      <c r="C47" s="14" t="s">
        <v>97</v>
      </c>
      <c r="D47" s="22">
        <f>D48+D49</f>
        <v>528722157</v>
      </c>
      <c r="E47" s="22">
        <f>E48+E49</f>
        <v>488940215</v>
      </c>
      <c r="F47" s="22">
        <f>F48+F49</f>
        <v>203575708</v>
      </c>
      <c r="G47" s="18"/>
      <c r="H47" s="18"/>
    </row>
    <row r="48" spans="2:8" ht="13.5" thickBot="1" x14ac:dyDescent="0.25">
      <c r="B48" s="7" t="s">
        <v>4</v>
      </c>
      <c r="C48" s="11" t="s">
        <v>82</v>
      </c>
      <c r="D48" s="24">
        <v>498797803</v>
      </c>
      <c r="E48" s="24">
        <v>457071192</v>
      </c>
      <c r="F48" s="127">
        <v>167557873</v>
      </c>
      <c r="G48" s="18"/>
      <c r="H48" s="18"/>
    </row>
    <row r="49" spans="1:8" ht="13.5" thickBot="1" x14ac:dyDescent="0.25">
      <c r="B49" s="7" t="s">
        <v>8</v>
      </c>
      <c r="C49" s="15" t="s">
        <v>83</v>
      </c>
      <c r="D49" s="140">
        <v>29924354</v>
      </c>
      <c r="E49" s="140">
        <v>31869023</v>
      </c>
      <c r="F49" s="128">
        <v>36017835</v>
      </c>
      <c r="G49" s="18"/>
      <c r="H49" s="18"/>
    </row>
    <row r="50" spans="1:8" s="19" customFormat="1" ht="26.25" thickBot="1" x14ac:dyDescent="0.25">
      <c r="B50" s="7" t="s">
        <v>2</v>
      </c>
      <c r="C50" s="121" t="s">
        <v>80</v>
      </c>
      <c r="D50" s="21">
        <v>84748135</v>
      </c>
      <c r="E50" s="21">
        <v>67695162</v>
      </c>
      <c r="F50" s="129">
        <v>33270848</v>
      </c>
      <c r="G50" s="269"/>
      <c r="H50" s="275"/>
    </row>
    <row r="51" spans="1:8" s="19" customFormat="1" ht="13.5" thickBot="1" x14ac:dyDescent="0.25">
      <c r="B51" s="7" t="s">
        <v>5</v>
      </c>
      <c r="C51" s="122" t="s">
        <v>75</v>
      </c>
      <c r="D51" s="141">
        <v>169137010</v>
      </c>
      <c r="E51" s="141">
        <v>198717195</v>
      </c>
      <c r="F51" s="129">
        <v>153182766</v>
      </c>
      <c r="G51" s="269"/>
      <c r="H51" s="269"/>
    </row>
    <row r="52" spans="1:8" s="19" customFormat="1" ht="13.5" thickBot="1" x14ac:dyDescent="0.25">
      <c r="B52" s="7" t="s">
        <v>9</v>
      </c>
      <c r="C52" s="122" t="s">
        <v>98</v>
      </c>
      <c r="D52" s="21">
        <v>36398722</v>
      </c>
      <c r="E52" s="21">
        <v>17688371</v>
      </c>
      <c r="F52" s="264">
        <v>11298000</v>
      </c>
      <c r="G52" s="269"/>
      <c r="H52" s="270"/>
    </row>
    <row r="53" spans="1:8" s="19" customFormat="1" ht="13.5" thickBot="1" x14ac:dyDescent="0.25">
      <c r="B53" s="7" t="s">
        <v>3</v>
      </c>
      <c r="C53" s="123" t="s">
        <v>102</v>
      </c>
      <c r="D53" s="142">
        <v>68103639</v>
      </c>
      <c r="E53" s="142">
        <v>89218279</v>
      </c>
      <c r="F53" s="265">
        <f>92035451-4000000</f>
        <v>88035451</v>
      </c>
      <c r="G53" s="269"/>
      <c r="H53" s="270"/>
    </row>
    <row r="54" spans="1:8" s="76" customFormat="1" ht="13.5" thickBot="1" x14ac:dyDescent="0.25">
      <c r="A54" s="27"/>
      <c r="B54" s="7" t="s">
        <v>10</v>
      </c>
      <c r="C54" s="266" t="s">
        <v>152</v>
      </c>
      <c r="D54" s="267">
        <f>SUM(D55:D56)</f>
        <v>0</v>
      </c>
      <c r="E54" s="267">
        <f>SUM(E55:E56)</f>
        <v>0</v>
      </c>
      <c r="F54" s="268">
        <f>SUM(F55:F56)</f>
        <v>11996667</v>
      </c>
      <c r="G54" s="271"/>
      <c r="H54" s="270"/>
    </row>
    <row r="55" spans="1:8" ht="13.5" thickBot="1" x14ac:dyDescent="0.25">
      <c r="B55" s="7" t="s">
        <v>6</v>
      </c>
      <c r="C55" s="125" t="s">
        <v>153</v>
      </c>
      <c r="D55" s="143"/>
      <c r="E55" s="143"/>
      <c r="F55" s="130">
        <v>4000000</v>
      </c>
      <c r="G55" s="18"/>
      <c r="H55" s="270"/>
    </row>
    <row r="56" spans="1:8" ht="13.5" thickBot="1" x14ac:dyDescent="0.25">
      <c r="B56" s="7" t="s">
        <v>1</v>
      </c>
      <c r="C56" s="126" t="s">
        <v>137</v>
      </c>
      <c r="D56" s="35"/>
      <c r="E56" s="35"/>
      <c r="F56" s="131">
        <v>7996667</v>
      </c>
      <c r="G56" s="18"/>
      <c r="H56" s="270"/>
    </row>
    <row r="57" spans="1:8" s="19" customFormat="1" ht="13.5" thickBot="1" x14ac:dyDescent="0.25">
      <c r="B57" s="7" t="s">
        <v>7</v>
      </c>
      <c r="C57" s="124" t="s">
        <v>99</v>
      </c>
      <c r="D57" s="108">
        <v>128957223</v>
      </c>
      <c r="E57" s="108">
        <v>134172776</v>
      </c>
      <c r="F57" s="132">
        <v>2517441902</v>
      </c>
      <c r="G57" s="269"/>
      <c r="H57" s="270"/>
    </row>
    <row r="58" spans="1:8" s="19" customFormat="1" ht="13.5" thickBot="1" x14ac:dyDescent="0.25">
      <c r="B58" s="7" t="s">
        <v>14</v>
      </c>
      <c r="C58" s="122" t="s">
        <v>100</v>
      </c>
      <c r="D58" s="21">
        <v>17944339</v>
      </c>
      <c r="E58" s="21">
        <v>31364261</v>
      </c>
      <c r="F58" s="129">
        <v>35192323</v>
      </c>
      <c r="G58" s="269"/>
      <c r="H58" s="270"/>
    </row>
    <row r="59" spans="1:8" s="19" customFormat="1" ht="13.5" thickBot="1" x14ac:dyDescent="0.25">
      <c r="B59" s="7" t="s">
        <v>13</v>
      </c>
      <c r="C59" s="122" t="s">
        <v>76</v>
      </c>
      <c r="D59" s="21">
        <v>212937</v>
      </c>
      <c r="E59" s="21">
        <v>1824753</v>
      </c>
      <c r="F59" s="129"/>
      <c r="G59" s="269"/>
      <c r="H59" s="270"/>
    </row>
    <row r="60" spans="1:8" ht="13.5" thickBot="1" x14ac:dyDescent="0.25">
      <c r="B60" s="7" t="s">
        <v>21</v>
      </c>
      <c r="C60" s="16" t="s">
        <v>79</v>
      </c>
      <c r="D60" s="20">
        <v>14679862</v>
      </c>
      <c r="E60" s="20">
        <f>E61+E63</f>
        <v>25675898</v>
      </c>
      <c r="F60" s="20">
        <f>F61+F63</f>
        <v>18604346</v>
      </c>
      <c r="G60" s="18"/>
      <c r="H60" s="270"/>
    </row>
    <row r="61" spans="1:8" ht="13.5" thickBot="1" x14ac:dyDescent="0.25">
      <c r="B61" s="7" t="s">
        <v>22</v>
      </c>
      <c r="C61" s="9" t="s">
        <v>77</v>
      </c>
      <c r="D61" s="144">
        <v>8105497</v>
      </c>
      <c r="E61" s="144">
        <v>18121533</v>
      </c>
      <c r="F61" s="64">
        <v>11049981</v>
      </c>
      <c r="G61" s="18"/>
      <c r="H61" s="270"/>
    </row>
    <row r="62" spans="1:8" ht="13.5" thickBot="1" x14ac:dyDescent="0.25">
      <c r="B62" s="7"/>
      <c r="C62" s="247" t="s">
        <v>155</v>
      </c>
      <c r="D62" s="144"/>
      <c r="E62" s="144">
        <v>18121533</v>
      </c>
      <c r="F62" s="64">
        <v>11049981</v>
      </c>
      <c r="G62" s="18"/>
      <c r="H62" s="270"/>
    </row>
    <row r="63" spans="1:8" ht="13.5" thickBot="1" x14ac:dyDescent="0.25">
      <c r="B63" s="7" t="s">
        <v>23</v>
      </c>
      <c r="C63" s="9" t="s">
        <v>78</v>
      </c>
      <c r="D63" s="23">
        <v>6574365</v>
      </c>
      <c r="E63" s="23">
        <v>7554365</v>
      </c>
      <c r="F63" s="130">
        <v>7554365</v>
      </c>
      <c r="G63" s="18"/>
      <c r="H63" s="272"/>
    </row>
    <row r="64" spans="1:8" ht="13.5" thickBot="1" x14ac:dyDescent="0.25">
      <c r="B64" s="7" t="s">
        <v>25</v>
      </c>
      <c r="C64" s="16" t="s">
        <v>101</v>
      </c>
      <c r="D64" s="133">
        <f>D47+D50+D51+D52+D53+D57+D58+D59+D60</f>
        <v>1048904024</v>
      </c>
      <c r="E64" s="133">
        <f>E47+E50+E51+E52+E53+E57+E58+E59+E60</f>
        <v>1055296910</v>
      </c>
      <c r="F64" s="133">
        <f>F47+F50+F51+F52+F53+F57+F58+F59+F60+F54</f>
        <v>3072598011</v>
      </c>
      <c r="G64" s="18"/>
      <c r="H64" s="272"/>
    </row>
    <row r="65" spans="2:8" ht="14.25" customHeight="1" thickBot="1" x14ac:dyDescent="0.25">
      <c r="B65" s="568" t="s">
        <v>163</v>
      </c>
      <c r="C65" s="569"/>
      <c r="D65" s="569"/>
      <c r="E65" s="570"/>
      <c r="F65" s="129">
        <f>F64</f>
        <v>3072598011</v>
      </c>
      <c r="G65" s="18"/>
      <c r="H65" s="272"/>
    </row>
    <row r="66" spans="2:8" ht="15" customHeight="1" thickBot="1" x14ac:dyDescent="0.25">
      <c r="B66" s="568" t="s">
        <v>164</v>
      </c>
      <c r="C66" s="569"/>
      <c r="D66" s="569"/>
      <c r="E66" s="570"/>
      <c r="F66" s="129">
        <f>F36+F37</f>
        <v>3072598011</v>
      </c>
      <c r="H66" s="246"/>
    </row>
    <row r="67" spans="2:8" x14ac:dyDescent="0.2">
      <c r="D67" s="250"/>
      <c r="E67" s="250"/>
      <c r="H67" s="246"/>
    </row>
    <row r="68" spans="2:8" x14ac:dyDescent="0.2">
      <c r="H68" s="246"/>
    </row>
    <row r="69" spans="2:8" x14ac:dyDescent="0.2">
      <c r="F69" s="277"/>
    </row>
    <row r="70" spans="2:8" x14ac:dyDescent="0.2">
      <c r="F70" s="277"/>
    </row>
  </sheetData>
  <mergeCells count="5">
    <mergeCell ref="B1:G1"/>
    <mergeCell ref="B65:E65"/>
    <mergeCell ref="B66:E66"/>
    <mergeCell ref="B43:E43"/>
    <mergeCell ref="B36:C36"/>
  </mergeCells>
  <phoneticPr fontId="3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&amp;R4. sz. melléklet
13/2018. (V.31.)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6</vt:i4>
      </vt:variant>
    </vt:vector>
  </HeadingPairs>
  <TitlesOfParts>
    <vt:vector size="18" baseType="lpstr">
      <vt:lpstr>bevétel 1.m. </vt:lpstr>
      <vt:lpstr>Bevétel Önkormányzat 1.1 </vt:lpstr>
      <vt:lpstr>Bev.étel Önk.köt.fel. 1.1)a</vt:lpstr>
      <vt:lpstr>Bev.Önk.önként váll.fel.1.1)b</vt:lpstr>
      <vt:lpstr>Kiadások 2.m.</vt:lpstr>
      <vt:lpstr>önkormányzat kiadásai 2.1. </vt:lpstr>
      <vt:lpstr>önk.köt.fel.kiadásai 2.1.)a</vt:lpstr>
      <vt:lpstr>Felhalmozás 3.mell.</vt:lpstr>
      <vt:lpstr>Mérleg 4.m.</vt:lpstr>
      <vt:lpstr>Előirányzat felh.5.m.</vt:lpstr>
      <vt:lpstr>mérleg 3 éves 6.m.</vt:lpstr>
      <vt:lpstr>7. mell.</vt:lpstr>
      <vt:lpstr>'bevétel 1.m. '!Nyomtatási_terület</vt:lpstr>
      <vt:lpstr>'Kiadások 2.m.'!Nyomtatási_terület</vt:lpstr>
      <vt:lpstr>'mérleg 3 éves 6.m.'!Nyomtatási_terület</vt:lpstr>
      <vt:lpstr>'Mérleg 4.m.'!Nyomtatási_terület</vt:lpstr>
      <vt:lpstr>'önk.köt.fel.kiadásai 2.1.)a'!Nyomtatási_terület</vt:lpstr>
      <vt:lpstr>'önkormányzat kiadásai 2.1. 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TITKARSAG</cp:lastModifiedBy>
  <cp:lastPrinted>2018-06-04T14:29:30Z</cp:lastPrinted>
  <dcterms:created xsi:type="dcterms:W3CDTF">1999-11-19T07:39:00Z</dcterms:created>
  <dcterms:modified xsi:type="dcterms:W3CDTF">2018-06-04T14:30:03Z</dcterms:modified>
</cp:coreProperties>
</file>