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60" yWindow="60" windowWidth="15480" windowHeight="8040"/>
  </bookViews>
  <sheets>
    <sheet name="bevétel 1.m. " sheetId="98" r:id="rId1"/>
    <sheet name="Bevétel Önkormányzat 1.1 " sheetId="99" r:id="rId2"/>
    <sheet name="Bev.étel Önk.köt.fel. 1.1)a" sheetId="145" r:id="rId3"/>
    <sheet name="Bevétel Polg.Hivatal 1.2 " sheetId="100" r:id="rId4"/>
    <sheet name="Bev. Polg.Hiv. köt.fel. 1.2)a" sheetId="146" r:id="rId5"/>
    <sheet name="Bevétel Könyvtár-Műv.h. 1.3. " sheetId="101" r:id="rId6"/>
    <sheet name="Bev.Könyvt.Műv.h.köt.fel.1.3)a" sheetId="119" r:id="rId7"/>
    <sheet name="Kiadások 2" sheetId="71" r:id="rId8"/>
    <sheet name="önkormányzat kiadásai 2.1. " sheetId="120" r:id="rId9"/>
    <sheet name="önk.köt.fel.kiadásai 2.1.)a" sheetId="147" r:id="rId10"/>
    <sheet name="Polg.Hivatal kiadásai 2.2" sheetId="73" r:id="rId11"/>
    <sheet name="Polg.Hivatal kiadásai 2.2)a" sheetId="140" r:id="rId12"/>
    <sheet name="Könyvtár és Műv.H. kiadásai 2.3" sheetId="83" r:id="rId13"/>
    <sheet name="Könyvtár és Műv.H. k 2.3)a" sheetId="142" r:id="rId14"/>
    <sheet name="Működési kiadások 3" sheetId="72" r:id="rId15"/>
    <sheet name="Felhalmozás 4.mell." sheetId="137" r:id="rId16"/>
    <sheet name="Mérleg 5 " sheetId="102" r:id="rId17"/>
    <sheet name="Előirányzat felh. 6" sheetId="77" r:id="rId18"/>
    <sheet name="Munka1" sheetId="148" r:id="rId19"/>
  </sheets>
  <definedNames>
    <definedName name="_xlnm.Print_Area" localSheetId="4">'Bev. Polg.Hiv. köt.fel. 1.2)a'!$A$1:$J$10</definedName>
    <definedName name="_xlnm.Print_Area" localSheetId="6">'Bev.Könyvt.Műv.h.köt.fel.1.3)a'!$A$1:$J$12</definedName>
    <definedName name="_xlnm.Print_Area" localSheetId="0">'bevétel 1.m. '!$A$1:$E$46</definedName>
    <definedName name="_xlnm.Print_Area" localSheetId="3">'Bevétel Polg.Hivatal 1.2 '!$A$1:$J$11</definedName>
    <definedName name="_xlnm.Print_Area" localSheetId="7">'Kiadások 2'!$A$1:$F$29</definedName>
    <definedName name="_xlnm.Print_Area" localSheetId="16">'Mérleg 5 '!$A$1:$D$66</definedName>
    <definedName name="_xlnm.Print_Area" localSheetId="9">'önk.köt.fel.kiadásai 2.1.)a'!$A$1:$L$37</definedName>
    <definedName name="_xlnm.Print_Area" localSheetId="8">'önkormányzat kiadásai 2.1. '!$A$1:$L$39</definedName>
    <definedName name="_xlnm.Print_Area" localSheetId="10">'Polg.Hivatal kiadásai 2.2'!$A$1:$L$13</definedName>
    <definedName name="_xlnm.Print_Area" localSheetId="11">'Polg.Hivatal kiadásai 2.2)a'!$A$1:$L$12</definedName>
  </definedNames>
  <calcPr calcId="145621"/>
</workbook>
</file>

<file path=xl/calcChain.xml><?xml version="1.0" encoding="utf-8"?>
<calcChain xmlns="http://schemas.openxmlformats.org/spreadsheetml/2006/main">
  <c r="C15" i="72" l="1"/>
  <c r="F17" i="72"/>
  <c r="F18" i="72"/>
  <c r="F15" i="72" s="1"/>
  <c r="F19" i="72"/>
  <c r="F20" i="72"/>
  <c r="F16" i="72"/>
  <c r="H33" i="137" l="1"/>
  <c r="D9" i="137"/>
  <c r="D19" i="137"/>
  <c r="N23" i="77"/>
  <c r="N24" i="77"/>
  <c r="N25" i="77"/>
  <c r="N26" i="77"/>
  <c r="N27" i="77"/>
  <c r="N31" i="77"/>
  <c r="N22" i="77"/>
  <c r="N10" i="77"/>
  <c r="N11" i="77"/>
  <c r="N12" i="77"/>
  <c r="N13" i="77"/>
  <c r="N14" i="77"/>
  <c r="N15" i="77"/>
  <c r="N16" i="77"/>
  <c r="N9" i="77"/>
  <c r="D66" i="102"/>
  <c r="D37" i="102"/>
  <c r="F32" i="72"/>
  <c r="F23" i="72"/>
  <c r="F31" i="72"/>
  <c r="K39" i="147"/>
  <c r="J39" i="147"/>
  <c r="I39" i="147"/>
  <c r="H39" i="147"/>
  <c r="G39" i="147"/>
  <c r="E39" i="147"/>
  <c r="D39" i="147"/>
  <c r="C39" i="147"/>
  <c r="L38" i="147"/>
  <c r="L37" i="147"/>
  <c r="L36" i="147"/>
  <c r="L35" i="147"/>
  <c r="L34" i="147"/>
  <c r="L33" i="147"/>
  <c r="F32" i="147"/>
  <c r="L32" i="147" s="1"/>
  <c r="L31" i="147"/>
  <c r="L30" i="147"/>
  <c r="L29" i="147"/>
  <c r="L28" i="147"/>
  <c r="L27" i="147"/>
  <c r="L26" i="147"/>
  <c r="L25" i="147"/>
  <c r="L24" i="147"/>
  <c r="L23" i="147"/>
  <c r="L22" i="147"/>
  <c r="L21" i="147"/>
  <c r="L20" i="147"/>
  <c r="L19" i="147"/>
  <c r="L18" i="147"/>
  <c r="L17" i="147"/>
  <c r="L16" i="147"/>
  <c r="L15" i="147"/>
  <c r="L14" i="147"/>
  <c r="L13" i="147"/>
  <c r="L12" i="147"/>
  <c r="L11" i="147"/>
  <c r="L10" i="147"/>
  <c r="L9" i="147"/>
  <c r="L8" i="147"/>
  <c r="L7" i="147"/>
  <c r="L6" i="147"/>
  <c r="F6" i="147"/>
  <c r="B6" i="147"/>
  <c r="B39" i="147" s="1"/>
  <c r="C39" i="120"/>
  <c r="D39" i="120"/>
  <c r="E39" i="120"/>
  <c r="G39" i="120"/>
  <c r="H39" i="120"/>
  <c r="I39" i="120"/>
  <c r="J39" i="120"/>
  <c r="K39" i="120"/>
  <c r="B39" i="120"/>
  <c r="F32" i="120"/>
  <c r="L20" i="120"/>
  <c r="L12" i="120"/>
  <c r="F6" i="120"/>
  <c r="F39" i="120" s="1"/>
  <c r="B6" i="120"/>
  <c r="I32" i="145"/>
  <c r="H32" i="145"/>
  <c r="G32" i="145"/>
  <c r="F32" i="145"/>
  <c r="E32" i="145"/>
  <c r="D32" i="145"/>
  <c r="C32" i="145"/>
  <c r="B32" i="145"/>
  <c r="J31" i="145"/>
  <c r="J30" i="145"/>
  <c r="J29" i="145"/>
  <c r="J28" i="145"/>
  <c r="J27" i="145"/>
  <c r="J26" i="145"/>
  <c r="J25" i="145"/>
  <c r="J24" i="145"/>
  <c r="J23" i="145"/>
  <c r="J22" i="145"/>
  <c r="J21" i="145"/>
  <c r="J20" i="145"/>
  <c r="J19" i="145"/>
  <c r="J18" i="145"/>
  <c r="J17" i="145"/>
  <c r="J16" i="145"/>
  <c r="J15" i="145"/>
  <c r="J14" i="145"/>
  <c r="J13" i="145"/>
  <c r="J12" i="145"/>
  <c r="J11" i="145"/>
  <c r="J10" i="145"/>
  <c r="J9" i="145"/>
  <c r="J8" i="145"/>
  <c r="J7" i="145"/>
  <c r="J32" i="145" s="1"/>
  <c r="B33" i="99"/>
  <c r="J26" i="99"/>
  <c r="J20" i="99"/>
  <c r="J13" i="99"/>
  <c r="J12" i="99"/>
  <c r="J11" i="146"/>
  <c r="I11" i="146"/>
  <c r="H11" i="146"/>
  <c r="G11" i="146"/>
  <c r="F11" i="146"/>
  <c r="E11" i="146"/>
  <c r="D11" i="146"/>
  <c r="C11" i="146"/>
  <c r="B11" i="146"/>
  <c r="J10" i="146"/>
  <c r="J9" i="146"/>
  <c r="J8" i="146"/>
  <c r="K13" i="140"/>
  <c r="J13" i="140"/>
  <c r="I13" i="140"/>
  <c r="H13" i="140"/>
  <c r="G13" i="140"/>
  <c r="F13" i="140"/>
  <c r="E13" i="140"/>
  <c r="D13" i="140"/>
  <c r="C13" i="140"/>
  <c r="B13" i="140"/>
  <c r="L12" i="140"/>
  <c r="L11" i="140"/>
  <c r="L10" i="140"/>
  <c r="L13" i="140" s="1"/>
  <c r="B17" i="71"/>
  <c r="L39" i="147" l="1"/>
  <c r="F39" i="147"/>
  <c r="D12" i="137"/>
  <c r="K12" i="142"/>
  <c r="J12" i="142"/>
  <c r="I12" i="142"/>
  <c r="H12" i="142"/>
  <c r="G12" i="142"/>
  <c r="F12" i="142"/>
  <c r="E12" i="142"/>
  <c r="D12" i="142"/>
  <c r="C12" i="142"/>
  <c r="B12" i="142"/>
  <c r="L11" i="142"/>
  <c r="L10" i="142"/>
  <c r="L9" i="142"/>
  <c r="L12" i="142" s="1"/>
  <c r="L8" i="142"/>
  <c r="C13" i="73"/>
  <c r="D13" i="73"/>
  <c r="E13" i="73"/>
  <c r="F13" i="73"/>
  <c r="G13" i="73"/>
  <c r="H13" i="73"/>
  <c r="I13" i="73"/>
  <c r="J13" i="73"/>
  <c r="K13" i="73"/>
  <c r="B13" i="73"/>
  <c r="L12" i="73"/>
  <c r="L31" i="120"/>
  <c r="J9" i="100"/>
  <c r="J10" i="100"/>
  <c r="C11" i="100"/>
  <c r="D11" i="100"/>
  <c r="E11" i="100"/>
  <c r="F11" i="100"/>
  <c r="G11" i="100"/>
  <c r="H11" i="100"/>
  <c r="I11" i="100"/>
  <c r="B11" i="100"/>
  <c r="J28" i="99"/>
  <c r="K13" i="77" l="1"/>
  <c r="J29" i="77"/>
  <c r="D12" i="102" l="1"/>
  <c r="D11" i="102"/>
  <c r="D52" i="102"/>
  <c r="D59" i="102"/>
  <c r="D61" i="102"/>
  <c r="D62" i="102" s="1"/>
  <c r="D55" i="102"/>
  <c r="F27" i="72" l="1"/>
  <c r="B18" i="71"/>
  <c r="E37" i="72"/>
  <c r="D30" i="137" l="1"/>
  <c r="D34" i="137"/>
  <c r="D28" i="137"/>
  <c r="D37" i="137"/>
  <c r="D22" i="137"/>
  <c r="D25" i="137"/>
  <c r="D10" i="137"/>
  <c r="F28" i="72"/>
  <c r="C35" i="72" l="1"/>
  <c r="L33" i="120"/>
  <c r="L16" i="120"/>
  <c r="I12" i="119" l="1"/>
  <c r="H12" i="119"/>
  <c r="G12" i="119"/>
  <c r="F12" i="119"/>
  <c r="E12" i="119"/>
  <c r="D12" i="119"/>
  <c r="C12" i="119"/>
  <c r="B12" i="119"/>
  <c r="J12" i="119" s="1"/>
  <c r="J11" i="119"/>
  <c r="E11" i="119"/>
  <c r="J10" i="119"/>
  <c r="J9" i="119"/>
  <c r="J8" i="119"/>
  <c r="E8" i="119"/>
  <c r="J22" i="99"/>
  <c r="J23" i="99"/>
  <c r="J30" i="99"/>
  <c r="J17" i="99"/>
  <c r="B23" i="98" l="1"/>
  <c r="B38" i="98" l="1"/>
  <c r="C41" i="98"/>
  <c r="D41" i="98" l="1"/>
  <c r="D40" i="137" l="1"/>
  <c r="D60" i="102" l="1"/>
  <c r="D54" i="102"/>
  <c r="E15" i="98"/>
  <c r="L11" i="73"/>
  <c r="L10" i="73"/>
  <c r="L13" i="73" s="1"/>
  <c r="J24" i="99"/>
  <c r="B41" i="98"/>
  <c r="B37" i="98" s="1"/>
  <c r="B8" i="98"/>
  <c r="B7" i="98" s="1"/>
  <c r="B36" i="98" l="1"/>
  <c r="E45" i="98" l="1"/>
  <c r="D38" i="98"/>
  <c r="D37" i="98" s="1"/>
  <c r="C38" i="98"/>
  <c r="C37" i="98" s="1"/>
  <c r="D36" i="98" l="1"/>
  <c r="B24" i="71"/>
  <c r="B20" i="98"/>
  <c r="E46" i="98"/>
  <c r="D16" i="102"/>
  <c r="B31" i="98"/>
  <c r="C31" i="98"/>
  <c r="C29" i="98" s="1"/>
  <c r="D31" i="98"/>
  <c r="D29" i="98" s="1"/>
  <c r="B33" i="77"/>
  <c r="L10" i="120"/>
  <c r="L9" i="83"/>
  <c r="L10" i="83"/>
  <c r="L11" i="83"/>
  <c r="D23" i="102"/>
  <c r="D20" i="102" s="1"/>
  <c r="J9" i="99"/>
  <c r="J10" i="99"/>
  <c r="J11" i="99"/>
  <c r="J14" i="99"/>
  <c r="J15" i="99"/>
  <c r="J16" i="99"/>
  <c r="J18" i="99"/>
  <c r="J19" i="99"/>
  <c r="J21" i="99"/>
  <c r="J25" i="99"/>
  <c r="J27" i="99"/>
  <c r="J29" i="99"/>
  <c r="J31" i="99"/>
  <c r="J32" i="99"/>
  <c r="J8" i="99"/>
  <c r="C33" i="99"/>
  <c r="D33" i="99"/>
  <c r="E33" i="99"/>
  <c r="F33" i="99"/>
  <c r="G33" i="99"/>
  <c r="H33" i="99"/>
  <c r="I33" i="99"/>
  <c r="D33" i="102"/>
  <c r="C15" i="71"/>
  <c r="C18" i="71" s="1"/>
  <c r="D15" i="71"/>
  <c r="D18" i="71" s="1"/>
  <c r="E33" i="98"/>
  <c r="B17" i="98"/>
  <c r="L8" i="120"/>
  <c r="E16" i="71"/>
  <c r="D33" i="77"/>
  <c r="C33" i="77"/>
  <c r="O32" i="77"/>
  <c r="O31" i="77"/>
  <c r="O30" i="77"/>
  <c r="O29" i="77"/>
  <c r="O28" i="77"/>
  <c r="O27" i="77"/>
  <c r="O26" i="77"/>
  <c r="O25" i="77"/>
  <c r="O24" i="77"/>
  <c r="M17" i="77"/>
  <c r="L17" i="77"/>
  <c r="K17" i="77"/>
  <c r="J17" i="77"/>
  <c r="I17" i="77"/>
  <c r="H17" i="77"/>
  <c r="G17" i="77"/>
  <c r="F17" i="77"/>
  <c r="E17" i="77"/>
  <c r="D17" i="77"/>
  <c r="C17" i="77"/>
  <c r="B17" i="77"/>
  <c r="O16" i="77"/>
  <c r="O15" i="77"/>
  <c r="O14" i="77"/>
  <c r="O13" i="77"/>
  <c r="O12" i="77"/>
  <c r="O11" i="77"/>
  <c r="O10" i="77"/>
  <c r="O8" i="77"/>
  <c r="E14" i="71"/>
  <c r="D15" i="72"/>
  <c r="E15" i="72"/>
  <c r="F34" i="72"/>
  <c r="E26" i="71"/>
  <c r="D24" i="71"/>
  <c r="C24" i="71"/>
  <c r="E23" i="71"/>
  <c r="E22" i="71"/>
  <c r="E21" i="71"/>
  <c r="D58" i="102" s="1"/>
  <c r="E20" i="71"/>
  <c r="D57" i="102" s="1"/>
  <c r="E17" i="71"/>
  <c r="E13" i="71"/>
  <c r="D53" i="102" s="1"/>
  <c r="E12" i="71"/>
  <c r="E11" i="71"/>
  <c r="E10" i="71"/>
  <c r="E9" i="71"/>
  <c r="E44" i="98"/>
  <c r="E43" i="98"/>
  <c r="E42" i="98"/>
  <c r="E41" i="98"/>
  <c r="E40" i="98"/>
  <c r="E39" i="98"/>
  <c r="E32" i="98"/>
  <c r="E30" i="98"/>
  <c r="E28" i="98"/>
  <c r="D30" i="102" s="1"/>
  <c r="E27" i="98"/>
  <c r="E26" i="98"/>
  <c r="E25" i="98"/>
  <c r="E24" i="98"/>
  <c r="D23" i="98"/>
  <c r="D20" i="98" s="1"/>
  <c r="C23" i="98"/>
  <c r="C20" i="98" s="1"/>
  <c r="E22" i="98"/>
  <c r="E19" i="98"/>
  <c r="D19" i="102" s="1"/>
  <c r="E18" i="98"/>
  <c r="D17" i="98"/>
  <c r="C17" i="98"/>
  <c r="E16" i="98"/>
  <c r="D13" i="102" s="1"/>
  <c r="E14" i="98"/>
  <c r="E13" i="98"/>
  <c r="E12" i="98"/>
  <c r="D10" i="102" s="1"/>
  <c r="E11" i="98"/>
  <c r="D9" i="102" s="1"/>
  <c r="E10" i="98"/>
  <c r="D8" i="102" s="1"/>
  <c r="E9" i="98"/>
  <c r="D7" i="102" s="1"/>
  <c r="D8" i="98"/>
  <c r="D7" i="98" s="1"/>
  <c r="C8" i="98"/>
  <c r="C7" i="98" s="1"/>
  <c r="C36" i="98"/>
  <c r="L7" i="120"/>
  <c r="L9" i="120"/>
  <c r="L11" i="120"/>
  <c r="L13" i="120"/>
  <c r="L14" i="120"/>
  <c r="L15" i="120"/>
  <c r="L17" i="120"/>
  <c r="L18" i="120"/>
  <c r="L19" i="120"/>
  <c r="L21" i="120"/>
  <c r="L22" i="120"/>
  <c r="L23" i="120"/>
  <c r="L24" i="120"/>
  <c r="L25" i="120"/>
  <c r="L26" i="120"/>
  <c r="L27" i="120"/>
  <c r="L28" i="120"/>
  <c r="L29" i="120"/>
  <c r="L30" i="120"/>
  <c r="L32" i="120"/>
  <c r="L34" i="120"/>
  <c r="L35" i="120"/>
  <c r="L36" i="120"/>
  <c r="L37" i="120"/>
  <c r="L38" i="120"/>
  <c r="L6" i="120"/>
  <c r="F24" i="72"/>
  <c r="F25" i="72"/>
  <c r="F26" i="72"/>
  <c r="F29" i="72"/>
  <c r="F30" i="72"/>
  <c r="F14" i="72"/>
  <c r="F8" i="72"/>
  <c r="D48" i="102" s="1"/>
  <c r="F9" i="72"/>
  <c r="F10" i="72"/>
  <c r="D49" i="102" s="1"/>
  <c r="F11" i="72"/>
  <c r="F12" i="72"/>
  <c r="D50" i="102" s="1"/>
  <c r="F13" i="72"/>
  <c r="D51" i="102" s="1"/>
  <c r="F21" i="72"/>
  <c r="F22" i="72"/>
  <c r="F33" i="72"/>
  <c r="F36" i="72"/>
  <c r="D35" i="72"/>
  <c r="E35" i="72"/>
  <c r="D7" i="72"/>
  <c r="E7" i="72"/>
  <c r="C7" i="72"/>
  <c r="C12" i="83"/>
  <c r="D12" i="83"/>
  <c r="E12" i="83"/>
  <c r="F12" i="83"/>
  <c r="G12" i="83"/>
  <c r="H12" i="83"/>
  <c r="I12" i="83"/>
  <c r="J12" i="83"/>
  <c r="K12" i="83"/>
  <c r="B12" i="83"/>
  <c r="L8" i="83"/>
  <c r="J9" i="101"/>
  <c r="J10" i="101"/>
  <c r="F12" i="101"/>
  <c r="G12" i="101"/>
  <c r="H12" i="101"/>
  <c r="I12" i="101"/>
  <c r="J8" i="100"/>
  <c r="J11" i="100" s="1"/>
  <c r="C12" i="101"/>
  <c r="D12" i="101"/>
  <c r="E11" i="101"/>
  <c r="J11" i="101" s="1"/>
  <c r="E8" i="101"/>
  <c r="J8" i="101"/>
  <c r="B12" i="101"/>
  <c r="E12" i="101"/>
  <c r="E38" i="98"/>
  <c r="E33" i="77"/>
  <c r="F33" i="77"/>
  <c r="G33" i="77"/>
  <c r="H33" i="77"/>
  <c r="I33" i="77"/>
  <c r="J33" i="77"/>
  <c r="K33" i="77"/>
  <c r="L33" i="77"/>
  <c r="M33" i="77"/>
  <c r="O22" i="77"/>
  <c r="D47" i="102" l="1"/>
  <c r="D64" i="102" s="1"/>
  <c r="D65" i="102" s="1"/>
  <c r="D6" i="102"/>
  <c r="D5" i="102" s="1"/>
  <c r="J12" i="101"/>
  <c r="E17" i="98"/>
  <c r="J33" i="99"/>
  <c r="E37" i="98"/>
  <c r="E36" i="98" s="1"/>
  <c r="B28" i="71"/>
  <c r="F7" i="72"/>
  <c r="L39" i="120"/>
  <c r="L12" i="83"/>
  <c r="D28" i="71"/>
  <c r="E23" i="98"/>
  <c r="E8" i="98"/>
  <c r="C34" i="98"/>
  <c r="C37" i="72"/>
  <c r="E31" i="98"/>
  <c r="D37" i="72"/>
  <c r="E24" i="71"/>
  <c r="E29" i="98"/>
  <c r="D31" i="102" s="1"/>
  <c r="D36" i="102" s="1"/>
  <c r="F35" i="72"/>
  <c r="C28" i="71"/>
  <c r="D34" i="98"/>
  <c r="E7" i="98"/>
  <c r="E20" i="98"/>
  <c r="B34" i="98"/>
  <c r="E15" i="71"/>
  <c r="E18" i="71" s="1"/>
  <c r="E28" i="71" l="1"/>
  <c r="F37" i="72"/>
  <c r="E34" i="98"/>
  <c r="O23" i="77"/>
  <c r="O33" i="77" s="1"/>
  <c r="N33" i="77"/>
  <c r="N17" i="77"/>
  <c r="O9" i="77"/>
  <c r="O17" i="77" s="1"/>
</calcChain>
</file>

<file path=xl/sharedStrings.xml><?xml version="1.0" encoding="utf-8"?>
<sst xmlns="http://schemas.openxmlformats.org/spreadsheetml/2006/main" count="795" uniqueCount="336">
  <si>
    <t>Megnevezés</t>
  </si>
  <si>
    <t>1.</t>
  </si>
  <si>
    <t>10.</t>
  </si>
  <si>
    <t>4.</t>
  </si>
  <si>
    <t>7.</t>
  </si>
  <si>
    <t>2.</t>
  </si>
  <si>
    <t>5.</t>
  </si>
  <si>
    <t>9.</t>
  </si>
  <si>
    <t>11.</t>
  </si>
  <si>
    <t>3.</t>
  </si>
  <si>
    <t>6.</t>
  </si>
  <si>
    <t>8.</t>
  </si>
  <si>
    <t>Összesen:</t>
  </si>
  <si>
    <t>21.</t>
  </si>
  <si>
    <t>13.</t>
  </si>
  <si>
    <t>Összesen</t>
  </si>
  <si>
    <t>12.</t>
  </si>
  <si>
    <t xml:space="preserve">adatok ezer forintban </t>
  </si>
  <si>
    <t xml:space="preserve">Kiemelt előirányzatok </t>
  </si>
  <si>
    <t xml:space="preserve">Összesen </t>
  </si>
  <si>
    <t>Működési kiadások összesen</t>
  </si>
  <si>
    <t xml:space="preserve">Kiadások összesen: </t>
  </si>
  <si>
    <t>Felújítási cél megnevezése</t>
  </si>
  <si>
    <t xml:space="preserve">ezer forintban </t>
  </si>
  <si>
    <t>Feladat megnevezése</t>
  </si>
  <si>
    <t>Előirányzat</t>
  </si>
  <si>
    <t>jan.</t>
  </si>
  <si>
    <t>febr.</t>
  </si>
  <si>
    <t>márc.</t>
  </si>
  <si>
    <t>ápr.</t>
  </si>
  <si>
    <t>máj.</t>
  </si>
  <si>
    <t>jun.</t>
  </si>
  <si>
    <t>júl.</t>
  </si>
  <si>
    <t>aug.</t>
  </si>
  <si>
    <t>szept.</t>
  </si>
  <si>
    <t>okt.</t>
  </si>
  <si>
    <t>nov.</t>
  </si>
  <si>
    <t>dec.</t>
  </si>
  <si>
    <t>BEVÉTELEK</t>
  </si>
  <si>
    <t>BEVÉTEL ÖSSZESEN</t>
  </si>
  <si>
    <t>KIADÁSOK</t>
  </si>
  <si>
    <t>KIADÁS ÖSSZESEN</t>
  </si>
  <si>
    <t>B E V É T E L E K</t>
  </si>
  <si>
    <t>Sor-
szám</t>
  </si>
  <si>
    <t>Bevételi jogcím</t>
  </si>
  <si>
    <t>K I A D Á S O K</t>
  </si>
  <si>
    <t>Sor-szám</t>
  </si>
  <si>
    <t>Kiadási jogcímek</t>
  </si>
  <si>
    <t>14.</t>
  </si>
  <si>
    <t>16.</t>
  </si>
  <si>
    <t>17.</t>
  </si>
  <si>
    <t>15.</t>
  </si>
  <si>
    <t>18.</t>
  </si>
  <si>
    <t>19.</t>
  </si>
  <si>
    <t>20.</t>
  </si>
  <si>
    <t>22.</t>
  </si>
  <si>
    <t>23.</t>
  </si>
  <si>
    <t>24.</t>
  </si>
  <si>
    <t>Egyek Nagyközség Önkormányzat Felhalmozási kiadásai feladatonként</t>
  </si>
  <si>
    <t>Tárkányi Béla Könyvtár és Művelődési Ház összesen:</t>
  </si>
  <si>
    <t>Egyeki Szöghatár Nonprofit Kft.</t>
  </si>
  <si>
    <t>25.</t>
  </si>
  <si>
    <t>26.</t>
  </si>
  <si>
    <t>27.</t>
  </si>
  <si>
    <t>Tiszacsege Központi Orvosi Ügyelet</t>
  </si>
  <si>
    <t>Önkormányzati Tűzoltóság</t>
  </si>
  <si>
    <t xml:space="preserve">Ssz. </t>
  </si>
  <si>
    <t xml:space="preserve"> </t>
  </si>
  <si>
    <t xml:space="preserve">KÖLTSÉGVETÉSI BEVÉTELEK ÖSSZESEN: </t>
  </si>
  <si>
    <t>B3 Közhatalmi bevétel</t>
  </si>
  <si>
    <t>B34. Vagyoni típusú adók</t>
  </si>
  <si>
    <t>B35. Termékek és szogáltatások adói</t>
  </si>
  <si>
    <t>B351. Értékesítési és forgalmi adók (állandó jelleggel végzett ipaírűzési tevékenység után fizetett helyi iparűzési adó)</t>
  </si>
  <si>
    <t>B354. Gépjárműadók</t>
  </si>
  <si>
    <t>B355. Egyéb áruhasználati és szolgáltatási adók (talajterhelési díj)</t>
  </si>
  <si>
    <t>B36. Egyéb közhatalmi bevételek (bírság, pótlék, mezőőri díj)</t>
  </si>
  <si>
    <t>B4. Működési bevételek</t>
  </si>
  <si>
    <t>B.5. Felhalmozási bevételek</t>
  </si>
  <si>
    <t>B1. Működési célú támogatások államháztartáson belülről</t>
  </si>
  <si>
    <t>B111. Helyi önkormányzatok működésének általános támogatása</t>
  </si>
  <si>
    <t>B114. Települési önkormányzatok kulturális feladatainak támogatása</t>
  </si>
  <si>
    <t>B116 Helyi önkormányzatok kiegészítő támogatása</t>
  </si>
  <si>
    <t>B115 Működési célú központosított előirányzatok</t>
  </si>
  <si>
    <t>B11. Önkormányzatok működési támogatásai</t>
  </si>
  <si>
    <t>B2. Felhalmozási célú támogatások államháztartáson belülről</t>
  </si>
  <si>
    <t xml:space="preserve">B25. Egyéb felhalmozási célú támogatások bevételei államháztartáson belülről </t>
  </si>
  <si>
    <t>B7. Felhalmozási célú átvett pénzeszközök</t>
  </si>
  <si>
    <t>B81. Belföldi finanszírozás bevételei</t>
  </si>
  <si>
    <t>B811. Hitel-, kölcsönfelvétel államháztartáson kívülről</t>
  </si>
  <si>
    <t>B813. Maradvány igénybevétele</t>
  </si>
  <si>
    <t xml:space="preserve">            felhalmozási</t>
  </si>
  <si>
    <t>ebből:    működési</t>
  </si>
  <si>
    <t>B816. Központi, irányítószervi támogatás</t>
  </si>
  <si>
    <t>B8. Finanszírozási bevételek</t>
  </si>
  <si>
    <t>KÖLTSÉGVETÉSI HIÁNY FINANSZÍROZÁSÁRA SZOLGÁLÓ PÉNZF.NÉLKÜLI BEVÉTELEK:</t>
  </si>
  <si>
    <t>B6. Működési célú átvett pénzeszközök</t>
  </si>
  <si>
    <t>A. Költségvetési bevételek összesen</t>
  </si>
  <si>
    <t>B3. Közhatalmi bevétel</t>
  </si>
  <si>
    <t>B5. Felhalmozási bevételek</t>
  </si>
  <si>
    <t>Kormányzati funkciók</t>
  </si>
  <si>
    <t>106010 Lakóingatlan szociális célú bérbeadás, üzemeltetés</t>
  </si>
  <si>
    <t>013350 Az önkormányzati vagyonnal való gazdálk-sal kapcs. Feladatok</t>
  </si>
  <si>
    <t>066020 Város és községgazdálkodás</t>
  </si>
  <si>
    <t>018010 Önkormányzatok elszámolásai a közp-i ktg.vetéssel</t>
  </si>
  <si>
    <t>900020 Önkormányzati funkciókra nem sorolható bevételek államháztartásoknak</t>
  </si>
  <si>
    <t>900060 Forgatási és befektetési célú finanszírozási műveletek</t>
  </si>
  <si>
    <t>107055 Falugondoki, tanyagondnoki feladatok ellátása</t>
  </si>
  <si>
    <t>041237 Közfogallkoztatási mintaprogram</t>
  </si>
  <si>
    <t>013320 Köztemető fenntartás és működtetés</t>
  </si>
  <si>
    <t>011130 Önkormányzatok és önkormányzati hivatalok jogalkotói és általános igazgatási tevékenysége</t>
  </si>
  <si>
    <t>011220 Adó-, vám és jövedéki igazgatás</t>
  </si>
  <si>
    <t>082042 Könyvtári állomány gyarapítása, nyilvántartása</t>
  </si>
  <si>
    <t>082044 Könyvtári szolgáltatások</t>
  </si>
  <si>
    <t>082063 Múzeumi, kiállítási tevékenység</t>
  </si>
  <si>
    <t>082091 Közművelődési- közösségi és társadalmi részvétel fejlesztése</t>
  </si>
  <si>
    <t>Költségvetési bevétel rovatrend</t>
  </si>
  <si>
    <t>Költségvetési kiadás rovatrand</t>
  </si>
  <si>
    <t>K1. Személyi juttatások</t>
  </si>
  <si>
    <t>K2. Munkaadókat terhelő járulékok és szociális hozzájárulási adók</t>
  </si>
  <si>
    <t>K3. Dologi kiadások</t>
  </si>
  <si>
    <t>K4. Ellátottak pénzbeli juttatásai</t>
  </si>
  <si>
    <t>K6. Beruházások</t>
  </si>
  <si>
    <t>K7. Felújítások</t>
  </si>
  <si>
    <t>K8. Egyéb felhalmozási célú kiadások</t>
  </si>
  <si>
    <t>Felhalmozási kiadások összesen:</t>
  </si>
  <si>
    <t>K5. Egyéb működési célú kiadások (tartalékok nélkül)</t>
  </si>
  <si>
    <t>K9. Finanszírozási kiadások (működési)</t>
  </si>
  <si>
    <t>K9. Finanszírozási kiadások (felhalmozási)</t>
  </si>
  <si>
    <t xml:space="preserve">K2. Munkaadókat terhelő járulékok és szociális hozzájárulási adó </t>
  </si>
  <si>
    <t xml:space="preserve">K4. Ellátottak pénzbeli juttatásai </t>
  </si>
  <si>
    <t>K512. Tartalék tartalék</t>
  </si>
  <si>
    <t>K9. Finanszírozási kiadások</t>
  </si>
  <si>
    <t>051040 Nem veszélyes hulladék kezelése ártalmatlanítása</t>
  </si>
  <si>
    <t>083030 Egyéb kiadói tevékenyésg</t>
  </si>
  <si>
    <t>064010 Közvilágítás</t>
  </si>
  <si>
    <t>032020 Tűz és katasztrófavédelmi tevékenységek</t>
  </si>
  <si>
    <t>072111 Háziorvosi alapellátás</t>
  </si>
  <si>
    <t>072112 Háziorvosi ügyeleti ellátás</t>
  </si>
  <si>
    <t>072210 Járóbetegek gyógyító szakellátása</t>
  </si>
  <si>
    <t>074040 Fertőző megbetegedéseket megel.jár.ü.ell.</t>
  </si>
  <si>
    <t>107060 Egyéb szociális pénzbeni ellátások, tám-k</t>
  </si>
  <si>
    <t>011130 Önk.-k és önk-i hav-k jogalkotói és ált.ig.tev.</t>
  </si>
  <si>
    <t>K2. Munkaadókat terhelő járulékok és szociális hozzájárulási adó</t>
  </si>
  <si>
    <t>K5. Egyéb működési célú kiadások (tartalék nélkül)</t>
  </si>
  <si>
    <t>K512. Tartalék</t>
  </si>
  <si>
    <t>K5. Egyéb működési célú kiadások</t>
  </si>
  <si>
    <t>B21. Felhalmozási célú önkormányzati támogatások (központosított előirányzatok,  vis maior)</t>
  </si>
  <si>
    <t>K1. Személyi  juttatás</t>
  </si>
  <si>
    <t>K11. Foglalkoztatottak személyi juttatásai</t>
  </si>
  <si>
    <t>K12. Külső személyi juttatások</t>
  </si>
  <si>
    <t xml:space="preserve">K9. Finanszírozási kiadások </t>
  </si>
  <si>
    <t xml:space="preserve">   ebből: közfoglalkoztatás</t>
  </si>
  <si>
    <t>Egyeki Sportbarátok Sport Egyesülete</t>
  </si>
  <si>
    <t>Polgárőrség</t>
  </si>
  <si>
    <t>Temetési kölcsön</t>
  </si>
  <si>
    <t>Kormányzati funkció</t>
  </si>
  <si>
    <t>044320</t>
  </si>
  <si>
    <t>011130</t>
  </si>
  <si>
    <t>B111. Helyi önkormányzatok működésének ált.tám-a</t>
  </si>
  <si>
    <t>B113. Telelpülési önkormányzatok szoc.és gyemrekjóléti fel.tám.</t>
  </si>
  <si>
    <t>B114. Telelpülési önkormányzatok kulturális feladatainak tám-a</t>
  </si>
  <si>
    <t>B115. Működési célú központosított előirányzatok</t>
  </si>
  <si>
    <t>B16.  Egyéb működési célú támogatások bevételei államházt.belülről</t>
  </si>
  <si>
    <t>B21. Felhalmozási célú önkormányzati támogatások</t>
  </si>
  <si>
    <t>B25. Egyéb felhalmozási célú támogatások bevételei államháztartáson belülről</t>
  </si>
  <si>
    <t>B35. Termékek és szolgáltatások adói</t>
  </si>
  <si>
    <t>B351. Értékesítési és forgalmi adók</t>
  </si>
  <si>
    <t>B354. Gépjármű adók</t>
  </si>
  <si>
    <t>B36. Egyéb közhatalmi bevételek</t>
  </si>
  <si>
    <t>B.4.Működési bevételek</t>
  </si>
  <si>
    <t>B.811. Hitel, kölcsön felvétel államháztartáson kívülről</t>
  </si>
  <si>
    <t>K1. Személyi juttatás</t>
  </si>
  <si>
    <t>K4. Ellátottak pénzbeli juttatása</t>
  </si>
  <si>
    <t>K6. Beruházás</t>
  </si>
  <si>
    <t>K7. Felújítás</t>
  </si>
  <si>
    <t xml:space="preserve"> KIADÁSOK ÖSSZESEN: </t>
  </si>
  <si>
    <t xml:space="preserve">K5. Egyéb működési célú kiadások </t>
  </si>
  <si>
    <t>B116. Helyi önkormányzatok kiegészítő támogatása</t>
  </si>
  <si>
    <t>B16. Egyéb működési célú támogatások bevételei államháztartáson belülről</t>
  </si>
  <si>
    <t>B8111. Hosszú lejáratú hitelek, kölcsön felvétele</t>
  </si>
  <si>
    <t>B8113. Rövid lejáratú hitelek, kölcsönök felvétele</t>
  </si>
  <si>
    <t>B8192. Rövid lejáratú kölcsönök bevételei</t>
  </si>
  <si>
    <t>044320 Építőipar támogatása</t>
  </si>
  <si>
    <t>084031 Civil szervezetek működési támogatása</t>
  </si>
  <si>
    <t>107060 Egyéb szociális pénzbeni és term-i ellátás</t>
  </si>
  <si>
    <t>045160 Közutak, hidak, alagutak fenntartása</t>
  </si>
  <si>
    <t>104060 A gyermekek, fiatalok és családok életmin.jav.</t>
  </si>
  <si>
    <t xml:space="preserve">   ebből: választott tisztségviselők juttatásai</t>
  </si>
  <si>
    <t xml:space="preserve">Környezetvédelmi pályázat </t>
  </si>
  <si>
    <t>K915. Finanszírozási kiadások</t>
  </si>
  <si>
    <t>K9. Finanszírozási kiadások felhalmozási</t>
  </si>
  <si>
    <t>041237</t>
  </si>
  <si>
    <t>013350</t>
  </si>
  <si>
    <t>28.</t>
  </si>
  <si>
    <t>29.</t>
  </si>
  <si>
    <t>30.</t>
  </si>
  <si>
    <t>31.</t>
  </si>
  <si>
    <t>32.</t>
  </si>
  <si>
    <t>33.</t>
  </si>
  <si>
    <t>34.</t>
  </si>
  <si>
    <t>35.</t>
  </si>
  <si>
    <t>B.8192. Rövid lejáratú kölcsönök bevételei</t>
  </si>
  <si>
    <t>Egyéb központi támogatás</t>
  </si>
  <si>
    <t>Pótlékok, bírságok egyéb közhatalmi bevételek</t>
  </si>
  <si>
    <t>B113. Települési önkormányzatok szociális feladatainak támogatása</t>
  </si>
  <si>
    <t>B814. Államháztartáson belüli megelőlegezések</t>
  </si>
  <si>
    <t>2019. évi előirányzat</t>
  </si>
  <si>
    <t>B.14. Működési célú visszatérítendő támogatások, kölcsönök visszatérülése államháztartáson belülről</t>
  </si>
  <si>
    <t>042180 Állat- egészségügyi ellátás</t>
  </si>
  <si>
    <t>011130 Önk-k és önkormányzati hivatalok jogalkotási és ált. ig. tevékenysége</t>
  </si>
  <si>
    <t>B74. Felhalmozási célú visszatérítendő támogatások, kölcsönök visszatérülése államháztartáson kívülről</t>
  </si>
  <si>
    <t xml:space="preserve">B75. Egyéb felhalmozási célú átvett pénzeszközök </t>
  </si>
  <si>
    <t>Széchenyi program keretében vásárolt lakások felújítása</t>
  </si>
  <si>
    <t>042180</t>
  </si>
  <si>
    <t>B74. Fehalmozási célú visszatérítendő támogatások, kölcsönök visszatérülése államháztartáson kívülről</t>
  </si>
  <si>
    <t>B75. Egyéb felhalmozási célú átvett pénzeszközök</t>
  </si>
  <si>
    <t>052020 Szennyvíz gyűjtése, tisztítása és elhelyezése</t>
  </si>
  <si>
    <t>Balmazújvárosi Többcélú Társulás</t>
  </si>
  <si>
    <t>Elvonások és befizetések</t>
  </si>
  <si>
    <t>018010 Önkormányzatok elszámolásai a központi költségvetéssel</t>
  </si>
  <si>
    <t>074051 Nem fertőző megbetegedések megelőzés</t>
  </si>
  <si>
    <t>084031 Civil szervezetek támogatása</t>
  </si>
  <si>
    <t>042180 Állat-egészségügy ellátás</t>
  </si>
  <si>
    <t>B14. Működési célú visszatérítendő támogatások, kölcsönök visszatérülése államháztartáson belülről</t>
  </si>
  <si>
    <t>Működésképtelen önkormányzatok egyéb támogatása</t>
  </si>
  <si>
    <t>5000 fő feletti lakosságszámú települési önk.adósság konsz.során kapott felhalmozási támogatás</t>
  </si>
  <si>
    <t>052020 Szennyvíz gyűjtése, tisztítása, elhelyezése</t>
  </si>
  <si>
    <t>ebből: K915. Központi irányítószervi támogatás folyósítás</t>
  </si>
  <si>
    <t>K5. Egyéb működési célú kiadások (működési tartalékka együtt)</t>
  </si>
  <si>
    <t>ebből: K513 Tartalék (működési)</t>
  </si>
  <si>
    <t>K513. Tartalékok (felhalmozási)</t>
  </si>
  <si>
    <t>Tartalékok (működési)</t>
  </si>
  <si>
    <t>Ebből: K914 Államháztartáson belüli megelőlegezések visszafizetése</t>
  </si>
  <si>
    <t>K915. Központi irányítószervi támogatás folyósítása</t>
  </si>
  <si>
    <t>Egyek Nagyközség Önkormányzat és költségvetési szervei bevételei forrásonként, főbb jogcím-csoportonkénti részletezettségben</t>
  </si>
  <si>
    <t>B31. Jövedelemadók</t>
  </si>
  <si>
    <t>051040 Nem veszélyes hulladék kezelése, ártalmatlanítása</t>
  </si>
  <si>
    <t>adatok forintban</t>
  </si>
  <si>
    <t>018030 Támogatási célú finanszírozási műveletek</t>
  </si>
  <si>
    <t>104037 Intézményen kívüli gyermekétkeztetés</t>
  </si>
  <si>
    <t xml:space="preserve">K513. Tartalék </t>
  </si>
  <si>
    <t>36.</t>
  </si>
  <si>
    <t>Adójellegű bevételek</t>
  </si>
  <si>
    <t>Viziközmű vagyon fejlesztés</t>
  </si>
  <si>
    <t>082040</t>
  </si>
  <si>
    <t xml:space="preserve">2018. Előirányzat 
Önkormányzat </t>
  </si>
  <si>
    <t>Az Önkormányzat 2018. évi Pénzügyi mérlege</t>
  </si>
  <si>
    <t>B31. Magánszemélyek jövedelemadói</t>
  </si>
  <si>
    <t>K513. Tartalékok</t>
  </si>
  <si>
    <t>K513. Tartalékok (működési)</t>
  </si>
  <si>
    <t>Tárkányi Béla Könyvtár és Művelődési Ház 2018. évi tervezett kiadásai feladatonként</t>
  </si>
  <si>
    <t xml:space="preserve"> ebből K914. Államháztartáson belüli megelőlegezések</t>
  </si>
  <si>
    <t>Egyek Nagyközség bel- és külterületének csapadékvíz-elvezető rendszer rekonstrukciója I. ütem</t>
  </si>
  <si>
    <t>Bölcsődei ellátás infrastrukturális fejlesztése Egyeken</t>
  </si>
  <si>
    <t>B.15.Működési célú visszatérítendő támogatások, kölcsönök igénybevétele államháztartáson belülről</t>
  </si>
  <si>
    <t>074051 Nem fertőző megbetegedések megelőzése</t>
  </si>
  <si>
    <t>2. Egyeki Polgármesteri Hivatal</t>
  </si>
  <si>
    <t>3. Tárkányi Béla Könytár és Művelődési ház</t>
  </si>
  <si>
    <t>1. Egyek Nagyközség Önkormányzata</t>
  </si>
  <si>
    <t>Egyek Nagyközség Önkormányzat Felújítási kiadásai célonként</t>
  </si>
  <si>
    <t>Egyek település szennyvízelvezetési- és tisztítási projektje</t>
  </si>
  <si>
    <t>052020</t>
  </si>
  <si>
    <t>Iparterület fejlesztése</t>
  </si>
  <si>
    <t xml:space="preserve">2019. Előirányzat 
Önkormányzat </t>
  </si>
  <si>
    <t xml:space="preserve">2019. Előirányzat Egyeki Polgármesteri Hivatal </t>
  </si>
  <si>
    <t>2019. Előirányzat Tárkányi Béla Könyvtár és Művelődési Ház</t>
  </si>
  <si>
    <t xml:space="preserve">2019. Előirányzat  Egyek Nagyközség Önkormányzata </t>
  </si>
  <si>
    <t xml:space="preserve">2019. Előirányzat 
Egyeki Polgármesteri Hivatal </t>
  </si>
  <si>
    <t>2019. Előirányzat 
Tárkányi Béla Könyvt. És Műv.H.</t>
  </si>
  <si>
    <t>2019. Előirányzat 
Összesen:</t>
  </si>
  <si>
    <t>2019. évi előirányzat (Ft)</t>
  </si>
  <si>
    <t>045120 Út- autópálya építés</t>
  </si>
  <si>
    <t>072210 Járóbeteg gygyító szakellátása</t>
  </si>
  <si>
    <t>Egyek Nagyközség Önkormányzatának 2019. évi bevételei</t>
  </si>
  <si>
    <t>Egyek Nagyközség Önkormányzatának 2019. évre tervezett bevételei kötelező feladatonként</t>
  </si>
  <si>
    <t xml:space="preserve">Egyeki Polgármesteri Hivatal 2019. évi tervezett bevételei </t>
  </si>
  <si>
    <t>Egyeki Polgármesteri Hivatal 2019. évi tervezett bevételei kötelező feladatonként</t>
  </si>
  <si>
    <t>Tárkányi Béla Könyvtár és Művelődési Ház 2019. évi tervezett bevételei</t>
  </si>
  <si>
    <t>Tárkányi Béla Könyvtár és Művelődési Ház 2019. évi bevételei</t>
  </si>
  <si>
    <t>Egyek Nagyközség Önkormányzat és költségvetési szervei 2019. évi  kiadásai kiemelt előirányzatonként</t>
  </si>
  <si>
    <t>Tárkányi Béla Könyvtár és Művelődési Ház 2019. évi tervezett kiadásai  kötelező feladatonként</t>
  </si>
  <si>
    <t>Egyeki Polgármesteri Hivatal 2019. évi tervezett kiadásai feladatonként</t>
  </si>
  <si>
    <t>Egyeki Polgármesteri Hivatal 2019. évi tervezett kiadásai kötelező feladatonként</t>
  </si>
  <si>
    <t>Egyek Nagyközség Önkormányzatának 2019. évi tervezett kiadásai  feladatonként</t>
  </si>
  <si>
    <t>Egyek Nagyközség Önkormányzatának 2019. évi tervezett kiadásai  kötelezőfeladatonként</t>
  </si>
  <si>
    <t>045120 Út-, autópálya építés</t>
  </si>
  <si>
    <t>086090 Egyéb szabadidős szolgáltatások</t>
  </si>
  <si>
    <t>Egyek Nagyközség Önkormányzat és költségvetési szervei 2019. évi működési  kiadásai kiemelt előirányzatonként</t>
  </si>
  <si>
    <t>Tiszafüred Város Önkormányzata részére fizetendő díj</t>
  </si>
  <si>
    <t>Nem közművel összegyűjtött szenyvízártalmatlanítás tám.</t>
  </si>
  <si>
    <t>Működési célú visszatérítendő kölcsön nyújtása:ESBSE</t>
  </si>
  <si>
    <t>Tájház felújítása</t>
  </si>
  <si>
    <t>082063</t>
  </si>
  <si>
    <t>Zsidó temető felújítása</t>
  </si>
  <si>
    <t xml:space="preserve">2019. Évi előirányzat </t>
  </si>
  <si>
    <t>Könyvtár: egyéb tárgyi eszköz beszerzés</t>
  </si>
  <si>
    <t>Polgármesteri Hivatal egyéb tárgyi eszközök beszerzése</t>
  </si>
  <si>
    <t>Önkormányzati jogalkotás: számítástechnikai eszközök beszerzése</t>
  </si>
  <si>
    <t>Közfoglalkoztatási mintaprogramok: egyéb tárgyi eszköz beszerzés</t>
  </si>
  <si>
    <t>Egyek-Telekháza: játszótéri eszköz beszerzés</t>
  </si>
  <si>
    <t>Ingatlan vásárlás: Egyek, Tisza u. 2.</t>
  </si>
  <si>
    <t>Kamerarendszer korszerűsítése</t>
  </si>
  <si>
    <t>013320</t>
  </si>
  <si>
    <t>Temető fejlesztés: egyéb tárgyi eszköz beszerzés</t>
  </si>
  <si>
    <t>064010</t>
  </si>
  <si>
    <t>Közvilágítás bővítése: kivitelezési munkálatok</t>
  </si>
  <si>
    <t>Közvilágítás bővítése: tervezési díj</t>
  </si>
  <si>
    <t>Településrendezési terv készítés</t>
  </si>
  <si>
    <t>Fogászati kezelőegység vásárlás</t>
  </si>
  <si>
    <t>Gyepmesteri telep: egyéb tárgyi eszköz beszerzés</t>
  </si>
  <si>
    <t>045120</t>
  </si>
  <si>
    <t>Külterületi utak fejlesztése</t>
  </si>
  <si>
    <t>Piac csarnok: kiviteli terv</t>
  </si>
  <si>
    <t>Piac csarnok építés</t>
  </si>
  <si>
    <t>Egyek Nagyközség Önkormányzat 2019. évi előirányzat-felhasználási ütemterve</t>
  </si>
  <si>
    <t>2019. Évi Költségvetési kiadások összesen</t>
  </si>
  <si>
    <t>2019. évi Költségvetési bevételek összesen</t>
  </si>
  <si>
    <t>Tiszafüred Központi Orvosi Ügyelet</t>
  </si>
  <si>
    <t>Kétöklű Szociális Szövetkezet működési támogatása</t>
  </si>
  <si>
    <t>Visszatérítendő krízis segély</t>
  </si>
  <si>
    <t>086010 Határon túli magyarok egyéb támogatásai</t>
  </si>
  <si>
    <t>2019. terv</t>
  </si>
  <si>
    <t>016010 Országgyűlési, önkormányzati és európai parlamenti képviselőválasztásokhoz kapcsolódó tevékenységek</t>
  </si>
  <si>
    <t>Viziközmű vagyon felújítása</t>
  </si>
  <si>
    <t>Önkormányzati ingatlan felújítása: Egyek, Ősz u. 27.</t>
  </si>
  <si>
    <t>032020 Tűz- és katasztrófavédelmi tevékenységek</t>
  </si>
  <si>
    <t>041233 Hosszabb időtartamú közfoglalkoztatás</t>
  </si>
  <si>
    <t>056010 Komplex környezetvédelmi programok támogatása</t>
  </si>
  <si>
    <t>082091 Közmevelődési- közösségi és társadalmi részv.fejl.</t>
  </si>
  <si>
    <t>041233 Hosszabb időtartamú közfogallkoztatás</t>
  </si>
  <si>
    <t>056010 Komplex környezetvédelmi program támogatása</t>
  </si>
  <si>
    <t>Mentőállomás támogatása</t>
  </si>
  <si>
    <t>Önkormányzati Tűzoltóságnak nyújt.visszatér. Tám.</t>
  </si>
  <si>
    <t>Iskolaeü. Finanszírozás támogatása</t>
  </si>
  <si>
    <t>056010</t>
  </si>
  <si>
    <t>Komplex környezetvédelmi program támogatása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</si>
</sst>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5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sz val="12"/>
      <name val="Arial"/>
      <family val="2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b/>
      <u/>
      <sz val="8"/>
      <name val="Arial"/>
      <family val="2"/>
    </font>
    <font>
      <i/>
      <sz val="10"/>
      <name val="Arial"/>
      <family val="2"/>
    </font>
    <font>
      <sz val="9"/>
      <name val="Arial CE"/>
      <charset val="238"/>
    </font>
    <font>
      <sz val="8"/>
      <name val="Arial CE"/>
      <charset val="238"/>
    </font>
    <font>
      <sz val="11"/>
      <name val="Arial CE"/>
      <charset val="238"/>
    </font>
    <font>
      <i/>
      <sz val="10"/>
      <name val="Arial CE"/>
      <charset val="238"/>
    </font>
    <font>
      <b/>
      <i/>
      <sz val="10"/>
      <name val="Arial"/>
      <family val="2"/>
      <charset val="238"/>
    </font>
    <font>
      <b/>
      <i/>
      <sz val="10"/>
      <name val="Arial CE"/>
      <charset val="238"/>
    </font>
    <font>
      <b/>
      <sz val="14"/>
      <name val="Times New Roman"/>
      <family val="1"/>
      <charset val="238"/>
    </font>
    <font>
      <i/>
      <sz val="10"/>
      <color indexed="8"/>
      <name val="Arial"/>
      <family val="2"/>
    </font>
    <font>
      <b/>
      <i/>
      <sz val="8"/>
      <color indexed="8"/>
      <name val="Arial"/>
      <family val="2"/>
      <charset val="238"/>
    </font>
    <font>
      <b/>
      <sz val="9"/>
      <name val="Arial CE"/>
      <charset val="238"/>
    </font>
    <font>
      <b/>
      <i/>
      <sz val="11"/>
      <name val="Arial"/>
      <family val="2"/>
    </font>
    <font>
      <i/>
      <sz val="11"/>
      <name val="Arial CE"/>
      <charset val="238"/>
    </font>
    <font>
      <b/>
      <sz val="16"/>
      <name val="Arial CE"/>
      <charset val="238"/>
    </font>
    <font>
      <b/>
      <i/>
      <sz val="11"/>
      <name val="Arial"/>
      <family val="2"/>
      <charset val="238"/>
    </font>
    <font>
      <i/>
      <sz val="9"/>
      <name val="Arial CE"/>
      <charset val="238"/>
    </font>
    <font>
      <b/>
      <u/>
      <sz val="9"/>
      <name val="Arial CE"/>
      <charset val="238"/>
    </font>
    <font>
      <i/>
      <sz val="8"/>
      <color indexed="8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"/>
      <family val="2"/>
    </font>
    <font>
      <sz val="11"/>
      <name val="Arial"/>
      <family val="2"/>
    </font>
    <font>
      <b/>
      <i/>
      <sz val="10"/>
      <color indexed="8"/>
      <name val="Arial"/>
      <family val="2"/>
      <charset val="238"/>
    </font>
    <font>
      <i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6" fillId="0" borderId="0"/>
  </cellStyleXfs>
  <cellXfs count="533">
    <xf numFmtId="0" fontId="0" fillId="0" borderId="0" xfId="0"/>
    <xf numFmtId="0" fontId="0" fillId="0" borderId="0" xfId="0" applyBorder="1"/>
    <xf numFmtId="3" fontId="0" fillId="0" borderId="0" xfId="0" applyNumberFormat="1"/>
    <xf numFmtId="0" fontId="4" fillId="0" borderId="0" xfId="0" applyFont="1"/>
    <xf numFmtId="0" fontId="0" fillId="0" borderId="0" xfId="0" applyBorder="1" applyAlignment="1"/>
    <xf numFmtId="0" fontId="12" fillId="0" borderId="8" xfId="0" applyFont="1" applyBorder="1"/>
    <xf numFmtId="0" fontId="10" fillId="0" borderId="0" xfId="0" applyFont="1"/>
    <xf numFmtId="0" fontId="6" fillId="0" borderId="0" xfId="0" applyFont="1" applyAlignment="1"/>
    <xf numFmtId="0" fontId="12" fillId="0" borderId="0" xfId="0" applyFont="1" applyBorder="1"/>
    <xf numFmtId="0" fontId="10" fillId="0" borderId="1" xfId="0" applyFont="1" applyBorder="1"/>
    <xf numFmtId="0" fontId="6" fillId="0" borderId="0" xfId="0" applyFont="1" applyAlignment="1">
      <alignment horizontal="center" wrapText="1"/>
    </xf>
    <xf numFmtId="0" fontId="6" fillId="0" borderId="8" xfId="0" applyFont="1" applyBorder="1" applyAlignment="1"/>
    <xf numFmtId="0" fontId="15" fillId="0" borderId="0" xfId="0" applyFont="1" applyAlignment="1"/>
    <xf numFmtId="0" fontId="12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3" fontId="16" fillId="2" borderId="8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3" fontId="16" fillId="2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21" fillId="0" borderId="0" xfId="0" applyFont="1" applyAlignment="1">
      <alignment horizontal="center"/>
    </xf>
    <xf numFmtId="0" fontId="17" fillId="0" borderId="0" xfId="0" applyFont="1"/>
    <xf numFmtId="0" fontId="16" fillId="0" borderId="13" xfId="0" applyFont="1" applyBorder="1" applyAlignment="1">
      <alignment horizontal="left"/>
    </xf>
    <xf numFmtId="0" fontId="16" fillId="0" borderId="13" xfId="0" applyFont="1" applyBorder="1" applyAlignment="1">
      <alignment horizontal="center"/>
    </xf>
    <xf numFmtId="0" fontId="16" fillId="0" borderId="13" xfId="0" applyFont="1" applyBorder="1"/>
    <xf numFmtId="3" fontId="17" fillId="0" borderId="13" xfId="0" applyNumberFormat="1" applyFont="1" applyBorder="1"/>
    <xf numFmtId="0" fontId="16" fillId="0" borderId="0" xfId="0" applyFont="1"/>
    <xf numFmtId="3" fontId="17" fillId="0" borderId="0" xfId="0" applyNumberFormat="1" applyFont="1"/>
    <xf numFmtId="164" fontId="25" fillId="0" borderId="0" xfId="3" applyNumberFormat="1" applyFont="1" applyFill="1" applyBorder="1" applyAlignment="1" applyProtection="1">
      <alignment horizontal="centerContinuous" vertical="center"/>
    </xf>
    <xf numFmtId="0" fontId="27" fillId="0" borderId="13" xfId="0" applyFont="1" applyBorder="1"/>
    <xf numFmtId="3" fontId="18" fillId="0" borderId="13" xfId="0" applyNumberFormat="1" applyFont="1" applyBorder="1"/>
    <xf numFmtId="0" fontId="12" fillId="0" borderId="14" xfId="3" applyFont="1" applyFill="1" applyBorder="1" applyAlignment="1" applyProtection="1">
      <alignment horizontal="center" vertical="center" wrapText="1"/>
    </xf>
    <xf numFmtId="0" fontId="12" fillId="0" borderId="15" xfId="3" applyFont="1" applyFill="1" applyBorder="1" applyAlignment="1" applyProtection="1">
      <alignment horizontal="center" vertical="center" wrapText="1"/>
    </xf>
    <xf numFmtId="0" fontId="12" fillId="0" borderId="16" xfId="3" applyFont="1" applyFill="1" applyBorder="1" applyAlignment="1" applyProtection="1">
      <alignment horizontal="center" vertical="center" wrapText="1"/>
    </xf>
    <xf numFmtId="0" fontId="12" fillId="0" borderId="17" xfId="3" applyFont="1" applyFill="1" applyBorder="1" applyAlignment="1" applyProtection="1">
      <alignment horizontal="left" vertical="center" wrapText="1" indent="1"/>
    </xf>
    <xf numFmtId="0" fontId="10" fillId="0" borderId="13" xfId="3" applyFont="1" applyFill="1" applyBorder="1" applyAlignment="1" applyProtection="1">
      <alignment horizontal="left" vertical="center" wrapText="1" indent="1"/>
    </xf>
    <xf numFmtId="0" fontId="10" fillId="0" borderId="18" xfId="3" applyFont="1" applyFill="1" applyBorder="1" applyAlignment="1" applyProtection="1">
      <alignment horizontal="left" vertical="center" wrapText="1" indent="1"/>
    </xf>
    <xf numFmtId="0" fontId="10" fillId="0" borderId="13" xfId="3" applyFont="1" applyFill="1" applyBorder="1" applyAlignment="1" applyProtection="1">
      <alignment horizontal="left" vertical="center" wrapText="1" indent="2"/>
    </xf>
    <xf numFmtId="0" fontId="10" fillId="0" borderId="19" xfId="3" applyFont="1" applyFill="1" applyBorder="1" applyAlignment="1" applyProtection="1">
      <alignment horizontal="left" vertical="center" wrapText="1" indent="1"/>
    </xf>
    <xf numFmtId="0" fontId="12" fillId="0" borderId="9" xfId="3" applyFont="1" applyFill="1" applyBorder="1" applyAlignment="1" applyProtection="1">
      <alignment horizontal="left" vertical="center" wrapText="1" indent="1"/>
    </xf>
    <xf numFmtId="164" fontId="12" fillId="0" borderId="7" xfId="3" applyNumberFormat="1" applyFont="1" applyFill="1" applyBorder="1" applyAlignment="1" applyProtection="1">
      <alignment horizontal="centerContinuous" vertical="center"/>
    </xf>
    <xf numFmtId="0" fontId="12" fillId="0" borderId="20" xfId="3" applyFont="1" applyFill="1" applyBorder="1" applyAlignment="1" applyProtection="1">
      <alignment vertical="center" wrapText="1"/>
    </xf>
    <xf numFmtId="0" fontId="10" fillId="0" borderId="21" xfId="3" applyFont="1" applyFill="1" applyBorder="1" applyAlignment="1" applyProtection="1">
      <alignment horizontal="left" vertical="center" wrapText="1" indent="1"/>
    </xf>
    <xf numFmtId="0" fontId="12" fillId="0" borderId="15" xfId="3" applyFont="1" applyFill="1" applyBorder="1" applyAlignment="1" applyProtection="1">
      <alignment vertical="center" wrapText="1"/>
    </xf>
    <xf numFmtId="0" fontId="29" fillId="0" borderId="0" xfId="0" applyFont="1"/>
    <xf numFmtId="0" fontId="10" fillId="0" borderId="24" xfId="0" applyFont="1" applyBorder="1"/>
    <xf numFmtId="0" fontId="10" fillId="0" borderId="25" xfId="0" applyFont="1" applyBorder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/>
    <xf numFmtId="3" fontId="12" fillId="0" borderId="0" xfId="0" applyNumberFormat="1" applyFont="1" applyBorder="1" applyAlignment="1"/>
    <xf numFmtId="0" fontId="12" fillId="0" borderId="26" xfId="0" applyFont="1" applyBorder="1"/>
    <xf numFmtId="165" fontId="11" fillId="2" borderId="8" xfId="1" applyNumberFormat="1" applyFont="1" applyFill="1" applyBorder="1"/>
    <xf numFmtId="0" fontId="16" fillId="0" borderId="13" xfId="0" applyFont="1" applyFill="1" applyBorder="1"/>
    <xf numFmtId="3" fontId="17" fillId="0" borderId="13" xfId="0" applyNumberFormat="1" applyFont="1" applyFill="1" applyBorder="1"/>
    <xf numFmtId="0" fontId="0" fillId="0" borderId="0" xfId="0" applyFill="1"/>
    <xf numFmtId="0" fontId="3" fillId="0" borderId="0" xfId="0" applyFont="1"/>
    <xf numFmtId="165" fontId="12" fillId="0" borderId="16" xfId="1" applyNumberFormat="1" applyFont="1" applyFill="1" applyBorder="1" applyAlignment="1" applyProtection="1">
      <alignment vertical="center" wrapText="1"/>
    </xf>
    <xf numFmtId="165" fontId="12" fillId="0" borderId="28" xfId="1" applyNumberFormat="1" applyFont="1" applyFill="1" applyBorder="1" applyAlignment="1" applyProtection="1">
      <alignment vertical="center" wrapText="1"/>
    </xf>
    <xf numFmtId="165" fontId="10" fillId="2" borderId="8" xfId="1" applyNumberFormat="1" applyFont="1" applyFill="1" applyBorder="1"/>
    <xf numFmtId="0" fontId="32" fillId="0" borderId="0" xfId="0" applyFont="1"/>
    <xf numFmtId="0" fontId="34" fillId="0" borderId="0" xfId="0" applyFont="1"/>
    <xf numFmtId="0" fontId="12" fillId="0" borderId="27" xfId="3" applyFont="1" applyFill="1" applyBorder="1" applyAlignment="1" applyProtection="1">
      <alignment horizontal="left" vertical="center" wrapText="1" indent="1"/>
    </xf>
    <xf numFmtId="165" fontId="12" fillId="0" borderId="8" xfId="1" applyNumberFormat="1" applyFont="1" applyFill="1" applyBorder="1" applyAlignment="1" applyProtection="1">
      <alignment vertical="center" wrapText="1"/>
    </xf>
    <xf numFmtId="0" fontId="12" fillId="0" borderId="0" xfId="3" applyFont="1" applyFill="1" applyBorder="1" applyAlignment="1" applyProtection="1">
      <alignment horizontal="center" vertical="center" wrapText="1"/>
    </xf>
    <xf numFmtId="0" fontId="10" fillId="0" borderId="0" xfId="3" applyFont="1" applyFill="1" applyBorder="1" applyAlignment="1" applyProtection="1">
      <alignment horizontal="left" vertical="center"/>
    </xf>
    <xf numFmtId="49" fontId="10" fillId="0" borderId="0" xfId="3" applyNumberFormat="1" applyFont="1" applyFill="1" applyBorder="1" applyAlignment="1" applyProtection="1">
      <alignment horizontal="left" vertical="center"/>
    </xf>
    <xf numFmtId="0" fontId="12" fillId="0" borderId="30" xfId="0" applyFont="1" applyBorder="1"/>
    <xf numFmtId="165" fontId="10" fillId="0" borderId="24" xfId="1" applyNumberFormat="1" applyFont="1" applyBorder="1"/>
    <xf numFmtId="3" fontId="17" fillId="2" borderId="0" xfId="0" applyNumberFormat="1" applyFont="1" applyFill="1" applyBorder="1" applyAlignment="1"/>
    <xf numFmtId="3" fontId="18" fillId="2" borderId="0" xfId="0" applyNumberFormat="1" applyFont="1" applyFill="1" applyBorder="1" applyAlignment="1"/>
    <xf numFmtId="0" fontId="16" fillId="2" borderId="0" xfId="0" applyFont="1" applyFill="1" applyBorder="1" applyAlignment="1"/>
    <xf numFmtId="0" fontId="16" fillId="0" borderId="13" xfId="0" applyFont="1" applyBorder="1" applyAlignment="1">
      <alignment wrapText="1"/>
    </xf>
    <xf numFmtId="165" fontId="11" fillId="0" borderId="8" xfId="1" applyNumberFormat="1" applyFont="1" applyFill="1" applyBorder="1"/>
    <xf numFmtId="165" fontId="0" fillId="0" borderId="0" xfId="0" applyNumberFormat="1"/>
    <xf numFmtId="165" fontId="10" fillId="0" borderId="0" xfId="1" applyNumberFormat="1" applyFont="1"/>
    <xf numFmtId="0" fontId="10" fillId="0" borderId="23" xfId="3" applyFont="1" applyFill="1" applyBorder="1" applyAlignment="1" applyProtection="1">
      <alignment horizontal="left" vertical="center" wrapText="1" indent="2"/>
    </xf>
    <xf numFmtId="0" fontId="5" fillId="0" borderId="8" xfId="0" applyFont="1" applyBorder="1"/>
    <xf numFmtId="0" fontId="0" fillId="2" borderId="0" xfId="0" applyFill="1"/>
    <xf numFmtId="0" fontId="1" fillId="0" borderId="0" xfId="0" applyFont="1"/>
    <xf numFmtId="165" fontId="5" fillId="2" borderId="8" xfId="1" applyNumberFormat="1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9" xfId="0" applyFont="1" applyBorder="1" applyAlignment="1"/>
    <xf numFmtId="0" fontId="12" fillId="0" borderId="8" xfId="0" applyFont="1" applyBorder="1" applyAlignment="1">
      <alignment horizontal="center"/>
    </xf>
    <xf numFmtId="165" fontId="29" fillId="0" borderId="0" xfId="1" applyNumberFormat="1" applyFont="1"/>
    <xf numFmtId="0" fontId="7" fillId="2" borderId="0" xfId="0" applyFont="1" applyFill="1" applyBorder="1" applyAlignment="1">
      <alignment horizontal="center" wrapText="1"/>
    </xf>
    <xf numFmtId="0" fontId="24" fillId="2" borderId="0" xfId="0" applyFont="1" applyFill="1" applyBorder="1" applyAlignment="1">
      <alignment horizontal="center" wrapText="1"/>
    </xf>
    <xf numFmtId="3" fontId="24" fillId="2" borderId="8" xfId="0" applyNumberFormat="1" applyFont="1" applyFill="1" applyBorder="1"/>
    <xf numFmtId="3" fontId="0" fillId="2" borderId="0" xfId="0" applyNumberFormat="1" applyFill="1"/>
    <xf numFmtId="0" fontId="31" fillId="2" borderId="0" xfId="0" applyFont="1" applyFill="1"/>
    <xf numFmtId="3" fontId="31" fillId="2" borderId="0" xfId="0" applyNumberFormat="1" applyFont="1" applyFill="1"/>
    <xf numFmtId="165" fontId="11" fillId="2" borderId="24" xfId="1" applyNumberFormat="1" applyFont="1" applyFill="1" applyBorder="1"/>
    <xf numFmtId="165" fontId="33" fillId="2" borderId="24" xfId="1" applyNumberFormat="1" applyFont="1" applyFill="1" applyBorder="1"/>
    <xf numFmtId="0" fontId="12" fillId="0" borderId="3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0" fillId="0" borderId="24" xfId="0" applyFont="1" applyBorder="1" applyAlignment="1">
      <alignment wrapText="1"/>
    </xf>
    <xf numFmtId="0" fontId="12" fillId="0" borderId="8" xfId="0" applyFont="1" applyBorder="1" applyAlignment="1">
      <alignment wrapText="1"/>
    </xf>
    <xf numFmtId="3" fontId="12" fillId="0" borderId="8" xfId="0" applyNumberFormat="1" applyFont="1" applyBorder="1" applyAlignment="1">
      <alignment horizontal="center"/>
    </xf>
    <xf numFmtId="165" fontId="10" fillId="0" borderId="10" xfId="1" applyNumberFormat="1" applyFont="1" applyBorder="1"/>
    <xf numFmtId="165" fontId="10" fillId="0" borderId="11" xfId="1" applyNumberFormat="1" applyFont="1" applyBorder="1"/>
    <xf numFmtId="165" fontId="10" fillId="0" borderId="12" xfId="1" applyNumberFormat="1" applyFont="1" applyBorder="1"/>
    <xf numFmtId="165" fontId="10" fillId="0" borderId="34" xfId="1" applyNumberFormat="1" applyFont="1" applyBorder="1" applyAlignment="1">
      <alignment horizontal="center"/>
    </xf>
    <xf numFmtId="165" fontId="10" fillId="0" borderId="35" xfId="1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5" fontId="10" fillId="0" borderId="0" xfId="1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165" fontId="12" fillId="0" borderId="8" xfId="1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5" fontId="10" fillId="0" borderId="1" xfId="1" applyNumberFormat="1" applyFont="1" applyBorder="1" applyAlignment="1">
      <alignment horizontal="center"/>
    </xf>
    <xf numFmtId="3" fontId="12" fillId="0" borderId="0" xfId="0" applyNumberFormat="1" applyFont="1" applyFill="1" applyBorder="1"/>
    <xf numFmtId="165" fontId="10" fillId="0" borderId="36" xfId="1" applyNumberFormat="1" applyFont="1" applyBorder="1"/>
    <xf numFmtId="165" fontId="1" fillId="0" borderId="0" xfId="1" applyNumberFormat="1" applyFont="1"/>
    <xf numFmtId="0" fontId="5" fillId="2" borderId="7" xfId="0" applyFont="1" applyFill="1" applyBorder="1" applyAlignment="1">
      <alignment horizontal="center"/>
    </xf>
    <xf numFmtId="165" fontId="38" fillId="0" borderId="0" xfId="1" applyNumberFormat="1" applyFont="1"/>
    <xf numFmtId="0" fontId="38" fillId="0" borderId="0" xfId="0" applyFont="1"/>
    <xf numFmtId="3" fontId="16" fillId="2" borderId="8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/>
    <xf numFmtId="0" fontId="3" fillId="2" borderId="0" xfId="0" applyFont="1" applyFill="1"/>
    <xf numFmtId="165" fontId="13" fillId="0" borderId="8" xfId="1" applyNumberFormat="1" applyFont="1" applyFill="1" applyBorder="1" applyAlignment="1" applyProtection="1">
      <alignment vertical="center" wrapText="1"/>
    </xf>
    <xf numFmtId="0" fontId="10" fillId="0" borderId="9" xfId="3" applyFont="1" applyFill="1" applyBorder="1" applyAlignment="1" applyProtection="1">
      <alignment horizontal="left" vertical="center" wrapText="1"/>
    </xf>
    <xf numFmtId="165" fontId="2" fillId="0" borderId="8" xfId="1" applyNumberFormat="1" applyFont="1" applyFill="1" applyBorder="1" applyAlignment="1">
      <alignment horizontal="center"/>
    </xf>
    <xf numFmtId="0" fontId="10" fillId="0" borderId="25" xfId="0" applyFont="1" applyBorder="1" applyAlignment="1">
      <alignment wrapText="1"/>
    </xf>
    <xf numFmtId="165" fontId="12" fillId="0" borderId="8" xfId="1" applyNumberFormat="1" applyFont="1" applyBorder="1"/>
    <xf numFmtId="165" fontId="10" fillId="0" borderId="25" xfId="1" applyNumberFormat="1" applyFont="1" applyBorder="1"/>
    <xf numFmtId="165" fontId="12" fillId="0" borderId="32" xfId="1" applyNumberFormat="1" applyFont="1" applyBorder="1"/>
    <xf numFmtId="165" fontId="12" fillId="0" borderId="4" xfId="1" applyNumberFormat="1" applyFont="1" applyBorder="1"/>
    <xf numFmtId="0" fontId="12" fillId="0" borderId="20" xfId="3" applyFont="1" applyFill="1" applyBorder="1" applyAlignment="1" applyProtection="1">
      <alignment horizontal="left" vertical="center" wrapText="1" indent="1"/>
    </xf>
    <xf numFmtId="0" fontId="15" fillId="0" borderId="7" xfId="0" applyFont="1" applyBorder="1" applyAlignment="1">
      <alignment horizontal="right"/>
    </xf>
    <xf numFmtId="0" fontId="6" fillId="0" borderId="0" xfId="0" applyFont="1" applyAlignment="1">
      <alignment wrapText="1"/>
    </xf>
    <xf numFmtId="165" fontId="10" fillId="0" borderId="0" xfId="1" applyNumberFormat="1" applyFont="1" applyFill="1" applyBorder="1"/>
    <xf numFmtId="164" fontId="10" fillId="0" borderId="43" xfId="3" applyNumberFormat="1" applyFont="1" applyFill="1" applyBorder="1" applyAlignment="1" applyProtection="1">
      <alignment horizontal="center" vertical="center" wrapText="1"/>
      <protection locked="0"/>
    </xf>
    <xf numFmtId="165" fontId="10" fillId="0" borderId="35" xfId="1" applyNumberFormat="1" applyFont="1" applyFill="1" applyBorder="1" applyAlignment="1">
      <alignment horizontal="center"/>
    </xf>
    <xf numFmtId="165" fontId="10" fillId="0" borderId="34" xfId="1" applyNumberFormat="1" applyFont="1" applyFill="1" applyBorder="1" applyAlignment="1">
      <alignment horizontal="center"/>
    </xf>
    <xf numFmtId="3" fontId="42" fillId="2" borderId="8" xfId="0" applyNumberFormat="1" applyFont="1" applyFill="1" applyBorder="1"/>
    <xf numFmtId="165" fontId="43" fillId="0" borderId="0" xfId="1" applyNumberFormat="1" applyFont="1"/>
    <xf numFmtId="0" fontId="43" fillId="0" borderId="0" xfId="0" applyFont="1"/>
    <xf numFmtId="165" fontId="44" fillId="0" borderId="0" xfId="1" applyNumberFormat="1" applyFont="1"/>
    <xf numFmtId="0" fontId="44" fillId="0" borderId="0" xfId="0" applyFont="1"/>
    <xf numFmtId="165" fontId="32" fillId="0" borderId="0" xfId="1" applyNumberFormat="1" applyFont="1"/>
    <xf numFmtId="0" fontId="0" fillId="0" borderId="0" xfId="0" applyAlignment="1">
      <alignment horizontal="right"/>
    </xf>
    <xf numFmtId="3" fontId="24" fillId="2" borderId="18" xfId="0" applyNumberFormat="1" applyFont="1" applyFill="1" applyBorder="1"/>
    <xf numFmtId="3" fontId="24" fillId="2" borderId="44" xfId="0" applyNumberFormat="1" applyFont="1" applyFill="1" applyBorder="1"/>
    <xf numFmtId="0" fontId="10" fillId="0" borderId="13" xfId="0" applyFont="1" applyBorder="1"/>
    <xf numFmtId="165" fontId="11" fillId="2" borderId="13" xfId="1" applyNumberFormat="1" applyFont="1" applyFill="1" applyBorder="1"/>
    <xf numFmtId="165" fontId="3" fillId="0" borderId="13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165" fontId="10" fillId="0" borderId="8" xfId="1" applyNumberFormat="1" applyFont="1" applyBorder="1" applyAlignment="1">
      <alignment horizontal="center"/>
    </xf>
    <xf numFmtId="49" fontId="17" fillId="0" borderId="8" xfId="0" applyNumberFormat="1" applyFont="1" applyFill="1" applyBorder="1"/>
    <xf numFmtId="0" fontId="45" fillId="0" borderId="11" xfId="0" applyFont="1" applyBorder="1"/>
    <xf numFmtId="0" fontId="45" fillId="0" borderId="11" xfId="0" applyFont="1" applyBorder="1" applyAlignment="1">
      <alignment horizontal="left"/>
    </xf>
    <xf numFmtId="0" fontId="45" fillId="0" borderId="11" xfId="0" applyFont="1" applyBorder="1" applyAlignment="1">
      <alignment wrapText="1"/>
    </xf>
    <xf numFmtId="0" fontId="45" fillId="0" borderId="12" xfId="0" applyFont="1" applyBorder="1"/>
    <xf numFmtId="0" fontId="1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0" fillId="0" borderId="0" xfId="0" applyFont="1"/>
    <xf numFmtId="165" fontId="10" fillId="0" borderId="8" xfId="1" applyNumberFormat="1" applyFont="1" applyBorder="1"/>
    <xf numFmtId="165" fontId="9" fillId="0" borderId="0" xfId="1" applyNumberFormat="1" applyFont="1"/>
    <xf numFmtId="165" fontId="10" fillId="0" borderId="8" xfId="1" applyNumberFormat="1" applyFont="1" applyBorder="1" applyAlignment="1">
      <alignment wrapText="1"/>
    </xf>
    <xf numFmtId="165" fontId="5" fillId="0" borderId="8" xfId="1" applyNumberFormat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3" fontId="24" fillId="0" borderId="13" xfId="0" applyNumberFormat="1" applyFont="1" applyFill="1" applyBorder="1"/>
    <xf numFmtId="3" fontId="23" fillId="0" borderId="8" xfId="0" applyNumberFormat="1" applyFont="1" applyFill="1" applyBorder="1" applyAlignment="1">
      <alignment wrapText="1"/>
    </xf>
    <xf numFmtId="3" fontId="46" fillId="0" borderId="2" xfId="0" applyNumberFormat="1" applyFont="1" applyFill="1" applyBorder="1" applyAlignment="1">
      <alignment wrapText="1"/>
    </xf>
    <xf numFmtId="3" fontId="24" fillId="0" borderId="15" xfId="0" applyNumberFormat="1" applyFont="1" applyFill="1" applyBorder="1"/>
    <xf numFmtId="3" fontId="46" fillId="0" borderId="18" xfId="0" applyNumberFormat="1" applyFont="1" applyFill="1" applyBorder="1"/>
    <xf numFmtId="3" fontId="46" fillId="2" borderId="18" xfId="0" applyNumberFormat="1" applyFont="1" applyFill="1" applyBorder="1"/>
    <xf numFmtId="3" fontId="46" fillId="0" borderId="13" xfId="0" applyNumberFormat="1" applyFont="1" applyFill="1" applyBorder="1"/>
    <xf numFmtId="3" fontId="46" fillId="2" borderId="13" xfId="0" applyNumberFormat="1" applyFont="1" applyFill="1" applyBorder="1"/>
    <xf numFmtId="3" fontId="47" fillId="0" borderId="21" xfId="0" applyNumberFormat="1" applyFont="1" applyFill="1" applyBorder="1"/>
    <xf numFmtId="3" fontId="47" fillId="2" borderId="21" xfId="0" applyNumberFormat="1" applyFont="1" applyFill="1" applyBorder="1"/>
    <xf numFmtId="3" fontId="24" fillId="0" borderId="21" xfId="0" applyNumberFormat="1" applyFont="1" applyFill="1" applyBorder="1"/>
    <xf numFmtId="3" fontId="46" fillId="0" borderId="21" xfId="0" applyNumberFormat="1" applyFont="1" applyFill="1" applyBorder="1"/>
    <xf numFmtId="3" fontId="46" fillId="2" borderId="21" xfId="0" applyNumberFormat="1" applyFont="1" applyFill="1" applyBorder="1"/>
    <xf numFmtId="3" fontId="46" fillId="0" borderId="13" xfId="0" applyNumberFormat="1" applyFont="1" applyFill="1" applyBorder="1" applyAlignment="1">
      <alignment wrapText="1"/>
    </xf>
    <xf numFmtId="3" fontId="48" fillId="0" borderId="13" xfId="0" applyNumberFormat="1" applyFont="1" applyFill="1" applyBorder="1"/>
    <xf numFmtId="3" fontId="48" fillId="2" borderId="21" xfId="0" applyNumberFormat="1" applyFont="1" applyFill="1" applyBorder="1"/>
    <xf numFmtId="3" fontId="24" fillId="2" borderId="4" xfId="0" applyNumberFormat="1" applyFont="1" applyFill="1" applyBorder="1"/>
    <xf numFmtId="3" fontId="24" fillId="2" borderId="30" xfId="0" applyNumberFormat="1" applyFont="1" applyFill="1" applyBorder="1" applyAlignment="1">
      <alignment wrapText="1"/>
    </xf>
    <xf numFmtId="3" fontId="23" fillId="2" borderId="30" xfId="0" applyNumberFormat="1" applyFont="1" applyFill="1" applyBorder="1" applyAlignment="1">
      <alignment wrapText="1"/>
    </xf>
    <xf numFmtId="3" fontId="48" fillId="2" borderId="19" xfId="0" applyNumberFormat="1" applyFont="1" applyFill="1" applyBorder="1"/>
    <xf numFmtId="3" fontId="49" fillId="2" borderId="13" xfId="0" applyNumberFormat="1" applyFont="1" applyFill="1" applyBorder="1"/>
    <xf numFmtId="3" fontId="49" fillId="2" borderId="31" xfId="0" applyNumberFormat="1" applyFont="1" applyFill="1" applyBorder="1"/>
    <xf numFmtId="3" fontId="49" fillId="2" borderId="13" xfId="0" applyNumberFormat="1" applyFont="1" applyFill="1" applyBorder="1" applyAlignment="1">
      <alignment horizontal="right"/>
    </xf>
    <xf numFmtId="3" fontId="46" fillId="2" borderId="8" xfId="0" applyNumberFormat="1" applyFont="1" applyFill="1" applyBorder="1" applyAlignment="1">
      <alignment wrapText="1"/>
    </xf>
    <xf numFmtId="3" fontId="49" fillId="2" borderId="15" xfId="0" applyNumberFormat="1" applyFont="1" applyFill="1" applyBorder="1"/>
    <xf numFmtId="3" fontId="47" fillId="2" borderId="16" xfId="0" applyNumberFormat="1" applyFont="1" applyFill="1" applyBorder="1"/>
    <xf numFmtId="0" fontId="10" fillId="0" borderId="3" xfId="0" applyFont="1" applyBorder="1"/>
    <xf numFmtId="165" fontId="10" fillId="0" borderId="42" xfId="1" applyNumberFormat="1" applyFont="1" applyBorder="1"/>
    <xf numFmtId="165" fontId="10" fillId="0" borderId="42" xfId="1" applyNumberFormat="1" applyFont="1" applyFill="1" applyBorder="1"/>
    <xf numFmtId="165" fontId="12" fillId="0" borderId="4" xfId="1" applyNumberFormat="1" applyFont="1" applyBorder="1" applyAlignment="1">
      <alignment horizontal="right"/>
    </xf>
    <xf numFmtId="165" fontId="12" fillId="0" borderId="9" xfId="1" applyNumberFormat="1" applyFont="1" applyBorder="1"/>
    <xf numFmtId="165" fontId="11" fillId="0" borderId="13" xfId="1" applyNumberFormat="1" applyFont="1" applyBorder="1"/>
    <xf numFmtId="165" fontId="11" fillId="0" borderId="37" xfId="1" applyNumberFormat="1" applyFont="1" applyBorder="1"/>
    <xf numFmtId="165" fontId="11" fillId="0" borderId="21" xfId="1" applyNumberFormat="1" applyFont="1" applyBorder="1"/>
    <xf numFmtId="165" fontId="11" fillId="0" borderId="40" xfId="1" applyNumberFormat="1" applyFont="1" applyBorder="1"/>
    <xf numFmtId="165" fontId="11" fillId="0" borderId="31" xfId="1" applyNumberFormat="1" applyFont="1" applyBorder="1"/>
    <xf numFmtId="165" fontId="11" fillId="0" borderId="38" xfId="1" applyNumberFormat="1" applyFont="1" applyBorder="1"/>
    <xf numFmtId="165" fontId="11" fillId="0" borderId="19" xfId="1" applyNumberFormat="1" applyFont="1" applyBorder="1"/>
    <xf numFmtId="165" fontId="11" fillId="0" borderId="33" xfId="1" applyNumberFormat="1" applyFont="1" applyBorder="1"/>
    <xf numFmtId="3" fontId="46" fillId="2" borderId="44" xfId="0" applyNumberFormat="1" applyFont="1" applyFill="1" applyBorder="1"/>
    <xf numFmtId="3" fontId="46" fillId="2" borderId="29" xfId="0" applyNumberFormat="1" applyFont="1" applyFill="1" applyBorder="1"/>
    <xf numFmtId="3" fontId="47" fillId="2" borderId="47" xfId="0" applyNumberFormat="1" applyFont="1" applyFill="1" applyBorder="1"/>
    <xf numFmtId="0" fontId="10" fillId="0" borderId="14" xfId="3" applyFont="1" applyFill="1" applyBorder="1" applyAlignment="1" applyProtection="1">
      <alignment horizontal="left" vertical="center" wrapText="1" indent="1"/>
    </xf>
    <xf numFmtId="0" fontId="10" fillId="0" borderId="27" xfId="3" applyFont="1" applyFill="1" applyBorder="1" applyAlignment="1" applyProtection="1">
      <alignment horizontal="left" vertical="center" wrapText="1" indent="1"/>
    </xf>
    <xf numFmtId="165" fontId="10" fillId="0" borderId="8" xfId="1" applyNumberFormat="1" applyFont="1" applyFill="1" applyBorder="1" applyAlignment="1" applyProtection="1">
      <alignment vertical="center" wrapText="1"/>
    </xf>
    <xf numFmtId="0" fontId="28" fillId="0" borderId="19" xfId="3" applyFont="1" applyFill="1" applyBorder="1" applyAlignment="1" applyProtection="1">
      <alignment horizontal="left" vertical="center" wrapText="1" indent="1"/>
    </xf>
    <xf numFmtId="0" fontId="28" fillId="0" borderId="13" xfId="3" applyFont="1" applyFill="1" applyBorder="1" applyAlignment="1" applyProtection="1">
      <alignment horizontal="left" vertical="center" wrapText="1" indent="1"/>
    </xf>
    <xf numFmtId="0" fontId="12" fillId="0" borderId="22" xfId="3" applyFont="1" applyFill="1" applyBorder="1" applyAlignment="1" applyProtection="1">
      <alignment horizontal="left" vertical="center" wrapText="1" indent="1"/>
    </xf>
    <xf numFmtId="0" fontId="12" fillId="0" borderId="23" xfId="3" applyFont="1" applyFill="1" applyBorder="1" applyAlignment="1" applyProtection="1">
      <alignment horizontal="left" vertical="center" wrapText="1" indent="1"/>
    </xf>
    <xf numFmtId="0" fontId="12" fillId="0" borderId="49" xfId="3" applyFont="1" applyFill="1" applyBorder="1" applyAlignment="1" applyProtection="1">
      <alignment horizontal="left" vertical="center" wrapText="1" indent="1"/>
    </xf>
    <xf numFmtId="165" fontId="3" fillId="0" borderId="8" xfId="1" applyNumberFormat="1" applyFont="1" applyBorder="1" applyAlignment="1"/>
    <xf numFmtId="0" fontId="12" fillId="0" borderId="15" xfId="3" applyFont="1" applyFill="1" applyBorder="1" applyAlignment="1" applyProtection="1">
      <alignment horizontal="left" vertical="center" wrapText="1"/>
    </xf>
    <xf numFmtId="0" fontId="12" fillId="0" borderId="14" xfId="3" applyFont="1" applyFill="1" applyBorder="1" applyAlignment="1" applyProtection="1">
      <alignment horizontal="left" vertical="center" wrapText="1"/>
    </xf>
    <xf numFmtId="0" fontId="12" fillId="0" borderId="14" xfId="3" applyFont="1" applyFill="1" applyBorder="1" applyAlignment="1" applyProtection="1">
      <alignment horizontal="left"/>
    </xf>
    <xf numFmtId="0" fontId="12" fillId="0" borderId="50" xfId="3" applyFont="1" applyFill="1" applyBorder="1" applyAlignment="1" applyProtection="1">
      <alignment horizontal="left" vertical="center" wrapText="1"/>
    </xf>
    <xf numFmtId="0" fontId="10" fillId="0" borderId="23" xfId="3" applyFont="1" applyFill="1" applyBorder="1" applyAlignment="1" applyProtection="1">
      <alignment horizontal="left" indent="1"/>
    </xf>
    <xf numFmtId="0" fontId="10" fillId="0" borderId="46" xfId="3" applyFont="1" applyFill="1" applyBorder="1" applyAlignment="1" applyProtection="1">
      <alignment horizontal="left" indent="1"/>
    </xf>
    <xf numFmtId="164" fontId="10" fillId="0" borderId="33" xfId="3" applyNumberFormat="1" applyFont="1" applyFill="1" applyBorder="1" applyAlignment="1" applyProtection="1">
      <alignment horizontal="center" vertical="center" wrapText="1"/>
      <protection locked="0"/>
    </xf>
    <xf numFmtId="164" fontId="10" fillId="0" borderId="40" xfId="3" applyNumberFormat="1" applyFont="1" applyFill="1" applyBorder="1" applyAlignment="1" applyProtection="1">
      <alignment horizontal="center" vertical="center" wrapText="1"/>
      <protection locked="0"/>
    </xf>
    <xf numFmtId="164" fontId="12" fillId="0" borderId="16" xfId="3" applyNumberFormat="1" applyFont="1" applyFill="1" applyBorder="1" applyAlignment="1" applyProtection="1">
      <alignment horizontal="center" vertical="center" wrapText="1"/>
      <protection locked="0"/>
    </xf>
    <xf numFmtId="164" fontId="10" fillId="0" borderId="37" xfId="3" applyNumberFormat="1" applyFont="1" applyFill="1" applyBorder="1" applyAlignment="1" applyProtection="1">
      <alignment horizontal="center" vertical="center" wrapText="1"/>
      <protection locked="0"/>
    </xf>
    <xf numFmtId="164" fontId="10" fillId="0" borderId="38" xfId="3" applyNumberFormat="1" applyFont="1" applyFill="1" applyBorder="1" applyAlignment="1" applyProtection="1">
      <alignment horizontal="center" vertical="center" wrapText="1"/>
      <protection locked="0"/>
    </xf>
    <xf numFmtId="164" fontId="12" fillId="0" borderId="41" xfId="3" applyNumberFormat="1" applyFont="1" applyFill="1" applyBorder="1" applyAlignment="1" applyProtection="1">
      <alignment horizontal="center" vertical="center" wrapText="1"/>
      <protection locked="0"/>
    </xf>
    <xf numFmtId="164" fontId="12" fillId="0" borderId="16" xfId="3" applyNumberFormat="1" applyFont="1" applyFill="1" applyBorder="1" applyAlignment="1" applyProtection="1">
      <alignment horizontal="center" vertical="center" wrapText="1"/>
    </xf>
    <xf numFmtId="3" fontId="47" fillId="2" borderId="48" xfId="0" applyNumberFormat="1" applyFont="1" applyFill="1" applyBorder="1"/>
    <xf numFmtId="3" fontId="48" fillId="2" borderId="51" xfId="0" applyNumberFormat="1" applyFont="1" applyFill="1" applyBorder="1"/>
    <xf numFmtId="3" fontId="47" fillId="2" borderId="14" xfId="0" applyNumberFormat="1" applyFont="1" applyFill="1" applyBorder="1" applyAlignment="1">
      <alignment wrapText="1"/>
    </xf>
    <xf numFmtId="0" fontId="30" fillId="0" borderId="0" xfId="0" applyFont="1"/>
    <xf numFmtId="0" fontId="50" fillId="0" borderId="11" xfId="0" applyFont="1" applyBorder="1"/>
    <xf numFmtId="0" fontId="50" fillId="0" borderId="11" xfId="0" applyFont="1" applyBorder="1" applyAlignment="1">
      <alignment wrapText="1"/>
    </xf>
    <xf numFmtId="0" fontId="50" fillId="0" borderId="12" xfId="0" applyFont="1" applyBorder="1"/>
    <xf numFmtId="0" fontId="5" fillId="2" borderId="8" xfId="0" applyFont="1" applyFill="1" applyBorder="1"/>
    <xf numFmtId="165" fontId="11" fillId="2" borderId="11" xfId="1" applyNumberFormat="1" applyFont="1" applyFill="1" applyBorder="1"/>
    <xf numFmtId="165" fontId="33" fillId="2" borderId="11" xfId="1" applyNumberFormat="1" applyFont="1" applyFill="1" applyBorder="1"/>
    <xf numFmtId="43" fontId="5" fillId="0" borderId="0" xfId="1" applyFont="1" applyBorder="1" applyAlignment="1">
      <alignment horizontal="center"/>
    </xf>
    <xf numFmtId="0" fontId="11" fillId="0" borderId="13" xfId="0" applyFont="1" applyBorder="1"/>
    <xf numFmtId="165" fontId="28" fillId="0" borderId="52" xfId="1" applyNumberFormat="1" applyFont="1" applyFill="1" applyBorder="1" applyAlignment="1" applyProtection="1">
      <alignment vertical="center" wrapText="1"/>
    </xf>
    <xf numFmtId="165" fontId="10" fillId="0" borderId="36" xfId="1" applyNumberFormat="1" applyFont="1" applyFill="1" applyBorder="1" applyAlignment="1" applyProtection="1">
      <alignment vertical="center" wrapText="1"/>
      <protection locked="0"/>
    </xf>
    <xf numFmtId="165" fontId="10" fillId="0" borderId="24" xfId="1" applyNumberFormat="1" applyFont="1" applyFill="1" applyBorder="1" applyAlignment="1" applyProtection="1">
      <alignment vertical="center" wrapText="1"/>
      <protection locked="0"/>
    </xf>
    <xf numFmtId="165" fontId="10" fillId="0" borderId="42" xfId="1" applyNumberFormat="1" applyFont="1" applyFill="1" applyBorder="1" applyAlignment="1" applyProtection="1">
      <alignment vertical="center" wrapText="1"/>
      <protection locked="0"/>
    </xf>
    <xf numFmtId="165" fontId="12" fillId="0" borderId="52" xfId="1" applyNumberFormat="1" applyFont="1" applyFill="1" applyBorder="1" applyAlignment="1" applyProtection="1">
      <alignment vertical="center" wrapText="1"/>
      <protection locked="0"/>
    </xf>
    <xf numFmtId="165" fontId="12" fillId="0" borderId="24" xfId="1" applyNumberFormat="1" applyFont="1" applyFill="1" applyBorder="1" applyAlignment="1" applyProtection="1">
      <alignment vertical="center" wrapText="1"/>
      <protection locked="0"/>
    </xf>
    <xf numFmtId="165" fontId="10" fillId="0" borderId="8" xfId="1" applyNumberFormat="1" applyFont="1" applyFill="1" applyBorder="1" applyAlignment="1" applyProtection="1">
      <alignment vertical="center" wrapText="1"/>
      <protection locked="0"/>
    </xf>
    <xf numFmtId="0" fontId="28" fillId="0" borderId="21" xfId="3" applyFont="1" applyFill="1" applyBorder="1" applyAlignment="1" applyProtection="1">
      <alignment horizontal="left" vertical="center" wrapText="1" indent="1"/>
    </xf>
    <xf numFmtId="165" fontId="28" fillId="0" borderId="25" xfId="1" applyNumberFormat="1" applyFont="1" applyFill="1" applyBorder="1" applyAlignment="1" applyProtection="1">
      <alignment vertical="center" wrapText="1"/>
      <protection locked="0"/>
    </xf>
    <xf numFmtId="0" fontId="10" fillId="0" borderId="18" xfId="3" applyFont="1" applyFill="1" applyBorder="1" applyAlignment="1" applyProtection="1">
      <alignment horizontal="left" vertical="center" wrapText="1" indent="2"/>
    </xf>
    <xf numFmtId="165" fontId="5" fillId="0" borderId="8" xfId="1" applyNumberFormat="1" applyFont="1" applyFill="1" applyBorder="1" applyAlignment="1" applyProtection="1">
      <alignment vertical="center" wrapText="1"/>
    </xf>
    <xf numFmtId="0" fontId="5" fillId="0" borderId="9" xfId="3" applyFont="1" applyFill="1" applyBorder="1" applyAlignment="1" applyProtection="1">
      <alignment horizontal="left" vertical="center" wrapText="1" indent="1"/>
    </xf>
    <xf numFmtId="3" fontId="47" fillId="2" borderId="9" xfId="0" applyNumberFormat="1" applyFont="1" applyFill="1" applyBorder="1" applyAlignment="1">
      <alignment wrapText="1"/>
    </xf>
    <xf numFmtId="0" fontId="50" fillId="0" borderId="22" xfId="0" applyFont="1" applyBorder="1" applyAlignment="1">
      <alignment wrapText="1"/>
    </xf>
    <xf numFmtId="165" fontId="12" fillId="0" borderId="6" xfId="1" applyNumberFormat="1" applyFont="1" applyFill="1" applyBorder="1" applyAlignment="1" applyProtection="1">
      <alignment vertical="center" wrapText="1"/>
    </xf>
    <xf numFmtId="165" fontId="0" fillId="0" borderId="13" xfId="1" applyNumberFormat="1" applyFont="1" applyBorder="1"/>
    <xf numFmtId="3" fontId="11" fillId="2" borderId="5" xfId="0" applyNumberFormat="1" applyFont="1" applyFill="1" applyBorder="1" applyAlignment="1">
      <alignment horizontal="center" vertical="center"/>
    </xf>
    <xf numFmtId="165" fontId="11" fillId="2" borderId="5" xfId="1" applyNumberFormat="1" applyFont="1" applyFill="1" applyBorder="1" applyAlignment="1">
      <alignment horizontal="center" vertical="center"/>
    </xf>
    <xf numFmtId="3" fontId="11" fillId="2" borderId="26" xfId="0" applyNumberFormat="1" applyFont="1" applyFill="1" applyBorder="1" applyAlignment="1">
      <alignment horizontal="center" vertical="center"/>
    </xf>
    <xf numFmtId="165" fontId="11" fillId="2" borderId="36" xfId="1" applyNumberFormat="1" applyFont="1" applyFill="1" applyBorder="1" applyAlignment="1">
      <alignment horizontal="center"/>
    </xf>
    <xf numFmtId="165" fontId="11" fillId="2" borderId="4" xfId="1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165" fontId="10" fillId="2" borderId="29" xfId="1" applyNumberFormat="1" applyFont="1" applyFill="1" applyBorder="1" applyAlignment="1">
      <alignment horizontal="center"/>
    </xf>
    <xf numFmtId="165" fontId="10" fillId="2" borderId="47" xfId="1" applyNumberFormat="1" applyFont="1" applyFill="1" applyBorder="1" applyAlignment="1">
      <alignment horizontal="center"/>
    </xf>
    <xf numFmtId="0" fontId="11" fillId="0" borderId="24" xfId="0" applyFont="1" applyBorder="1"/>
    <xf numFmtId="0" fontId="10" fillId="0" borderId="42" xfId="0" applyFont="1" applyBorder="1"/>
    <xf numFmtId="0" fontId="11" fillId="0" borderId="0" xfId="0" applyFont="1"/>
    <xf numFmtId="0" fontId="11" fillId="2" borderId="0" xfId="0" applyFont="1" applyFill="1"/>
    <xf numFmtId="0" fontId="17" fillId="2" borderId="0" xfId="0" applyFont="1" applyFill="1" applyAlignment="1">
      <alignment horizontal="right"/>
    </xf>
    <xf numFmtId="0" fontId="5" fillId="0" borderId="26" xfId="0" applyFont="1" applyBorder="1"/>
    <xf numFmtId="0" fontId="5" fillId="0" borderId="4" xfId="0" applyFont="1" applyBorder="1" applyAlignment="1">
      <alignment wrapText="1"/>
    </xf>
    <xf numFmtId="0" fontId="5" fillId="0" borderId="57" xfId="0" applyFont="1" applyBorder="1"/>
    <xf numFmtId="0" fontId="5" fillId="2" borderId="4" xfId="0" applyFont="1" applyFill="1" applyBorder="1"/>
    <xf numFmtId="0" fontId="11" fillId="0" borderId="11" xfId="0" applyFont="1" applyBorder="1"/>
    <xf numFmtId="0" fontId="11" fillId="0" borderId="0" xfId="0" applyFont="1" applyBorder="1"/>
    <xf numFmtId="0" fontId="5" fillId="0" borderId="4" xfId="0" applyFont="1" applyBorder="1"/>
    <xf numFmtId="0" fontId="11" fillId="0" borderId="42" xfId="0" applyFont="1" applyBorder="1"/>
    <xf numFmtId="0" fontId="14" fillId="0" borderId="13" xfId="3" applyFont="1" applyFill="1" applyBorder="1" applyAlignment="1" applyProtection="1">
      <alignment horizontal="left" vertical="center" wrapText="1" indent="1"/>
    </xf>
    <xf numFmtId="165" fontId="14" fillId="0" borderId="24" xfId="1" applyNumberFormat="1" applyFont="1" applyFill="1" applyBorder="1" applyAlignment="1" applyProtection="1">
      <alignment vertical="center" wrapText="1"/>
      <protection locked="0"/>
    </xf>
    <xf numFmtId="165" fontId="11" fillId="0" borderId="55" xfId="1" applyNumberFormat="1" applyFont="1" applyFill="1" applyBorder="1" applyAlignment="1"/>
    <xf numFmtId="165" fontId="11" fillId="0" borderId="34" xfId="1" applyNumberFormat="1" applyFont="1" applyFill="1" applyBorder="1" applyAlignment="1"/>
    <xf numFmtId="165" fontId="11" fillId="0" borderId="34" xfId="1" applyNumberFormat="1" applyFont="1" applyFill="1" applyBorder="1"/>
    <xf numFmtId="165" fontId="11" fillId="0" borderId="35" xfId="1" applyNumberFormat="1" applyFont="1" applyFill="1" applyBorder="1"/>
    <xf numFmtId="0" fontId="10" fillId="0" borderId="52" xfId="0" applyFont="1" applyBorder="1"/>
    <xf numFmtId="0" fontId="0" fillId="0" borderId="25" xfId="0" applyBorder="1"/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11" fillId="0" borderId="23" xfId="0" applyFont="1" applyBorder="1"/>
    <xf numFmtId="165" fontId="5" fillId="0" borderId="13" xfId="0" applyNumberFormat="1" applyFont="1" applyBorder="1"/>
    <xf numFmtId="0" fontId="11" fillId="0" borderId="23" xfId="0" applyFont="1" applyBorder="1" applyAlignment="1">
      <alignment wrapText="1"/>
    </xf>
    <xf numFmtId="0" fontId="33" fillId="0" borderId="46" xfId="0" applyFont="1" applyBorder="1"/>
    <xf numFmtId="165" fontId="33" fillId="0" borderId="31" xfId="0" applyNumberFormat="1" applyFont="1" applyBorder="1"/>
    <xf numFmtId="0" fontId="33" fillId="0" borderId="0" xfId="0" applyFont="1"/>
    <xf numFmtId="3" fontId="5" fillId="2" borderId="13" xfId="0" applyNumberFormat="1" applyFont="1" applyFill="1" applyBorder="1" applyAlignment="1">
      <alignment horizontal="center"/>
    </xf>
    <xf numFmtId="3" fontId="11" fillId="2" borderId="13" xfId="0" applyNumberFormat="1" applyFont="1" applyFill="1" applyBorder="1"/>
    <xf numFmtId="165" fontId="5" fillId="0" borderId="13" xfId="1" applyNumberFormat="1" applyFont="1" applyBorder="1" applyAlignment="1">
      <alignment horizontal="center"/>
    </xf>
    <xf numFmtId="165" fontId="11" fillId="0" borderId="13" xfId="1" applyNumberFormat="1" applyFont="1" applyBorder="1" applyAlignment="1">
      <alignment horizontal="center"/>
    </xf>
    <xf numFmtId="165" fontId="11" fillId="2" borderId="13" xfId="1" applyNumberFormat="1" applyFont="1" applyFill="1" applyBorder="1" applyAlignment="1"/>
    <xf numFmtId="49" fontId="17" fillId="0" borderId="2" xfId="0" applyNumberFormat="1" applyFont="1" applyFill="1" applyBorder="1"/>
    <xf numFmtId="0" fontId="9" fillId="2" borderId="7" xfId="0" applyFont="1" applyFill="1" applyBorder="1" applyAlignment="1"/>
    <xf numFmtId="165" fontId="9" fillId="0" borderId="0" xfId="1" applyNumberFormat="1" applyFont="1" applyFill="1"/>
    <xf numFmtId="165" fontId="9" fillId="0" borderId="0" xfId="1" applyNumberFormat="1" applyFont="1" applyAlignment="1">
      <alignment horizontal="right"/>
    </xf>
    <xf numFmtId="165" fontId="11" fillId="0" borderId="7" xfId="1" applyNumberFormat="1" applyFont="1" applyBorder="1"/>
    <xf numFmtId="0" fontId="10" fillId="0" borderId="8" xfId="0" applyFont="1" applyBorder="1"/>
    <xf numFmtId="165" fontId="11" fillId="0" borderId="8" xfId="1" applyNumberFormat="1" applyFont="1" applyBorder="1"/>
    <xf numFmtId="0" fontId="11" fillId="0" borderId="12" xfId="0" applyFont="1" applyBorder="1"/>
    <xf numFmtId="165" fontId="11" fillId="0" borderId="24" xfId="2" applyNumberFormat="1" applyFont="1" applyFill="1" applyBorder="1"/>
    <xf numFmtId="3" fontId="29" fillId="0" borderId="0" xfId="0" applyNumberFormat="1" applyFont="1"/>
    <xf numFmtId="3" fontId="46" fillId="0" borderId="11" xfId="0" applyNumberFormat="1" applyFont="1" applyFill="1" applyBorder="1" applyAlignment="1">
      <alignment wrapText="1"/>
    </xf>
    <xf numFmtId="3" fontId="47" fillId="0" borderId="12" xfId="0" applyNumberFormat="1" applyFont="1" applyFill="1" applyBorder="1" applyAlignment="1">
      <alignment wrapText="1"/>
    </xf>
    <xf numFmtId="3" fontId="23" fillId="0" borderId="12" xfId="0" applyNumberFormat="1" applyFont="1" applyFill="1" applyBorder="1" applyAlignment="1">
      <alignment wrapText="1"/>
    </xf>
    <xf numFmtId="3" fontId="46" fillId="0" borderId="12" xfId="0" applyNumberFormat="1" applyFont="1" applyFill="1" applyBorder="1" applyAlignment="1">
      <alignment wrapText="1"/>
    </xf>
    <xf numFmtId="3" fontId="24" fillId="0" borderId="40" xfId="0" applyNumberFormat="1" applyFont="1" applyFill="1" applyBorder="1"/>
    <xf numFmtId="3" fontId="24" fillId="0" borderId="20" xfId="0" applyNumberFormat="1" applyFont="1" applyFill="1" applyBorder="1"/>
    <xf numFmtId="3" fontId="47" fillId="0" borderId="13" xfId="0" applyNumberFormat="1" applyFont="1" applyFill="1" applyBorder="1"/>
    <xf numFmtId="3" fontId="24" fillId="0" borderId="18" xfId="0" applyNumberFormat="1" applyFont="1" applyFill="1" applyBorder="1"/>
    <xf numFmtId="3" fontId="24" fillId="0" borderId="16" xfId="0" applyNumberFormat="1" applyFont="1" applyFill="1" applyBorder="1"/>
    <xf numFmtId="3" fontId="23" fillId="0" borderId="9" xfId="0" applyNumberFormat="1" applyFont="1" applyFill="1" applyBorder="1" applyAlignment="1">
      <alignment wrapText="1"/>
    </xf>
    <xf numFmtId="3" fontId="24" fillId="0" borderId="28" xfId="0" applyNumberFormat="1" applyFont="1" applyFill="1" applyBorder="1"/>
    <xf numFmtId="3" fontId="46" fillId="0" borderId="47" xfId="0" applyNumberFormat="1" applyFont="1" applyFill="1" applyBorder="1" applyAlignment="1">
      <alignment wrapText="1"/>
    </xf>
    <xf numFmtId="3" fontId="39" fillId="0" borderId="20" xfId="0" applyNumberFormat="1" applyFont="1" applyFill="1" applyBorder="1"/>
    <xf numFmtId="3" fontId="48" fillId="2" borderId="13" xfId="0" applyNumberFormat="1" applyFont="1" applyFill="1" applyBorder="1"/>
    <xf numFmtId="3" fontId="49" fillId="0" borderId="13" xfId="0" applyNumberFormat="1" applyFont="1" applyFill="1" applyBorder="1"/>
    <xf numFmtId="3" fontId="47" fillId="0" borderId="19" xfId="0" applyNumberFormat="1" applyFont="1" applyFill="1" applyBorder="1"/>
    <xf numFmtId="3" fontId="39" fillId="2" borderId="19" xfId="0" applyNumberFormat="1" applyFont="1" applyFill="1" applyBorder="1"/>
    <xf numFmtId="3" fontId="24" fillId="0" borderId="33" xfId="0" applyNumberFormat="1" applyFont="1" applyFill="1" applyBorder="1"/>
    <xf numFmtId="3" fontId="24" fillId="0" borderId="37" xfId="0" applyNumberFormat="1" applyFont="1" applyFill="1" applyBorder="1"/>
    <xf numFmtId="3" fontId="24" fillId="2" borderId="15" xfId="0" applyNumberFormat="1" applyFont="1" applyFill="1" applyBorder="1"/>
    <xf numFmtId="3" fontId="23" fillId="0" borderId="14" xfId="0" applyNumberFormat="1" applyFont="1" applyFill="1" applyBorder="1" applyAlignment="1">
      <alignment wrapText="1"/>
    </xf>
    <xf numFmtId="3" fontId="24" fillId="2" borderId="27" xfId="0" applyNumberFormat="1" applyFont="1" applyFill="1" applyBorder="1"/>
    <xf numFmtId="3" fontId="46" fillId="0" borderId="18" xfId="0" applyNumberFormat="1" applyFont="1" applyFill="1" applyBorder="1" applyAlignment="1">
      <alignment wrapText="1"/>
    </xf>
    <xf numFmtId="3" fontId="42" fillId="2" borderId="6" xfId="0" applyNumberFormat="1" applyFont="1" applyFill="1" applyBorder="1"/>
    <xf numFmtId="3" fontId="46" fillId="2" borderId="3" xfId="0" applyNumberFormat="1" applyFont="1" applyFill="1" applyBorder="1" applyAlignment="1">
      <alignment wrapText="1"/>
    </xf>
    <xf numFmtId="3" fontId="47" fillId="2" borderId="3" xfId="0" applyNumberFormat="1" applyFont="1" applyFill="1" applyBorder="1" applyAlignment="1">
      <alignment wrapText="1"/>
    </xf>
    <xf numFmtId="3" fontId="48" fillId="2" borderId="22" xfId="0" applyNumberFormat="1" applyFont="1" applyFill="1" applyBorder="1"/>
    <xf numFmtId="3" fontId="48" fillId="2" borderId="33" xfId="0" applyNumberFormat="1" applyFont="1" applyFill="1" applyBorder="1"/>
    <xf numFmtId="3" fontId="49" fillId="2" borderId="37" xfId="0" applyNumberFormat="1" applyFont="1" applyFill="1" applyBorder="1"/>
    <xf numFmtId="3" fontId="47" fillId="2" borderId="37" xfId="0" applyNumberFormat="1" applyFont="1" applyFill="1" applyBorder="1"/>
    <xf numFmtId="3" fontId="47" fillId="2" borderId="37" xfId="0" applyNumberFormat="1" applyFont="1" applyFill="1" applyBorder="1" applyAlignment="1">
      <alignment horizontal="right"/>
    </xf>
    <xf numFmtId="3" fontId="47" fillId="2" borderId="38" xfId="0" applyNumberFormat="1" applyFont="1" applyFill="1" applyBorder="1"/>
    <xf numFmtId="3" fontId="49" fillId="2" borderId="34" xfId="0" applyNumberFormat="1" applyFont="1" applyFill="1" applyBorder="1"/>
    <xf numFmtId="3" fontId="47" fillId="2" borderId="26" xfId="0" applyNumberFormat="1" applyFont="1" applyFill="1" applyBorder="1" applyAlignment="1">
      <alignment wrapText="1"/>
    </xf>
    <xf numFmtId="3" fontId="46" fillId="2" borderId="30" xfId="0" applyNumberFormat="1" applyFont="1" applyFill="1" applyBorder="1" applyAlignment="1">
      <alignment wrapText="1"/>
    </xf>
    <xf numFmtId="165" fontId="11" fillId="2" borderId="21" xfId="1" applyNumberFormat="1" applyFont="1" applyFill="1" applyBorder="1"/>
    <xf numFmtId="0" fontId="10" fillId="0" borderId="18" xfId="0" applyFont="1" applyBorder="1"/>
    <xf numFmtId="0" fontId="10" fillId="0" borderId="21" xfId="0" applyFont="1" applyBorder="1"/>
    <xf numFmtId="165" fontId="3" fillId="0" borderId="21" xfId="1" applyNumberFormat="1" applyFont="1" applyBorder="1" applyAlignment="1">
      <alignment horizontal="center"/>
    </xf>
    <xf numFmtId="165" fontId="0" fillId="0" borderId="21" xfId="1" applyNumberFormat="1" applyFont="1" applyBorder="1"/>
    <xf numFmtId="0" fontId="13" fillId="0" borderId="14" xfId="0" applyFont="1" applyBorder="1"/>
    <xf numFmtId="165" fontId="33" fillId="2" borderId="15" xfId="1" applyNumberFormat="1" applyFont="1" applyFill="1" applyBorder="1"/>
    <xf numFmtId="165" fontId="0" fillId="0" borderId="29" xfId="1" applyNumberFormat="1" applyFont="1" applyBorder="1"/>
    <xf numFmtId="165" fontId="0" fillId="0" borderId="47" xfId="1" applyNumberFormat="1" applyFont="1" applyBorder="1"/>
    <xf numFmtId="165" fontId="33" fillId="2" borderId="27" xfId="1" applyNumberFormat="1" applyFont="1" applyFill="1" applyBorder="1"/>
    <xf numFmtId="165" fontId="3" fillId="0" borderId="24" xfId="0" applyNumberFormat="1" applyFont="1" applyBorder="1"/>
    <xf numFmtId="165" fontId="3" fillId="0" borderId="25" xfId="0" applyNumberFormat="1" applyFont="1" applyBorder="1"/>
    <xf numFmtId="165" fontId="3" fillId="0" borderId="8" xfId="0" applyNumberFormat="1" applyFont="1" applyBorder="1"/>
    <xf numFmtId="0" fontId="0" fillId="0" borderId="8" xfId="0" applyBorder="1"/>
    <xf numFmtId="0" fontId="12" fillId="0" borderId="55" xfId="0" applyFont="1" applyBorder="1" applyAlignment="1">
      <alignment horizontal="center" vertical="center" wrapText="1"/>
    </xf>
    <xf numFmtId="3" fontId="16" fillId="2" borderId="32" xfId="0" applyNumberFormat="1" applyFont="1" applyFill="1" applyBorder="1" applyAlignment="1">
      <alignment horizontal="center"/>
    </xf>
    <xf numFmtId="3" fontId="23" fillId="0" borderId="26" xfId="0" applyNumberFormat="1" applyFont="1" applyFill="1" applyBorder="1" applyAlignment="1">
      <alignment wrapText="1"/>
    </xf>
    <xf numFmtId="3" fontId="23" fillId="0" borderId="30" xfId="0" applyNumberFormat="1" applyFont="1" applyFill="1" applyBorder="1" applyAlignment="1">
      <alignment wrapText="1"/>
    </xf>
    <xf numFmtId="3" fontId="47" fillId="0" borderId="52" xfId="0" applyNumberFormat="1" applyFont="1" applyFill="1" applyBorder="1" applyAlignment="1">
      <alignment wrapText="1"/>
    </xf>
    <xf numFmtId="3" fontId="47" fillId="0" borderId="24" xfId="0" applyNumberFormat="1" applyFont="1" applyFill="1" applyBorder="1" applyAlignment="1">
      <alignment wrapText="1"/>
    </xf>
    <xf numFmtId="3" fontId="46" fillId="0" borderId="24" xfId="0" applyNumberFormat="1" applyFont="1" applyFill="1" applyBorder="1" applyAlignment="1">
      <alignment wrapText="1"/>
    </xf>
    <xf numFmtId="0" fontId="40" fillId="0" borderId="42" xfId="0" applyFont="1" applyBorder="1" applyAlignment="1">
      <alignment wrapText="1"/>
    </xf>
    <xf numFmtId="165" fontId="11" fillId="2" borderId="25" xfId="1" applyNumberFormat="1" applyFont="1" applyFill="1" applyBorder="1"/>
    <xf numFmtId="165" fontId="11" fillId="2" borderId="12" xfId="1" applyNumberFormat="1" applyFont="1" applyFill="1" applyBorder="1"/>
    <xf numFmtId="165" fontId="0" fillId="0" borderId="0" xfId="1" applyNumberFormat="1" applyFont="1"/>
    <xf numFmtId="0" fontId="15" fillId="0" borderId="0" xfId="0" applyFont="1" applyAlignment="1">
      <alignment horizontal="right"/>
    </xf>
    <xf numFmtId="0" fontId="10" fillId="0" borderId="56" xfId="3" applyFont="1" applyFill="1" applyBorder="1" applyAlignment="1" applyProtection="1">
      <alignment vertical="center" wrapText="1"/>
    </xf>
    <xf numFmtId="165" fontId="5" fillId="0" borderId="32" xfId="1" applyNumberFormat="1" applyFont="1" applyBorder="1"/>
    <xf numFmtId="0" fontId="11" fillId="0" borderId="39" xfId="3" applyFont="1" applyFill="1" applyBorder="1" applyAlignment="1" applyProtection="1">
      <alignment horizontal="left" vertical="center" wrapText="1" indent="1"/>
    </xf>
    <xf numFmtId="3" fontId="24" fillId="2" borderId="22" xfId="0" applyNumberFormat="1" applyFont="1" applyFill="1" applyBorder="1"/>
    <xf numFmtId="0" fontId="5" fillId="0" borderId="3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65" fontId="11" fillId="0" borderId="42" xfId="1" applyNumberFormat="1" applyFont="1" applyBorder="1"/>
    <xf numFmtId="0" fontId="11" fillId="0" borderId="3" xfId="0" applyFont="1" applyBorder="1"/>
    <xf numFmtId="165" fontId="11" fillId="0" borderId="42" xfId="1" applyNumberFormat="1" applyFont="1" applyBorder="1" applyAlignment="1">
      <alignment horizontal="center"/>
    </xf>
    <xf numFmtId="165" fontId="11" fillId="0" borderId="25" xfId="1" applyNumberFormat="1" applyFont="1" applyBorder="1"/>
    <xf numFmtId="0" fontId="11" fillId="0" borderId="25" xfId="0" applyFont="1" applyBorder="1"/>
    <xf numFmtId="165" fontId="11" fillId="0" borderId="24" xfId="1" applyNumberFormat="1" applyFont="1" applyBorder="1" applyAlignment="1">
      <alignment horizontal="center"/>
    </xf>
    <xf numFmtId="165" fontId="11" fillId="0" borderId="36" xfId="1" applyNumberFormat="1" applyFont="1" applyBorder="1" applyAlignment="1">
      <alignment horizontal="center"/>
    </xf>
    <xf numFmtId="165" fontId="11" fillId="0" borderId="24" xfId="1" applyNumberFormat="1" applyFont="1" applyBorder="1"/>
    <xf numFmtId="165" fontId="5" fillId="2" borderId="8" xfId="0" applyNumberFormat="1" applyFont="1" applyFill="1" applyBorder="1"/>
    <xf numFmtId="165" fontId="12" fillId="0" borderId="39" xfId="1" applyNumberFormat="1" applyFont="1" applyBorder="1" applyAlignment="1">
      <alignment horizontal="right"/>
    </xf>
    <xf numFmtId="165" fontId="12" fillId="0" borderId="8" xfId="1" applyNumberFormat="1" applyFont="1" applyBorder="1" applyAlignment="1">
      <alignment horizontal="right"/>
    </xf>
    <xf numFmtId="164" fontId="12" fillId="0" borderId="28" xfId="3" applyNumberFormat="1" applyFont="1" applyFill="1" applyBorder="1" applyAlignment="1" applyProtection="1">
      <alignment horizontal="center" vertical="center" wrapText="1"/>
      <protection locked="0"/>
    </xf>
    <xf numFmtId="165" fontId="12" fillId="0" borderId="8" xfId="1" applyNumberFormat="1" applyFont="1" applyFill="1" applyBorder="1" applyAlignment="1" applyProtection="1">
      <alignment horizontal="left" indent="1"/>
    </xf>
    <xf numFmtId="0" fontId="13" fillId="0" borderId="22" xfId="3" applyFont="1" applyFill="1" applyBorder="1" applyAlignment="1" applyProtection="1">
      <alignment horizontal="left"/>
    </xf>
    <xf numFmtId="165" fontId="13" fillId="0" borderId="33" xfId="1" applyNumberFormat="1" applyFont="1" applyFill="1" applyBorder="1" applyAlignment="1" applyProtection="1">
      <alignment horizontal="center"/>
    </xf>
    <xf numFmtId="0" fontId="3" fillId="0" borderId="0" xfId="0" applyFont="1" applyFill="1"/>
    <xf numFmtId="165" fontId="1" fillId="0" borderId="0" xfId="1" applyNumberFormat="1" applyFont="1" applyFill="1"/>
    <xf numFmtId="0" fontId="0" fillId="0" borderId="0" xfId="0" applyFont="1" applyFill="1"/>
    <xf numFmtId="165" fontId="0" fillId="0" borderId="0" xfId="1" applyNumberFormat="1" applyFont="1" applyFill="1"/>
    <xf numFmtId="165" fontId="0" fillId="2" borderId="0" xfId="0" applyNumberFormat="1" applyFill="1"/>
    <xf numFmtId="0" fontId="50" fillId="0" borderId="12" xfId="0" applyFont="1" applyFill="1" applyBorder="1"/>
    <xf numFmtId="165" fontId="11" fillId="0" borderId="25" xfId="1" applyNumberFormat="1" applyFont="1" applyFill="1" applyBorder="1"/>
    <xf numFmtId="0" fontId="11" fillId="0" borderId="25" xfId="0" applyFont="1" applyFill="1" applyBorder="1"/>
    <xf numFmtId="0" fontId="11" fillId="0" borderId="12" xfId="0" applyFont="1" applyFill="1" applyBorder="1"/>
    <xf numFmtId="165" fontId="11" fillId="0" borderId="24" xfId="1" applyNumberFormat="1" applyFont="1" applyFill="1" applyBorder="1" applyAlignment="1">
      <alignment horizontal="center"/>
    </xf>
    <xf numFmtId="165" fontId="5" fillId="0" borderId="52" xfId="1" applyNumberFormat="1" applyFont="1" applyFill="1" applyBorder="1" applyAlignment="1">
      <alignment horizontal="center" vertical="center"/>
    </xf>
    <xf numFmtId="165" fontId="11" fillId="2" borderId="32" xfId="1" applyNumberFormat="1" applyFont="1" applyFill="1" applyBorder="1"/>
    <xf numFmtId="0" fontId="45" fillId="0" borderId="13" xfId="0" applyFont="1" applyBorder="1" applyAlignment="1">
      <alignment wrapText="1"/>
    </xf>
    <xf numFmtId="0" fontId="51" fillId="0" borderId="11" xfId="0" applyFont="1" applyBorder="1"/>
    <xf numFmtId="0" fontId="12" fillId="0" borderId="26" xfId="3" applyFont="1" applyFill="1" applyBorder="1" applyAlignment="1" applyProtection="1">
      <alignment horizontal="left" vertical="center" wrapText="1" indent="1"/>
    </xf>
    <xf numFmtId="0" fontId="36" fillId="0" borderId="17" xfId="3" applyFont="1" applyFill="1" applyBorder="1" applyAlignment="1" applyProtection="1">
      <alignment horizontal="left" vertical="center" wrapText="1" indent="1"/>
    </xf>
    <xf numFmtId="165" fontId="28" fillId="0" borderId="4" xfId="1" applyNumberFormat="1" applyFont="1" applyFill="1" applyBorder="1" applyAlignment="1" applyProtection="1">
      <alignment vertical="center" wrapText="1"/>
    </xf>
    <xf numFmtId="0" fontId="12" fillId="0" borderId="48" xfId="3" applyFont="1" applyFill="1" applyBorder="1" applyAlignment="1" applyProtection="1">
      <alignment horizontal="left" vertical="center" wrapText="1" indent="1"/>
    </xf>
    <xf numFmtId="165" fontId="12" fillId="0" borderId="41" xfId="1" applyNumberFormat="1" applyFont="1" applyFill="1" applyBorder="1" applyAlignment="1" applyProtection="1">
      <alignment vertical="center" wrapText="1"/>
    </xf>
    <xf numFmtId="0" fontId="28" fillId="0" borderId="22" xfId="3" applyFont="1" applyFill="1" applyBorder="1" applyAlignment="1" applyProtection="1">
      <alignment horizontal="left" vertical="center" wrapText="1" indent="2"/>
    </xf>
    <xf numFmtId="165" fontId="28" fillId="0" borderId="33" xfId="1" applyNumberFormat="1" applyFont="1" applyFill="1" applyBorder="1" applyAlignment="1" applyProtection="1">
      <alignment vertical="center" wrapText="1"/>
    </xf>
    <xf numFmtId="165" fontId="10" fillId="0" borderId="37" xfId="1" applyNumberFormat="1" applyFont="1" applyFill="1" applyBorder="1" applyAlignment="1" applyProtection="1">
      <alignment vertical="center" wrapText="1"/>
      <protection locked="0"/>
    </xf>
    <xf numFmtId="165" fontId="10" fillId="0" borderId="37" xfId="1" applyNumberFormat="1" applyFont="1" applyFill="1" applyBorder="1" applyAlignment="1" applyProtection="1">
      <alignment vertical="center" wrapText="1"/>
    </xf>
    <xf numFmtId="0" fontId="10" fillId="0" borderId="46" xfId="3" applyFont="1" applyFill="1" applyBorder="1" applyAlignment="1" applyProtection="1">
      <alignment horizontal="left" vertical="center" wrapText="1" indent="2"/>
    </xf>
    <xf numFmtId="165" fontId="10" fillId="0" borderId="38" xfId="1" applyNumberFormat="1" applyFont="1" applyFill="1" applyBorder="1" applyAlignment="1" applyProtection="1">
      <alignment vertical="center" wrapText="1"/>
      <protection locked="0"/>
    </xf>
    <xf numFmtId="0" fontId="9" fillId="2" borderId="7" xfId="0" applyFont="1" applyFill="1" applyBorder="1" applyAlignment="1">
      <alignment horizontal="right"/>
    </xf>
    <xf numFmtId="0" fontId="10" fillId="0" borderId="36" xfId="0" applyFont="1" applyBorder="1"/>
    <xf numFmtId="165" fontId="11" fillId="0" borderId="53" xfId="1" applyNumberFormat="1" applyFont="1" applyFill="1" applyBorder="1" applyAlignment="1"/>
    <xf numFmtId="165" fontId="11" fillId="0" borderId="18" xfId="1" applyNumberFormat="1" applyFont="1" applyBorder="1"/>
    <xf numFmtId="165" fontId="11" fillId="0" borderId="43" xfId="1" applyNumberFormat="1" applyFont="1" applyBorder="1"/>
    <xf numFmtId="165" fontId="3" fillId="0" borderId="60" xfId="1" applyNumberFormat="1" applyFont="1" applyBorder="1" applyAlignment="1">
      <alignment horizontal="center"/>
    </xf>
    <xf numFmtId="3" fontId="16" fillId="2" borderId="4" xfId="0" applyNumberFormat="1" applyFont="1" applyFill="1" applyBorder="1" applyAlignment="1">
      <alignment horizontal="center" vertical="center"/>
    </xf>
    <xf numFmtId="0" fontId="12" fillId="2" borderId="6" xfId="0" applyFont="1" applyFill="1" applyBorder="1"/>
    <xf numFmtId="165" fontId="3" fillId="2" borderId="30" xfId="0" applyNumberFormat="1" applyFont="1" applyFill="1" applyBorder="1"/>
    <xf numFmtId="165" fontId="11" fillId="2" borderId="19" xfId="1" applyNumberFormat="1" applyFont="1" applyFill="1" applyBorder="1"/>
    <xf numFmtId="165" fontId="11" fillId="2" borderId="33" xfId="1" applyNumberFormat="1" applyFont="1" applyFill="1" applyBorder="1"/>
    <xf numFmtId="0" fontId="50" fillId="0" borderId="23" xfId="0" applyFont="1" applyBorder="1" applyAlignment="1">
      <alignment wrapText="1"/>
    </xf>
    <xf numFmtId="165" fontId="11" fillId="2" borderId="37" xfId="1" applyNumberFormat="1" applyFont="1" applyFill="1" applyBorder="1"/>
    <xf numFmtId="0" fontId="50" fillId="0" borderId="46" xfId="0" applyFont="1" applyBorder="1" applyAlignment="1">
      <alignment wrapText="1"/>
    </xf>
    <xf numFmtId="165" fontId="11" fillId="2" borderId="31" xfId="1" applyNumberFormat="1" applyFont="1" applyFill="1" applyBorder="1"/>
    <xf numFmtId="165" fontId="11" fillId="2" borderId="38" xfId="1" applyNumberFormat="1" applyFont="1" applyFill="1" applyBorder="1"/>
    <xf numFmtId="165" fontId="3" fillId="0" borderId="57" xfId="1" applyNumberFormat="1" applyFont="1" applyBorder="1" applyAlignment="1">
      <alignment horizontal="center"/>
    </xf>
    <xf numFmtId="165" fontId="0" fillId="0" borderId="45" xfId="0" applyNumberFormat="1" applyBorder="1"/>
    <xf numFmtId="165" fontId="0" fillId="0" borderId="59" xfId="0" applyNumberFormat="1" applyBorder="1"/>
    <xf numFmtId="0" fontId="5" fillId="0" borderId="50" xfId="0" applyFont="1" applyBorder="1"/>
    <xf numFmtId="165" fontId="5" fillId="0" borderId="51" xfId="1" applyNumberFormat="1" applyFont="1" applyFill="1" applyBorder="1"/>
    <xf numFmtId="165" fontId="11" fillId="0" borderId="13" xfId="1" applyNumberFormat="1" applyFont="1" applyFill="1" applyBorder="1"/>
    <xf numFmtId="165" fontId="2" fillId="0" borderId="13" xfId="1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37" fillId="0" borderId="22" xfId="0" applyFont="1" applyBorder="1" applyAlignment="1">
      <alignment wrapText="1"/>
    </xf>
    <xf numFmtId="165" fontId="10" fillId="0" borderId="19" xfId="1" applyNumberFormat="1" applyFont="1" applyFill="1" applyBorder="1"/>
    <xf numFmtId="165" fontId="20" fillId="0" borderId="19" xfId="1" applyNumberFormat="1" applyFont="1" applyBorder="1"/>
    <xf numFmtId="165" fontId="9" fillId="0" borderId="19" xfId="1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3" xfId="0" applyBorder="1"/>
    <xf numFmtId="0" fontId="37" fillId="0" borderId="23" xfId="0" applyFont="1" applyBorder="1" applyAlignment="1">
      <alignment wrapText="1"/>
    </xf>
    <xf numFmtId="0" fontId="0" fillId="0" borderId="37" xfId="0" applyBorder="1"/>
    <xf numFmtId="0" fontId="37" fillId="0" borderId="46" xfId="0" applyFont="1" applyBorder="1" applyAlignment="1">
      <alignment wrapText="1"/>
    </xf>
    <xf numFmtId="165" fontId="11" fillId="0" borderId="31" xfId="1" applyNumberFormat="1" applyFont="1" applyFill="1" applyBorder="1"/>
    <xf numFmtId="165" fontId="2" fillId="0" borderId="31" xfId="1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8" xfId="0" applyBorder="1"/>
    <xf numFmtId="165" fontId="5" fillId="0" borderId="48" xfId="1" applyNumberFormat="1" applyFont="1" applyFill="1" applyBorder="1"/>
    <xf numFmtId="165" fontId="5" fillId="0" borderId="8" xfId="1" applyNumberFormat="1" applyFont="1" applyFill="1" applyBorder="1"/>
    <xf numFmtId="0" fontId="11" fillId="0" borderId="52" xfId="0" applyFont="1" applyFill="1" applyBorder="1" applyAlignment="1">
      <alignment horizontal="center"/>
    </xf>
    <xf numFmtId="49" fontId="11" fillId="0" borderId="24" xfId="0" applyNumberFormat="1" applyFont="1" applyFill="1" applyBorder="1" applyAlignment="1">
      <alignment horizontal="center"/>
    </xf>
    <xf numFmtId="0" fontId="11" fillId="0" borderId="24" xfId="0" applyFont="1" applyFill="1" applyBorder="1"/>
    <xf numFmtId="0" fontId="11" fillId="0" borderId="24" xfId="0" applyFont="1" applyFill="1" applyBorder="1" applyAlignment="1">
      <alignment wrapText="1"/>
    </xf>
    <xf numFmtId="165" fontId="5" fillId="0" borderId="6" xfId="2" applyNumberFormat="1" applyFont="1" applyFill="1" applyBorder="1"/>
    <xf numFmtId="49" fontId="11" fillId="0" borderId="52" xfId="0" applyNumberFormat="1" applyFont="1" applyFill="1" applyBorder="1" applyAlignment="1">
      <alignment horizontal="center"/>
    </xf>
    <xf numFmtId="0" fontId="11" fillId="0" borderId="52" xfId="0" applyFont="1" applyFill="1" applyBorder="1"/>
    <xf numFmtId="165" fontId="11" fillId="0" borderId="52" xfId="2" applyNumberFormat="1" applyFont="1" applyFill="1" applyBorder="1"/>
    <xf numFmtId="165" fontId="0" fillId="0" borderId="0" xfId="0" applyNumberFormat="1" applyFill="1"/>
    <xf numFmtId="165" fontId="14" fillId="2" borderId="25" xfId="1" applyNumberFormat="1" applyFont="1" applyFill="1" applyBorder="1"/>
    <xf numFmtId="165" fontId="14" fillId="2" borderId="12" xfId="1" applyNumberFormat="1" applyFont="1" applyFill="1" applyBorder="1"/>
    <xf numFmtId="165" fontId="5" fillId="0" borderId="8" xfId="0" applyNumberFormat="1" applyFont="1" applyFill="1" applyBorder="1"/>
    <xf numFmtId="165" fontId="0" fillId="0" borderId="0" xfId="1" applyNumberFormat="1" applyFont="1" applyAlignment="1"/>
    <xf numFmtId="165" fontId="11" fillId="0" borderId="54" xfId="1" applyNumberFormat="1" applyFont="1" applyFill="1" applyBorder="1"/>
    <xf numFmtId="165" fontId="5" fillId="0" borderId="9" xfId="1" applyNumberFormat="1" applyFont="1" applyFill="1" applyBorder="1"/>
    <xf numFmtId="165" fontId="11" fillId="0" borderId="3" xfId="1" applyNumberFormat="1" applyFont="1" applyFill="1" applyBorder="1"/>
    <xf numFmtId="0" fontId="11" fillId="0" borderId="24" xfId="0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165" fontId="11" fillId="0" borderId="45" xfId="2" applyNumberFormat="1" applyFont="1" applyFill="1" applyBorder="1"/>
    <xf numFmtId="0" fontId="11" fillId="0" borderId="42" xfId="0" applyFont="1" applyFill="1" applyBorder="1"/>
    <xf numFmtId="165" fontId="11" fillId="0" borderId="61" xfId="2" applyNumberFormat="1" applyFont="1" applyFill="1" applyBorder="1"/>
    <xf numFmtId="165" fontId="5" fillId="0" borderId="8" xfId="2" applyNumberFormat="1" applyFont="1" applyFill="1" applyBorder="1" applyAlignment="1">
      <alignment horizontal="right"/>
    </xf>
    <xf numFmtId="0" fontId="11" fillId="0" borderId="0" xfId="0" applyFont="1" applyFill="1"/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24" fillId="2" borderId="52" xfId="0" applyFont="1" applyFill="1" applyBorder="1" applyAlignment="1">
      <alignment horizontal="center" vertical="center" wrapText="1"/>
    </xf>
    <xf numFmtId="0" fontId="31" fillId="2" borderId="25" xfId="0" applyFont="1" applyFill="1" applyBorder="1" applyAlignment="1">
      <alignment horizontal="center" vertical="center" wrapText="1"/>
    </xf>
    <xf numFmtId="3" fontId="24" fillId="2" borderId="9" xfId="0" applyNumberFormat="1" applyFont="1" applyFill="1" applyBorder="1" applyAlignment="1">
      <alignment horizontal="left" wrapText="1"/>
    </xf>
    <xf numFmtId="3" fontId="24" fillId="2" borderId="7" xfId="0" applyNumberFormat="1" applyFont="1" applyFill="1" applyBorder="1" applyAlignment="1">
      <alignment horizontal="left" wrapText="1"/>
    </xf>
    <xf numFmtId="3" fontId="24" fillId="2" borderId="58" xfId="0" applyNumberFormat="1" applyFont="1" applyFill="1" applyBorder="1" applyAlignment="1">
      <alignment horizontal="left" wrapText="1"/>
    </xf>
    <xf numFmtId="0" fontId="16" fillId="2" borderId="4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2" fillId="0" borderId="52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5" fillId="0" borderId="5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3" fillId="0" borderId="42" xfId="0" applyFont="1" applyBorder="1" applyAlignment="1">
      <alignment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9" xfId="3" applyFont="1" applyFill="1" applyBorder="1" applyAlignment="1" applyProtection="1">
      <alignment horizontal="left" vertical="center" wrapText="1"/>
    </xf>
    <xf numFmtId="0" fontId="12" fillId="0" borderId="39" xfId="3" applyFont="1" applyFill="1" applyBorder="1" applyAlignment="1" applyProtection="1">
      <alignment horizontal="left" vertical="center" wrapText="1"/>
    </xf>
    <xf numFmtId="164" fontId="12" fillId="0" borderId="0" xfId="3" applyNumberFormat="1" applyFont="1" applyFill="1" applyBorder="1" applyAlignment="1" applyProtection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21" fillId="0" borderId="0" xfId="0" applyFont="1" applyAlignment="1">
      <alignment horizontal="center"/>
    </xf>
  </cellXfs>
  <cellStyles count="4">
    <cellStyle name="Ezres" xfId="1" builtinId="3"/>
    <cellStyle name="Ezres 2" xfId="2"/>
    <cellStyle name="Normál" xfId="0" builtinId="0"/>
    <cellStyle name="Normál_KVRENMUNKA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470535</xdr:colOff>
      <xdr:row>8</xdr:row>
      <xdr:rowOff>139065</xdr:rowOff>
    </xdr:from>
    <xdr:ext cx="184731" cy="264560"/>
    <xdr:sp macro="" textlink="">
      <xdr:nvSpPr>
        <xdr:cNvPr id="2" name="Szövegdoboz 1"/>
        <xdr:cNvSpPr txBox="1"/>
      </xdr:nvSpPr>
      <xdr:spPr>
        <a:xfrm>
          <a:off x="115592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zoomScale="90" zoomScaleNormal="90" workbookViewId="0">
      <selection activeCell="M39" sqref="M39"/>
    </sheetView>
  </sheetViews>
  <sheetFormatPr defaultRowHeight="14.25" x14ac:dyDescent="0.2"/>
  <cols>
    <col min="1" max="1" width="37.85546875" style="81" customWidth="1"/>
    <col min="2" max="2" width="15.28515625" style="81" customWidth="1"/>
    <col min="3" max="4" width="13.42578125" style="81" customWidth="1"/>
    <col min="5" max="5" width="17" style="93" customWidth="1"/>
    <col min="6" max="6" width="17.140625" style="116" bestFit="1" customWidth="1"/>
  </cols>
  <sheetData>
    <row r="1" spans="1:6" ht="37.5" customHeight="1" x14ac:dyDescent="0.25">
      <c r="A1" s="481" t="s">
        <v>234</v>
      </c>
      <c r="B1" s="481"/>
      <c r="C1" s="481"/>
      <c r="D1" s="481"/>
      <c r="E1" s="481"/>
    </row>
    <row r="2" spans="1:6" ht="15" x14ac:dyDescent="0.25">
      <c r="A2" s="89"/>
      <c r="B2" s="89"/>
      <c r="C2" s="89"/>
      <c r="D2" s="89"/>
      <c r="E2" s="90"/>
    </row>
    <row r="3" spans="1:6" ht="15" x14ac:dyDescent="0.25">
      <c r="A3" s="89"/>
      <c r="B3" s="89"/>
      <c r="C3" s="89"/>
      <c r="D3" s="89"/>
      <c r="E3" s="90"/>
      <c r="F3" s="162"/>
    </row>
    <row r="4" spans="1:6" ht="18.75" customHeight="1" thickBot="1" x14ac:dyDescent="0.25">
      <c r="A4" s="117"/>
      <c r="B4" s="117"/>
      <c r="C4" s="301"/>
      <c r="D4" s="301"/>
      <c r="E4" s="417"/>
      <c r="F4" s="162"/>
    </row>
    <row r="5" spans="1:6" s="48" customFormat="1" ht="12" customHeight="1" x14ac:dyDescent="0.2">
      <c r="A5" s="487" t="s">
        <v>115</v>
      </c>
      <c r="B5" s="489" t="s">
        <v>266</v>
      </c>
      <c r="C5" s="489" t="s">
        <v>267</v>
      </c>
      <c r="D5" s="489" t="s">
        <v>268</v>
      </c>
      <c r="E5" s="482" t="s">
        <v>269</v>
      </c>
      <c r="F5" s="88"/>
    </row>
    <row r="6" spans="1:6" s="48" customFormat="1" ht="51" customHeight="1" thickBot="1" x14ac:dyDescent="0.25">
      <c r="A6" s="488"/>
      <c r="B6" s="490"/>
      <c r="C6" s="490"/>
      <c r="D6" s="490"/>
      <c r="E6" s="483"/>
      <c r="F6" s="88"/>
    </row>
    <row r="7" spans="1:6" s="48" customFormat="1" ht="33.75" customHeight="1" thickBot="1" x14ac:dyDescent="0.3">
      <c r="A7" s="319" t="s">
        <v>78</v>
      </c>
      <c r="B7" s="169">
        <f>B8+B16+B15</f>
        <v>766058446</v>
      </c>
      <c r="C7" s="169">
        <f t="shared" ref="C7:D7" si="0">C8+C16</f>
        <v>4285373</v>
      </c>
      <c r="D7" s="169">
        <f t="shared" si="0"/>
        <v>0</v>
      </c>
      <c r="E7" s="318">
        <f t="shared" ref="E7:E20" si="1">D7+C7+B7</f>
        <v>770343819</v>
      </c>
      <c r="F7" s="88"/>
    </row>
    <row r="8" spans="1:6" s="48" customFormat="1" ht="33.75" customHeight="1" x14ac:dyDescent="0.25">
      <c r="A8" s="168" t="s">
        <v>83</v>
      </c>
      <c r="B8" s="317">
        <f>SUM(B9:B13)</f>
        <v>357592772</v>
      </c>
      <c r="C8" s="317">
        <f t="shared" ref="C8:D8" si="2">SUM(C9:C13)</f>
        <v>0</v>
      </c>
      <c r="D8" s="317">
        <f t="shared" si="2"/>
        <v>0</v>
      </c>
      <c r="E8" s="317">
        <f t="shared" si="1"/>
        <v>357592772</v>
      </c>
      <c r="F8" s="88"/>
    </row>
    <row r="9" spans="1:6" s="48" customFormat="1" ht="36" customHeight="1" x14ac:dyDescent="0.25">
      <c r="A9" s="310" t="s">
        <v>79</v>
      </c>
      <c r="B9" s="170">
        <v>179660264</v>
      </c>
      <c r="C9" s="171"/>
      <c r="D9" s="205"/>
      <c r="E9" s="317">
        <f t="shared" si="1"/>
        <v>179660264</v>
      </c>
      <c r="F9" s="88"/>
    </row>
    <row r="10" spans="1:6" s="48" customFormat="1" ht="46.5" customHeight="1" x14ac:dyDescent="0.25">
      <c r="A10" s="310" t="s">
        <v>204</v>
      </c>
      <c r="B10" s="172">
        <v>71362165</v>
      </c>
      <c r="C10" s="171"/>
      <c r="D10" s="205"/>
      <c r="E10" s="166">
        <f t="shared" si="1"/>
        <v>71362165</v>
      </c>
      <c r="F10" s="88"/>
    </row>
    <row r="11" spans="1:6" s="48" customFormat="1" ht="40.5" customHeight="1" x14ac:dyDescent="0.25">
      <c r="A11" s="310" t="s">
        <v>80</v>
      </c>
      <c r="B11" s="172">
        <v>6741690</v>
      </c>
      <c r="C11" s="173"/>
      <c r="D11" s="206"/>
      <c r="E11" s="166">
        <f t="shared" si="1"/>
        <v>6741690</v>
      </c>
      <c r="F11" s="88"/>
    </row>
    <row r="12" spans="1:6" s="48" customFormat="1" ht="51.75" customHeight="1" x14ac:dyDescent="0.25">
      <c r="A12" s="310" t="s">
        <v>82</v>
      </c>
      <c r="B12" s="172">
        <v>99828653</v>
      </c>
      <c r="C12" s="173"/>
      <c r="D12" s="206"/>
      <c r="E12" s="166">
        <f t="shared" si="1"/>
        <v>99828653</v>
      </c>
      <c r="F12" s="88"/>
    </row>
    <row r="13" spans="1:6" s="48" customFormat="1" ht="66" customHeight="1" x14ac:dyDescent="0.25">
      <c r="A13" s="310" t="s">
        <v>81</v>
      </c>
      <c r="B13" s="172"/>
      <c r="C13" s="173"/>
      <c r="D13" s="206"/>
      <c r="E13" s="166">
        <f t="shared" si="1"/>
        <v>0</v>
      </c>
      <c r="F13" s="88"/>
    </row>
    <row r="14" spans="1:6" s="140" customFormat="1" ht="66" customHeight="1" x14ac:dyDescent="0.25">
      <c r="A14" s="311" t="s">
        <v>207</v>
      </c>
      <c r="B14" s="316"/>
      <c r="C14" s="175"/>
      <c r="D14" s="207"/>
      <c r="E14" s="166">
        <f t="shared" si="1"/>
        <v>0</v>
      </c>
      <c r="F14" s="139"/>
    </row>
    <row r="15" spans="1:6" s="140" customFormat="1" ht="66" customHeight="1" x14ac:dyDescent="0.25">
      <c r="A15" s="311" t="s">
        <v>254</v>
      </c>
      <c r="B15" s="174"/>
      <c r="C15" s="175"/>
      <c r="D15" s="207"/>
      <c r="E15" s="166">
        <f t="shared" si="1"/>
        <v>0</v>
      </c>
      <c r="F15" s="139"/>
    </row>
    <row r="16" spans="1:6" s="140" customFormat="1" ht="58.5" customHeight="1" thickBot="1" x14ac:dyDescent="0.3">
      <c r="A16" s="311" t="s">
        <v>178</v>
      </c>
      <c r="B16" s="174">
        <v>408465674</v>
      </c>
      <c r="C16" s="175">
        <v>4285373</v>
      </c>
      <c r="D16" s="207"/>
      <c r="E16" s="176">
        <f t="shared" si="1"/>
        <v>412751047</v>
      </c>
      <c r="F16" s="139"/>
    </row>
    <row r="17" spans="1:13" s="142" customFormat="1" ht="41.25" customHeight="1" thickBot="1" x14ac:dyDescent="0.3">
      <c r="A17" s="312" t="s">
        <v>84</v>
      </c>
      <c r="B17" s="169">
        <f>SUM(B18:B19)</f>
        <v>2268590006</v>
      </c>
      <c r="C17" s="169">
        <f t="shared" ref="C17:D17" si="3">SUM(C18:C19)</f>
        <v>0</v>
      </c>
      <c r="D17" s="169">
        <f t="shared" si="3"/>
        <v>0</v>
      </c>
      <c r="E17" s="318">
        <f t="shared" si="1"/>
        <v>2268590006</v>
      </c>
      <c r="F17" s="141"/>
    </row>
    <row r="18" spans="1:13" s="48" customFormat="1" ht="51.75" customHeight="1" x14ac:dyDescent="0.25">
      <c r="A18" s="313" t="s">
        <v>146</v>
      </c>
      <c r="B18" s="170"/>
      <c r="C18" s="171"/>
      <c r="D18" s="171"/>
      <c r="E18" s="317">
        <f t="shared" si="1"/>
        <v>0</v>
      </c>
      <c r="F18" s="88"/>
    </row>
    <row r="19" spans="1:13" s="48" customFormat="1" ht="48.75" customHeight="1" thickBot="1" x14ac:dyDescent="0.3">
      <c r="A19" s="321" t="s">
        <v>85</v>
      </c>
      <c r="B19" s="177">
        <v>2268590006</v>
      </c>
      <c r="C19" s="178"/>
      <c r="D19" s="178"/>
      <c r="E19" s="176">
        <f t="shared" si="1"/>
        <v>2268590006</v>
      </c>
      <c r="F19" s="88"/>
    </row>
    <row r="20" spans="1:13" s="119" customFormat="1" ht="45" customHeight="1" thickBot="1" x14ac:dyDescent="0.3">
      <c r="A20" s="361" t="s">
        <v>69</v>
      </c>
      <c r="B20" s="322">
        <f t="shared" ref="B20:D20" si="4">B22+B23+B27+B21</f>
        <v>79608000</v>
      </c>
      <c r="C20" s="322">
        <f t="shared" si="4"/>
        <v>0</v>
      </c>
      <c r="D20" s="322">
        <f t="shared" si="4"/>
        <v>0</v>
      </c>
      <c r="E20" s="320">
        <f t="shared" si="1"/>
        <v>79608000</v>
      </c>
      <c r="F20" s="118"/>
    </row>
    <row r="21" spans="1:13" s="119" customFormat="1" ht="45" customHeight="1" thickBot="1" x14ac:dyDescent="0.3">
      <c r="A21" s="363" t="s">
        <v>235</v>
      </c>
      <c r="B21" s="322"/>
      <c r="C21" s="322"/>
      <c r="D21" s="322"/>
      <c r="E21" s="320"/>
      <c r="F21" s="118"/>
    </row>
    <row r="22" spans="1:13" s="140" customFormat="1" ht="36" customHeight="1" x14ac:dyDescent="0.25">
      <c r="A22" s="364" t="s">
        <v>70</v>
      </c>
      <c r="B22" s="325">
        <v>13130000</v>
      </c>
      <c r="C22" s="326"/>
      <c r="D22" s="326"/>
      <c r="E22" s="327">
        <f t="shared" ref="E22:E34" si="5">D22+C22+B22</f>
        <v>13130000</v>
      </c>
      <c r="F22" s="139"/>
    </row>
    <row r="23" spans="1:13" s="140" customFormat="1" ht="46.5" customHeight="1" x14ac:dyDescent="0.25">
      <c r="A23" s="364" t="s">
        <v>71</v>
      </c>
      <c r="B23" s="180">
        <f>SUM(B24:B26)</f>
        <v>60990000</v>
      </c>
      <c r="C23" s="180">
        <f>SUM(C24:C26)</f>
        <v>0</v>
      </c>
      <c r="D23" s="180">
        <f>SUM(D24:D26)</f>
        <v>0</v>
      </c>
      <c r="E23" s="328">
        <f t="shared" si="5"/>
        <v>60990000</v>
      </c>
      <c r="F23" s="139"/>
    </row>
    <row r="24" spans="1:13" s="140" customFormat="1" ht="67.5" customHeight="1" x14ac:dyDescent="0.25">
      <c r="A24" s="365" t="s">
        <v>72</v>
      </c>
      <c r="B24" s="180">
        <v>52000000</v>
      </c>
      <c r="C24" s="323"/>
      <c r="D24" s="323"/>
      <c r="E24" s="328">
        <f t="shared" si="5"/>
        <v>52000000</v>
      </c>
      <c r="F24" s="139"/>
    </row>
    <row r="25" spans="1:13" s="48" customFormat="1" ht="24.75" customHeight="1" x14ac:dyDescent="0.25">
      <c r="A25" s="365" t="s">
        <v>73</v>
      </c>
      <c r="B25" s="324">
        <v>8990000</v>
      </c>
      <c r="C25" s="186"/>
      <c r="D25" s="186"/>
      <c r="E25" s="328">
        <f t="shared" si="5"/>
        <v>8990000</v>
      </c>
      <c r="F25" s="88"/>
    </row>
    <row r="26" spans="1:13" s="48" customFormat="1" ht="32.25" customHeight="1" x14ac:dyDescent="0.25">
      <c r="A26" s="365" t="s">
        <v>74</v>
      </c>
      <c r="B26" s="324"/>
      <c r="C26" s="186"/>
      <c r="D26" s="186"/>
      <c r="E26" s="328">
        <f t="shared" si="5"/>
        <v>0</v>
      </c>
      <c r="F26" s="88"/>
    </row>
    <row r="27" spans="1:13" s="140" customFormat="1" ht="36" customHeight="1" thickBot="1" x14ac:dyDescent="0.3">
      <c r="A27" s="366" t="s">
        <v>75</v>
      </c>
      <c r="B27" s="174">
        <v>5488000</v>
      </c>
      <c r="C27" s="175"/>
      <c r="D27" s="181"/>
      <c r="E27" s="314">
        <f t="shared" si="5"/>
        <v>5488000</v>
      </c>
      <c r="F27" s="139"/>
    </row>
    <row r="28" spans="1:13" s="48" customFormat="1" ht="38.25" customHeight="1" thickBot="1" x14ac:dyDescent="0.3">
      <c r="A28" s="362" t="s">
        <v>76</v>
      </c>
      <c r="B28" s="315">
        <v>86019910</v>
      </c>
      <c r="C28" s="315">
        <v>211531</v>
      </c>
      <c r="D28" s="315">
        <v>638800</v>
      </c>
      <c r="E28" s="320">
        <f t="shared" si="5"/>
        <v>86870241</v>
      </c>
      <c r="F28" s="88"/>
    </row>
    <row r="29" spans="1:13" ht="32.25" customHeight="1" thickBot="1" x14ac:dyDescent="0.3">
      <c r="A29" s="167" t="s">
        <v>77</v>
      </c>
      <c r="B29" s="169">
        <v>25883850</v>
      </c>
      <c r="C29" s="329">
        <f>SUM(C31:C32)</f>
        <v>0</v>
      </c>
      <c r="D29" s="329">
        <f>SUM(D31:D32)</f>
        <v>0</v>
      </c>
      <c r="E29" s="318">
        <f t="shared" si="5"/>
        <v>25883850</v>
      </c>
      <c r="F29" s="162"/>
    </row>
    <row r="30" spans="1:13" ht="32.25" customHeight="1" thickBot="1" x14ac:dyDescent="0.3">
      <c r="A30" s="330" t="s">
        <v>95</v>
      </c>
      <c r="B30" s="169">
        <v>13647197</v>
      </c>
      <c r="C30" s="329"/>
      <c r="D30" s="331"/>
      <c r="E30" s="318">
        <f t="shared" si="5"/>
        <v>13647197</v>
      </c>
      <c r="F30" s="162"/>
    </row>
    <row r="31" spans="1:13" s="48" customFormat="1" ht="48.75" customHeight="1" thickBot="1" x14ac:dyDescent="0.3">
      <c r="A31" s="330" t="s">
        <v>86</v>
      </c>
      <c r="B31" s="169">
        <f t="shared" ref="B31:D31" si="6">SUM(B32:B33)</f>
        <v>0</v>
      </c>
      <c r="C31" s="169">
        <f t="shared" si="6"/>
        <v>0</v>
      </c>
      <c r="D31" s="169">
        <f t="shared" si="6"/>
        <v>0</v>
      </c>
      <c r="E31" s="318">
        <f t="shared" si="5"/>
        <v>0</v>
      </c>
      <c r="F31" s="88"/>
    </row>
    <row r="32" spans="1:13" s="48" customFormat="1" ht="63.75" customHeight="1" x14ac:dyDescent="0.25">
      <c r="A32" s="332" t="s">
        <v>210</v>
      </c>
      <c r="B32" s="170"/>
      <c r="C32" s="171"/>
      <c r="D32" s="205"/>
      <c r="E32" s="317">
        <f t="shared" si="5"/>
        <v>0</v>
      </c>
      <c r="F32" s="88"/>
      <c r="M32" s="309"/>
    </row>
    <row r="33" spans="1:9" s="48" customFormat="1" ht="48.75" customHeight="1" x14ac:dyDescent="0.25">
      <c r="A33" s="179" t="s">
        <v>211</v>
      </c>
      <c r="B33" s="172"/>
      <c r="C33" s="173"/>
      <c r="D33" s="205"/>
      <c r="E33" s="317">
        <f t="shared" si="5"/>
        <v>0</v>
      </c>
      <c r="F33" s="88"/>
    </row>
    <row r="34" spans="1:9" s="58" customFormat="1" ht="40.5" customHeight="1" thickBot="1" x14ac:dyDescent="0.3">
      <c r="A34" s="183" t="s">
        <v>96</v>
      </c>
      <c r="B34" s="145">
        <f>B7+B17+B20+B31+B30+B28+B29</f>
        <v>3239807409</v>
      </c>
      <c r="C34" s="145">
        <f t="shared" ref="C34:D34" si="7">C7+C17+C20+C31+C30+C28+C29</f>
        <v>4496904</v>
      </c>
      <c r="D34" s="146">
        <f t="shared" si="7"/>
        <v>638800</v>
      </c>
      <c r="E34" s="166">
        <f t="shared" si="5"/>
        <v>3244943113</v>
      </c>
      <c r="F34" s="302"/>
    </row>
    <row r="35" spans="1:9" s="58" customFormat="1" ht="21.75" customHeight="1" thickBot="1" x14ac:dyDescent="0.3">
      <c r="A35" s="484" t="s">
        <v>94</v>
      </c>
      <c r="B35" s="485"/>
      <c r="C35" s="485"/>
      <c r="D35" s="485"/>
      <c r="E35" s="486"/>
      <c r="F35" s="302"/>
      <c r="H35" s="479"/>
      <c r="I35" s="480"/>
    </row>
    <row r="36" spans="1:9" ht="46.5" customHeight="1" thickBot="1" x14ac:dyDescent="0.3">
      <c r="A36" s="184" t="s">
        <v>93</v>
      </c>
      <c r="B36" s="374">
        <f>B37</f>
        <v>318190516</v>
      </c>
      <c r="C36" s="182">
        <f t="shared" ref="C36:D36" si="8">C37+C45</f>
        <v>150197604</v>
      </c>
      <c r="D36" s="182">
        <f t="shared" si="8"/>
        <v>13338490</v>
      </c>
      <c r="E36" s="91">
        <f>E37</f>
        <v>481726610</v>
      </c>
      <c r="F36" s="162"/>
    </row>
    <row r="37" spans="1:9" s="63" customFormat="1" ht="33" customHeight="1" thickBot="1" x14ac:dyDescent="0.25">
      <c r="A37" s="343" t="s">
        <v>87</v>
      </c>
      <c r="B37" s="336">
        <f>B38+B41+B46+B45+B44</f>
        <v>318190516</v>
      </c>
      <c r="C37" s="185">
        <f t="shared" ref="C37:D37" si="9">C38+C41+C46+C44</f>
        <v>150197604</v>
      </c>
      <c r="D37" s="337">
        <f t="shared" si="9"/>
        <v>13338490</v>
      </c>
      <c r="E37" s="333">
        <f t="shared" ref="E37:E46" si="10">C37+B37+D37</f>
        <v>481726610</v>
      </c>
      <c r="F37" s="143"/>
    </row>
    <row r="38" spans="1:9" ht="33" customHeight="1" thickBot="1" x14ac:dyDescent="0.25">
      <c r="A38" s="189" t="s">
        <v>88</v>
      </c>
      <c r="B38" s="342">
        <f t="shared" ref="B38:D38" si="11">SUM(B39:B40)</f>
        <v>98439274</v>
      </c>
      <c r="C38" s="186">
        <f t="shared" si="11"/>
        <v>0</v>
      </c>
      <c r="D38" s="338">
        <f t="shared" si="11"/>
        <v>0</v>
      </c>
      <c r="E38" s="138">
        <f t="shared" si="10"/>
        <v>98439274</v>
      </c>
      <c r="F38" s="369"/>
    </row>
    <row r="39" spans="1:9" ht="33" customHeight="1" thickBot="1" x14ac:dyDescent="0.25">
      <c r="A39" s="344" t="s">
        <v>179</v>
      </c>
      <c r="B39" s="186">
        <v>98439274</v>
      </c>
      <c r="C39" s="186"/>
      <c r="D39" s="339"/>
      <c r="E39" s="138">
        <f t="shared" si="10"/>
        <v>98439274</v>
      </c>
      <c r="F39" s="162"/>
    </row>
    <row r="40" spans="1:9" ht="33" customHeight="1" thickBot="1" x14ac:dyDescent="0.25">
      <c r="A40" s="334" t="s">
        <v>180</v>
      </c>
      <c r="B40" s="186"/>
      <c r="C40" s="186"/>
      <c r="D40" s="339"/>
      <c r="E40" s="138">
        <f t="shared" si="10"/>
        <v>0</v>
      </c>
      <c r="F40" s="162"/>
    </row>
    <row r="41" spans="1:9" s="63" customFormat="1" ht="33" customHeight="1" thickBot="1" x14ac:dyDescent="0.25">
      <c r="A41" s="335" t="s">
        <v>89</v>
      </c>
      <c r="B41" s="323">
        <f>SUM(B42:B43)</f>
        <v>205462194</v>
      </c>
      <c r="C41" s="323">
        <f>SUM(C42:C43)+C45</f>
        <v>2223852</v>
      </c>
      <c r="D41" s="323">
        <f>SUM(D42:D43)+D45</f>
        <v>0</v>
      </c>
      <c r="E41" s="138">
        <f t="shared" si="10"/>
        <v>207686046</v>
      </c>
      <c r="F41" s="143"/>
    </row>
    <row r="42" spans="1:9" s="144" customFormat="1" ht="33" customHeight="1" thickBot="1" x14ac:dyDescent="0.25">
      <c r="A42" s="334" t="s">
        <v>91</v>
      </c>
      <c r="B42" s="186">
        <v>79191461</v>
      </c>
      <c r="C42" s="188">
        <v>2223852</v>
      </c>
      <c r="D42" s="340"/>
      <c r="E42" s="138">
        <f t="shared" si="10"/>
        <v>81415313</v>
      </c>
      <c r="F42" s="303"/>
    </row>
    <row r="43" spans="1:9" ht="36.75" customHeight="1" thickBot="1" x14ac:dyDescent="0.3">
      <c r="A43" s="334" t="s">
        <v>90</v>
      </c>
      <c r="B43" s="187">
        <v>126270733</v>
      </c>
      <c r="C43" s="187"/>
      <c r="D43" s="341"/>
      <c r="E43" s="91">
        <f t="shared" si="10"/>
        <v>126270733</v>
      </c>
      <c r="F43" s="369"/>
    </row>
    <row r="44" spans="1:9" s="63" customFormat="1" ht="36.75" customHeight="1" thickBot="1" x14ac:dyDescent="0.3">
      <c r="A44" s="232" t="s">
        <v>181</v>
      </c>
      <c r="B44" s="231"/>
      <c r="C44" s="231"/>
      <c r="D44" s="230"/>
      <c r="E44" s="91">
        <f t="shared" si="10"/>
        <v>0</v>
      </c>
      <c r="F44" s="143"/>
    </row>
    <row r="45" spans="1:9" s="63" customFormat="1" ht="36.75" customHeight="1" thickBot="1" x14ac:dyDescent="0.3">
      <c r="A45" s="254" t="s">
        <v>205</v>
      </c>
      <c r="B45" s="231">
        <v>14289048</v>
      </c>
      <c r="C45" s="231"/>
      <c r="D45" s="230"/>
      <c r="E45" s="91">
        <f t="shared" si="10"/>
        <v>14289048</v>
      </c>
      <c r="F45" s="143"/>
    </row>
    <row r="46" spans="1:9" ht="33" customHeight="1" thickBot="1" x14ac:dyDescent="0.3">
      <c r="A46" s="189" t="s">
        <v>92</v>
      </c>
      <c r="B46" s="190"/>
      <c r="C46" s="190">
        <v>147973752</v>
      </c>
      <c r="D46" s="191">
        <v>13338490</v>
      </c>
      <c r="E46" s="91">
        <f t="shared" si="10"/>
        <v>161312242</v>
      </c>
      <c r="F46" s="162"/>
    </row>
    <row r="48" spans="1:9" x14ac:dyDescent="0.2">
      <c r="E48" s="94"/>
    </row>
    <row r="51" spans="2:2" x14ac:dyDescent="0.2">
      <c r="B51" s="92"/>
    </row>
  </sheetData>
  <mergeCells count="8">
    <mergeCell ref="H35:I35"/>
    <mergeCell ref="A1:E1"/>
    <mergeCell ref="E5:E6"/>
    <mergeCell ref="A35:E35"/>
    <mergeCell ref="A5:A6"/>
    <mergeCell ref="B5:B6"/>
    <mergeCell ref="C5:C6"/>
    <mergeCell ref="D5:D6"/>
  </mergeCells>
  <phoneticPr fontId="30" type="noConversion"/>
  <pageMargins left="0.98425196850393704" right="0.19685039370078741" top="0.39370078740157483" bottom="0.39370078740157483" header="0.51181102362204722" footer="0.51181102362204722"/>
  <pageSetup paperSize="9" scale="55" orientation="portrait" r:id="rId1"/>
  <headerFooter alignWithMargins="0">
    <oddHeader>&amp;R1.sz. melléklet
..../2019.(VIII.29.) Egyek Önk.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8"/>
  <sheetViews>
    <sheetView view="pageLayout" topLeftCell="B1" zoomScaleNormal="100" zoomScaleSheetLayoutView="100" workbookViewId="0">
      <selection activeCell="L49" sqref="L49"/>
    </sheetView>
  </sheetViews>
  <sheetFormatPr defaultRowHeight="12.75" x14ac:dyDescent="0.2"/>
  <cols>
    <col min="1" max="1" width="49" customWidth="1"/>
    <col min="2" max="2" width="15.7109375" customWidth="1"/>
    <col min="3" max="3" width="17.28515625" customWidth="1"/>
    <col min="4" max="4" width="21" customWidth="1"/>
    <col min="5" max="5" width="17.5703125" customWidth="1"/>
    <col min="6" max="7" width="18" customWidth="1"/>
    <col min="8" max="8" width="16.42578125" customWidth="1"/>
    <col min="9" max="9" width="15.7109375" customWidth="1"/>
    <col min="10" max="10" width="15.140625" customWidth="1"/>
    <col min="11" max="11" width="16.7109375" customWidth="1"/>
    <col min="12" max="12" width="17.28515625" customWidth="1"/>
  </cols>
  <sheetData>
    <row r="2" spans="1:12" ht="15.75" x14ac:dyDescent="0.25">
      <c r="A2" s="504" t="s">
        <v>284</v>
      </c>
      <c r="B2" s="505"/>
      <c r="C2" s="505"/>
      <c r="D2" s="505"/>
      <c r="E2" s="505"/>
      <c r="F2" s="505"/>
      <c r="G2" s="505"/>
      <c r="H2" s="505"/>
      <c r="I2" s="506"/>
      <c r="J2" s="506"/>
      <c r="K2" s="506"/>
      <c r="L2" s="506"/>
    </row>
    <row r="3" spans="1:12" ht="13.5" thickBot="1" x14ac:dyDescent="0.25">
      <c r="L3" s="132"/>
    </row>
    <row r="4" spans="1:12" ht="102" customHeight="1" thickBot="1" x14ac:dyDescent="0.25">
      <c r="A4" s="492" t="s">
        <v>99</v>
      </c>
      <c r="B4" s="97" t="s">
        <v>117</v>
      </c>
      <c r="C4" s="97" t="s">
        <v>128</v>
      </c>
      <c r="D4" s="97" t="s">
        <v>119</v>
      </c>
      <c r="E4" s="97" t="s">
        <v>129</v>
      </c>
      <c r="F4" s="97" t="s">
        <v>125</v>
      </c>
      <c r="G4" s="97" t="s">
        <v>240</v>
      </c>
      <c r="H4" s="97" t="s">
        <v>121</v>
      </c>
      <c r="I4" s="97" t="s">
        <v>122</v>
      </c>
      <c r="J4" s="97" t="s">
        <v>123</v>
      </c>
      <c r="K4" s="97" t="s">
        <v>131</v>
      </c>
      <c r="L4" s="98" t="s">
        <v>15</v>
      </c>
    </row>
    <row r="5" spans="1:12" ht="21" customHeight="1" thickBot="1" x14ac:dyDescent="0.25">
      <c r="A5" s="493"/>
      <c r="B5" s="17" t="s">
        <v>321</v>
      </c>
      <c r="C5" s="17" t="s">
        <v>321</v>
      </c>
      <c r="D5" s="17" t="s">
        <v>321</v>
      </c>
      <c r="E5" s="17" t="s">
        <v>321</v>
      </c>
      <c r="F5" s="17" t="s">
        <v>321</v>
      </c>
      <c r="G5" s="17" t="s">
        <v>321</v>
      </c>
      <c r="H5" s="17" t="s">
        <v>321</v>
      </c>
      <c r="I5" s="17" t="s">
        <v>321</v>
      </c>
      <c r="J5" s="17" t="s">
        <v>321</v>
      </c>
      <c r="K5" s="17" t="s">
        <v>321</v>
      </c>
      <c r="L5" s="17" t="s">
        <v>321</v>
      </c>
    </row>
    <row r="6" spans="1:12" ht="21" customHeight="1" thickBot="1" x14ac:dyDescent="0.25">
      <c r="A6" s="156" t="s">
        <v>141</v>
      </c>
      <c r="B6" s="55">
        <f>30106444</f>
        <v>30106444</v>
      </c>
      <c r="C6" s="55">
        <v>5430800</v>
      </c>
      <c r="D6" s="76">
        <v>24429600</v>
      </c>
      <c r="E6" s="76"/>
      <c r="F6" s="55">
        <f>7711169-2017288</f>
        <v>5693881</v>
      </c>
      <c r="G6" s="55">
        <v>2017288</v>
      </c>
      <c r="H6" s="55">
        <v>4345000</v>
      </c>
      <c r="I6" s="76"/>
      <c r="J6" s="76"/>
      <c r="K6" s="55"/>
      <c r="L6" s="125">
        <f>SUM(B6:K6)</f>
        <v>72023013</v>
      </c>
    </row>
    <row r="7" spans="1:12" ht="21" customHeight="1" thickBot="1" x14ac:dyDescent="0.25">
      <c r="A7" s="156" t="s">
        <v>108</v>
      </c>
      <c r="B7" s="55"/>
      <c r="C7" s="55"/>
      <c r="D7" s="76">
        <v>1261999</v>
      </c>
      <c r="E7" s="76"/>
      <c r="F7" s="55">
        <v>5000000</v>
      </c>
      <c r="G7" s="55">
        <v>1764706</v>
      </c>
      <c r="H7" s="55">
        <v>2487500</v>
      </c>
      <c r="I7" s="76"/>
      <c r="J7" s="76"/>
      <c r="K7" s="55"/>
      <c r="L7" s="125">
        <f t="shared" ref="L7:L39" si="0">SUM(B7:K7)</f>
        <v>10514205</v>
      </c>
    </row>
    <row r="8" spans="1:12" ht="31.5" customHeight="1" thickBot="1" x14ac:dyDescent="0.25">
      <c r="A8" s="155" t="s">
        <v>101</v>
      </c>
      <c r="B8" s="55"/>
      <c r="C8" s="55"/>
      <c r="D8" s="76">
        <v>69712875</v>
      </c>
      <c r="E8" s="76"/>
      <c r="F8" s="55">
        <v>4389508</v>
      </c>
      <c r="G8" s="55"/>
      <c r="H8" s="55">
        <v>65634255</v>
      </c>
      <c r="I8" s="76">
        <v>8021574</v>
      </c>
      <c r="J8" s="76">
        <v>54000</v>
      </c>
      <c r="K8" s="55"/>
      <c r="L8" s="125">
        <f>SUM(B8:K8)</f>
        <v>147812212</v>
      </c>
    </row>
    <row r="9" spans="1:12" ht="31.5" customHeight="1" thickBot="1" x14ac:dyDescent="0.25">
      <c r="A9" s="404" t="s">
        <v>219</v>
      </c>
      <c r="B9" s="403"/>
      <c r="C9" s="55"/>
      <c r="D9" s="76"/>
      <c r="E9" s="76"/>
      <c r="F9" s="55">
        <v>1718611</v>
      </c>
      <c r="G9" s="55"/>
      <c r="H9" s="55"/>
      <c r="I9" s="76"/>
      <c r="J9" s="76"/>
      <c r="K9" s="55">
        <v>34825543</v>
      </c>
      <c r="L9" s="125">
        <f t="shared" si="0"/>
        <v>36544154</v>
      </c>
    </row>
    <row r="10" spans="1:12" ht="31.5" customHeight="1" thickBot="1" x14ac:dyDescent="0.25">
      <c r="A10" s="404" t="s">
        <v>238</v>
      </c>
      <c r="B10" s="403"/>
      <c r="C10" s="55"/>
      <c r="D10" s="76"/>
      <c r="E10" s="76"/>
      <c r="F10" s="55">
        <v>34278016</v>
      </c>
      <c r="G10" s="55"/>
      <c r="H10" s="55"/>
      <c r="I10" s="76"/>
      <c r="J10" s="76"/>
      <c r="K10" s="55">
        <v>161312242</v>
      </c>
      <c r="L10" s="125">
        <f t="shared" si="0"/>
        <v>195590258</v>
      </c>
    </row>
    <row r="11" spans="1:12" ht="21" customHeight="1" thickBot="1" x14ac:dyDescent="0.25">
      <c r="A11" s="153" t="s">
        <v>135</v>
      </c>
      <c r="B11" s="55"/>
      <c r="C11" s="55"/>
      <c r="D11" s="76"/>
      <c r="E11" s="76"/>
      <c r="F11" s="55">
        <v>25848425</v>
      </c>
      <c r="G11" s="55"/>
      <c r="H11" s="55"/>
      <c r="I11" s="76"/>
      <c r="J11" s="55"/>
      <c r="K11" s="55"/>
      <c r="L11" s="125">
        <f t="shared" si="0"/>
        <v>25848425</v>
      </c>
    </row>
    <row r="12" spans="1:12" ht="21" customHeight="1" thickBot="1" x14ac:dyDescent="0.25">
      <c r="A12" s="156" t="s">
        <v>329</v>
      </c>
      <c r="B12" s="55">
        <v>38756320</v>
      </c>
      <c r="C12" s="55">
        <v>3778742</v>
      </c>
      <c r="D12" s="76"/>
      <c r="E12" s="76"/>
      <c r="F12" s="55"/>
      <c r="G12" s="55"/>
      <c r="H12" s="55"/>
      <c r="I12" s="76"/>
      <c r="J12" s="55"/>
      <c r="K12" s="55"/>
      <c r="L12" s="125">
        <f t="shared" si="0"/>
        <v>42535062</v>
      </c>
    </row>
    <row r="13" spans="1:12" ht="21" customHeight="1" thickBot="1" x14ac:dyDescent="0.25">
      <c r="A13" s="156" t="s">
        <v>107</v>
      </c>
      <c r="B13" s="55">
        <v>305091917</v>
      </c>
      <c r="C13" s="55">
        <v>29524737</v>
      </c>
      <c r="D13" s="76">
        <v>42218980</v>
      </c>
      <c r="E13" s="76"/>
      <c r="F13" s="55">
        <v>7634776</v>
      </c>
      <c r="G13" s="55"/>
      <c r="H13" s="55">
        <v>50744996</v>
      </c>
      <c r="I13" s="76">
        <v>6532000</v>
      </c>
      <c r="J13" s="76"/>
      <c r="K13" s="55"/>
      <c r="L13" s="125">
        <f t="shared" si="0"/>
        <v>441747406</v>
      </c>
    </row>
    <row r="14" spans="1:12" ht="21" customHeight="1" thickBot="1" x14ac:dyDescent="0.25">
      <c r="A14" s="156" t="s">
        <v>222</v>
      </c>
      <c r="B14" s="55"/>
      <c r="C14" s="55"/>
      <c r="D14" s="76">
        <v>7389075</v>
      </c>
      <c r="E14" s="76"/>
      <c r="F14" s="55"/>
      <c r="G14" s="55"/>
      <c r="H14" s="55">
        <v>700000</v>
      </c>
      <c r="I14" s="76"/>
      <c r="J14" s="76"/>
      <c r="K14" s="55"/>
      <c r="L14" s="125">
        <f t="shared" si="0"/>
        <v>8089075</v>
      </c>
    </row>
    <row r="15" spans="1:12" s="82" customFormat="1" ht="21" customHeight="1" thickBot="1" x14ac:dyDescent="0.25">
      <c r="A15" s="153" t="s">
        <v>182</v>
      </c>
      <c r="B15" s="17"/>
      <c r="C15" s="55"/>
      <c r="D15" s="76">
        <v>38024778</v>
      </c>
      <c r="E15" s="76"/>
      <c r="F15" s="55"/>
      <c r="G15" s="55">
        <v>550599</v>
      </c>
      <c r="H15" s="55">
        <v>860473283</v>
      </c>
      <c r="I15" s="76">
        <v>10248958</v>
      </c>
      <c r="J15" s="76"/>
      <c r="K15" s="55"/>
      <c r="L15" s="125">
        <f t="shared" si="0"/>
        <v>909297618</v>
      </c>
    </row>
    <row r="16" spans="1:12" s="82" customFormat="1" ht="21" customHeight="1" thickBot="1" x14ac:dyDescent="0.25">
      <c r="A16" s="153" t="s">
        <v>285</v>
      </c>
      <c r="B16" s="17"/>
      <c r="C16" s="55"/>
      <c r="D16" s="76"/>
      <c r="E16" s="76"/>
      <c r="F16" s="55"/>
      <c r="G16" s="55"/>
      <c r="H16" s="55">
        <v>136676212</v>
      </c>
      <c r="I16" s="76"/>
      <c r="J16" s="76"/>
      <c r="K16" s="55"/>
      <c r="L16" s="125">
        <f t="shared" si="0"/>
        <v>136676212</v>
      </c>
    </row>
    <row r="17" spans="1:12" s="82" customFormat="1" ht="21" customHeight="1" thickBot="1" x14ac:dyDescent="0.25">
      <c r="A17" s="153" t="s">
        <v>185</v>
      </c>
      <c r="B17" s="55"/>
      <c r="C17" s="55"/>
      <c r="D17" s="76">
        <v>7925000</v>
      </c>
      <c r="E17" s="76"/>
      <c r="F17" s="55">
        <v>2475945</v>
      </c>
      <c r="G17" s="55"/>
      <c r="H17" s="55"/>
      <c r="I17" s="76"/>
      <c r="J17" s="76"/>
      <c r="K17" s="55"/>
      <c r="L17" s="125">
        <f t="shared" si="0"/>
        <v>10400945</v>
      </c>
    </row>
    <row r="18" spans="1:12" s="82" customFormat="1" ht="21" customHeight="1" thickBot="1" x14ac:dyDescent="0.25">
      <c r="A18" s="152" t="s">
        <v>132</v>
      </c>
      <c r="B18" s="55"/>
      <c r="C18" s="55"/>
      <c r="D18" s="76"/>
      <c r="E18" s="76"/>
      <c r="F18" s="55">
        <v>5175936</v>
      </c>
      <c r="G18" s="55"/>
      <c r="H18" s="55"/>
      <c r="I18" s="76"/>
      <c r="J18" s="76"/>
      <c r="K18" s="55"/>
      <c r="L18" s="125">
        <f t="shared" si="0"/>
        <v>5175936</v>
      </c>
    </row>
    <row r="19" spans="1:12" s="82" customFormat="1" ht="21" customHeight="1" thickBot="1" x14ac:dyDescent="0.25">
      <c r="A19" s="300" t="s">
        <v>226</v>
      </c>
      <c r="B19" s="55"/>
      <c r="C19" s="55"/>
      <c r="D19" s="76">
        <v>295693552</v>
      </c>
      <c r="E19" s="76"/>
      <c r="F19" s="55">
        <v>50000</v>
      </c>
      <c r="G19" s="55"/>
      <c r="H19" s="55">
        <v>1095161306</v>
      </c>
      <c r="I19" s="76"/>
      <c r="J19" s="76"/>
      <c r="K19" s="55"/>
      <c r="L19" s="125">
        <f t="shared" si="0"/>
        <v>1390904858</v>
      </c>
    </row>
    <row r="20" spans="1:12" s="82" customFormat="1" ht="21" customHeight="1" thickBot="1" x14ac:dyDescent="0.25">
      <c r="A20" s="300" t="s">
        <v>330</v>
      </c>
      <c r="B20" s="55"/>
      <c r="C20" s="55"/>
      <c r="D20" s="76">
        <v>2734490</v>
      </c>
      <c r="E20" s="76"/>
      <c r="F20" s="55"/>
      <c r="G20" s="55"/>
      <c r="H20" s="55">
        <v>250000</v>
      </c>
      <c r="I20" s="76"/>
      <c r="J20" s="76"/>
      <c r="K20" s="55"/>
      <c r="L20" s="125">
        <f t="shared" si="0"/>
        <v>2984490</v>
      </c>
    </row>
    <row r="21" spans="1:12" s="82" customFormat="1" ht="21" customHeight="1" thickBot="1" x14ac:dyDescent="0.25">
      <c r="A21" s="155" t="s">
        <v>134</v>
      </c>
      <c r="B21" s="55"/>
      <c r="C21" s="55"/>
      <c r="D21" s="76">
        <v>15397220</v>
      </c>
      <c r="E21" s="76"/>
      <c r="F21" s="55">
        <v>323796</v>
      </c>
      <c r="G21" s="55"/>
      <c r="H21" s="55">
        <v>4184396</v>
      </c>
      <c r="I21" s="76"/>
      <c r="J21" s="76"/>
      <c r="K21" s="55"/>
      <c r="L21" s="125">
        <f t="shared" si="0"/>
        <v>19905412</v>
      </c>
    </row>
    <row r="22" spans="1:12" s="82" customFormat="1" ht="21" customHeight="1" thickBot="1" x14ac:dyDescent="0.25">
      <c r="A22" s="153" t="s">
        <v>102</v>
      </c>
      <c r="B22" s="55">
        <v>2538500</v>
      </c>
      <c r="C22" s="55">
        <v>495100</v>
      </c>
      <c r="D22" s="76">
        <v>9525769</v>
      </c>
      <c r="E22" s="76"/>
      <c r="F22" s="55">
        <v>1766804</v>
      </c>
      <c r="G22" s="55"/>
      <c r="H22" s="55"/>
      <c r="I22" s="76"/>
      <c r="J22" s="76"/>
      <c r="K22" s="55"/>
      <c r="L22" s="125">
        <f t="shared" si="0"/>
        <v>14326173</v>
      </c>
    </row>
    <row r="23" spans="1:12" ht="21" customHeight="1" thickBot="1" x14ac:dyDescent="0.25">
      <c r="A23" s="153" t="s">
        <v>136</v>
      </c>
      <c r="B23" s="55">
        <v>600000</v>
      </c>
      <c r="C23" s="55">
        <v>106060</v>
      </c>
      <c r="D23" s="76">
        <v>2087000</v>
      </c>
      <c r="E23" s="76"/>
      <c r="F23" s="55"/>
      <c r="G23" s="55"/>
      <c r="H23" s="55"/>
      <c r="I23" s="76"/>
      <c r="J23" s="55"/>
      <c r="K23" s="55"/>
      <c r="L23" s="125">
        <f t="shared" si="0"/>
        <v>2793060</v>
      </c>
    </row>
    <row r="24" spans="1:12" ht="21" customHeight="1" thickBot="1" x14ac:dyDescent="0.25">
      <c r="A24" s="153" t="s">
        <v>137</v>
      </c>
      <c r="B24" s="55"/>
      <c r="C24" s="55"/>
      <c r="D24" s="76"/>
      <c r="E24" s="76"/>
      <c r="F24" s="55">
        <v>11786139</v>
      </c>
      <c r="G24" s="55"/>
      <c r="H24" s="55"/>
      <c r="I24" s="76"/>
      <c r="J24" s="55"/>
      <c r="K24" s="55"/>
      <c r="L24" s="125">
        <f t="shared" si="0"/>
        <v>11786139</v>
      </c>
    </row>
    <row r="25" spans="1:12" ht="21" customHeight="1" thickBot="1" x14ac:dyDescent="0.25">
      <c r="A25" s="153" t="s">
        <v>138</v>
      </c>
      <c r="B25" s="55"/>
      <c r="C25" s="55"/>
      <c r="D25" s="76">
        <v>10943000</v>
      </c>
      <c r="E25" s="76"/>
      <c r="F25" s="55">
        <v>691414</v>
      </c>
      <c r="G25" s="55"/>
      <c r="H25" s="55"/>
      <c r="I25" s="76"/>
      <c r="J25" s="55"/>
      <c r="K25" s="55"/>
      <c r="L25" s="125">
        <f t="shared" si="0"/>
        <v>11634414</v>
      </c>
    </row>
    <row r="26" spans="1:12" ht="21" customHeight="1" thickBot="1" x14ac:dyDescent="0.25">
      <c r="A26" s="153" t="s">
        <v>139</v>
      </c>
      <c r="B26" s="55"/>
      <c r="C26" s="55"/>
      <c r="D26" s="76">
        <v>279400</v>
      </c>
      <c r="E26" s="76"/>
      <c r="F26" s="55"/>
      <c r="G26" s="55"/>
      <c r="H26" s="55"/>
      <c r="I26" s="76"/>
      <c r="J26" s="55"/>
      <c r="K26" s="55"/>
      <c r="L26" s="125">
        <f t="shared" si="0"/>
        <v>279400</v>
      </c>
    </row>
    <row r="27" spans="1:12" ht="21" customHeight="1" thickBot="1" x14ac:dyDescent="0.25">
      <c r="A27" s="153" t="s">
        <v>220</v>
      </c>
      <c r="B27" s="55"/>
      <c r="C27" s="55"/>
      <c r="D27" s="76">
        <v>127000</v>
      </c>
      <c r="E27" s="76"/>
      <c r="F27" s="55"/>
      <c r="G27" s="55"/>
      <c r="H27" s="55"/>
      <c r="I27" s="76"/>
      <c r="J27" s="55"/>
      <c r="K27" s="55"/>
      <c r="L27" s="125">
        <f t="shared" si="0"/>
        <v>127000</v>
      </c>
    </row>
    <row r="28" spans="1:12" s="160" customFormat="1" ht="21" customHeight="1" thickBot="1" x14ac:dyDescent="0.25">
      <c r="A28" s="405" t="s">
        <v>113</v>
      </c>
      <c r="B28" s="55"/>
      <c r="C28" s="55"/>
      <c r="D28" s="76"/>
      <c r="E28" s="76"/>
      <c r="F28" s="55"/>
      <c r="G28" s="55"/>
      <c r="H28" s="55"/>
      <c r="I28" s="76">
        <v>2024000</v>
      </c>
      <c r="J28" s="55"/>
      <c r="K28" s="55"/>
      <c r="L28" s="125">
        <f t="shared" si="0"/>
        <v>2024000</v>
      </c>
    </row>
    <row r="29" spans="1:12" ht="21" customHeight="1" thickBot="1" x14ac:dyDescent="0.25">
      <c r="A29" s="153" t="s">
        <v>133</v>
      </c>
      <c r="B29" s="55"/>
      <c r="C29" s="55"/>
      <c r="D29" s="76">
        <v>432020</v>
      </c>
      <c r="E29" s="76"/>
      <c r="F29" s="55">
        <v>445524</v>
      </c>
      <c r="G29" s="55"/>
      <c r="H29" s="55"/>
      <c r="I29" s="76"/>
      <c r="J29" s="76"/>
      <c r="K29" s="55"/>
      <c r="L29" s="125">
        <f t="shared" si="0"/>
        <v>877544</v>
      </c>
    </row>
    <row r="30" spans="1:12" ht="21" customHeight="1" thickBot="1" x14ac:dyDescent="0.25">
      <c r="A30" s="156" t="s">
        <v>221</v>
      </c>
      <c r="B30" s="55"/>
      <c r="C30" s="55"/>
      <c r="D30" s="76"/>
      <c r="E30" s="76"/>
      <c r="F30" s="55">
        <v>3210000</v>
      </c>
      <c r="G30" s="55"/>
      <c r="H30" s="55"/>
      <c r="I30" s="76"/>
      <c r="J30" s="76"/>
      <c r="K30" s="55"/>
      <c r="L30" s="125">
        <f t="shared" si="0"/>
        <v>3210000</v>
      </c>
    </row>
    <row r="31" spans="1:12" ht="21" customHeight="1" thickBot="1" x14ac:dyDescent="0.25">
      <c r="A31" s="156" t="s">
        <v>320</v>
      </c>
      <c r="B31" s="55"/>
      <c r="C31" s="55"/>
      <c r="D31" s="76">
        <v>208600</v>
      </c>
      <c r="E31" s="76"/>
      <c r="F31" s="55"/>
      <c r="G31" s="55"/>
      <c r="H31" s="55"/>
      <c r="I31" s="76"/>
      <c r="J31" s="76"/>
      <c r="K31" s="55"/>
      <c r="L31" s="125">
        <f t="shared" si="0"/>
        <v>208600</v>
      </c>
    </row>
    <row r="32" spans="1:12" ht="21" customHeight="1" thickBot="1" x14ac:dyDescent="0.25">
      <c r="A32" s="156" t="s">
        <v>286</v>
      </c>
      <c r="B32" s="55">
        <v>448126</v>
      </c>
      <c r="C32" s="55">
        <v>146968</v>
      </c>
      <c r="D32" s="76">
        <v>1099706</v>
      </c>
      <c r="E32" s="76"/>
      <c r="F32" s="55">
        <f>1044356-G32</f>
        <v>691414</v>
      </c>
      <c r="G32" s="55">
        <v>352942</v>
      </c>
      <c r="H32" s="55"/>
      <c r="I32" s="76"/>
      <c r="J32" s="76"/>
      <c r="K32" s="55"/>
      <c r="L32" s="125">
        <f t="shared" si="0"/>
        <v>2739156</v>
      </c>
    </row>
    <row r="33" spans="1:12" ht="21" customHeight="1" thickBot="1" x14ac:dyDescent="0.25">
      <c r="A33" s="156" t="s">
        <v>239</v>
      </c>
      <c r="B33" s="55"/>
      <c r="C33" s="55"/>
      <c r="D33" s="76">
        <v>10586695</v>
      </c>
      <c r="E33" s="76"/>
      <c r="F33" s="55"/>
      <c r="G33" s="55"/>
      <c r="H33" s="55"/>
      <c r="I33" s="76"/>
      <c r="J33" s="76"/>
      <c r="K33" s="55"/>
      <c r="L33" s="125">
        <f t="shared" si="0"/>
        <v>10586695</v>
      </c>
    </row>
    <row r="34" spans="1:12" ht="21" customHeight="1" thickBot="1" x14ac:dyDescent="0.25">
      <c r="A34" s="156" t="s">
        <v>186</v>
      </c>
      <c r="B34" s="55"/>
      <c r="C34" s="55"/>
      <c r="D34" s="76"/>
      <c r="E34" s="76">
        <v>1900000</v>
      </c>
      <c r="F34" s="55"/>
      <c r="G34" s="55"/>
      <c r="H34" s="55"/>
      <c r="I34" s="76"/>
      <c r="J34" s="76"/>
      <c r="K34" s="55"/>
      <c r="L34" s="125">
        <f t="shared" si="0"/>
        <v>1900000</v>
      </c>
    </row>
    <row r="35" spans="1:12" ht="28.5" customHeight="1" thickBot="1" x14ac:dyDescent="0.25">
      <c r="A35" s="154" t="s">
        <v>100</v>
      </c>
      <c r="B35" s="55"/>
      <c r="C35" s="55"/>
      <c r="D35" s="76">
        <v>635000</v>
      </c>
      <c r="E35" s="76"/>
      <c r="F35" s="55">
        <v>3705397</v>
      </c>
      <c r="G35" s="55"/>
      <c r="H35" s="55"/>
      <c r="I35" s="76"/>
      <c r="J35" s="76"/>
      <c r="K35" s="55"/>
      <c r="L35" s="125">
        <f t="shared" si="0"/>
        <v>4340397</v>
      </c>
    </row>
    <row r="36" spans="1:12" ht="21" customHeight="1" thickBot="1" x14ac:dyDescent="0.25">
      <c r="A36" s="156" t="s">
        <v>106</v>
      </c>
      <c r="B36" s="55">
        <v>3558450</v>
      </c>
      <c r="C36" s="55">
        <v>660182</v>
      </c>
      <c r="D36" s="76">
        <v>1123000</v>
      </c>
      <c r="E36" s="76"/>
      <c r="F36" s="55"/>
      <c r="G36" s="55"/>
      <c r="H36" s="55"/>
      <c r="I36" s="62"/>
      <c r="J36" s="62"/>
      <c r="K36" s="55"/>
      <c r="L36" s="125">
        <f t="shared" si="0"/>
        <v>5341632</v>
      </c>
    </row>
    <row r="37" spans="1:12" ht="21" customHeight="1" thickBot="1" x14ac:dyDescent="0.25">
      <c r="A37" s="156" t="s">
        <v>140</v>
      </c>
      <c r="B37" s="55"/>
      <c r="C37" s="55"/>
      <c r="D37" s="76">
        <v>5118000</v>
      </c>
      <c r="E37" s="76">
        <v>8263165</v>
      </c>
      <c r="F37" s="55">
        <v>2100000</v>
      </c>
      <c r="G37" s="55"/>
      <c r="H37" s="55"/>
      <c r="I37" s="76"/>
      <c r="J37" s="76"/>
      <c r="K37" s="55"/>
      <c r="L37" s="125">
        <f t="shared" si="0"/>
        <v>15481165</v>
      </c>
    </row>
    <row r="38" spans="1:12" ht="21" customHeight="1" thickBot="1" x14ac:dyDescent="0.25">
      <c r="A38" s="153" t="s">
        <v>105</v>
      </c>
      <c r="B38" s="55"/>
      <c r="C38" s="55"/>
      <c r="D38" s="76">
        <v>3843904</v>
      </c>
      <c r="E38" s="76"/>
      <c r="F38" s="55"/>
      <c r="G38" s="55"/>
      <c r="H38" s="55"/>
      <c r="I38" s="76"/>
      <c r="J38" s="55"/>
      <c r="K38" s="55">
        <v>10449365</v>
      </c>
      <c r="L38" s="125">
        <f t="shared" si="0"/>
        <v>14293269</v>
      </c>
    </row>
    <row r="39" spans="1:12" ht="21" customHeight="1" thickBot="1" x14ac:dyDescent="0.25">
      <c r="A39" s="80" t="s">
        <v>12</v>
      </c>
      <c r="B39" s="83">
        <f>SUM(B5:B38)</f>
        <v>381099757</v>
      </c>
      <c r="C39" s="83">
        <f t="shared" ref="C39:K39" si="1">SUM(C5:C38)</f>
        <v>40142589</v>
      </c>
      <c r="D39" s="83">
        <f t="shared" si="1"/>
        <v>550796663</v>
      </c>
      <c r="E39" s="83">
        <f t="shared" si="1"/>
        <v>10163165</v>
      </c>
      <c r="F39" s="83">
        <f t="shared" si="1"/>
        <v>116985586</v>
      </c>
      <c r="G39" s="83">
        <f t="shared" si="1"/>
        <v>4685535</v>
      </c>
      <c r="H39" s="83">
        <f t="shared" si="1"/>
        <v>2220656948</v>
      </c>
      <c r="I39" s="83">
        <f t="shared" si="1"/>
        <v>26826532</v>
      </c>
      <c r="J39" s="83">
        <f t="shared" si="1"/>
        <v>54000</v>
      </c>
      <c r="K39" s="83">
        <f t="shared" si="1"/>
        <v>206587150</v>
      </c>
      <c r="L39" s="125">
        <f t="shared" si="0"/>
        <v>3557997925</v>
      </c>
    </row>
    <row r="40" spans="1:12" x14ac:dyDescent="0.2">
      <c r="A40" s="84"/>
      <c r="B40" s="19"/>
      <c r="C40" s="19"/>
      <c r="D40" s="19"/>
      <c r="E40" s="19"/>
      <c r="F40" s="19"/>
      <c r="G40" s="19"/>
      <c r="H40" s="19"/>
    </row>
    <row r="41" spans="1:12" x14ac:dyDescent="0.2">
      <c r="A41" s="85"/>
      <c r="B41" s="22"/>
      <c r="C41" s="22"/>
      <c r="D41" s="22"/>
      <c r="E41" s="22"/>
      <c r="F41" s="22"/>
      <c r="G41" s="22"/>
      <c r="H41" s="22"/>
    </row>
    <row r="42" spans="1:12" x14ac:dyDescent="0.2">
      <c r="A42" s="23"/>
      <c r="B42" s="72"/>
      <c r="C42" s="72"/>
      <c r="D42" s="72"/>
      <c r="E42" s="72"/>
      <c r="F42" s="72"/>
      <c r="G42" s="72"/>
      <c r="H42" s="72"/>
    </row>
    <row r="43" spans="1:12" x14ac:dyDescent="0.2">
      <c r="A43" s="23"/>
      <c r="B43" s="72"/>
      <c r="C43" s="72"/>
      <c r="D43" s="73"/>
      <c r="E43" s="72"/>
      <c r="F43" s="72"/>
      <c r="G43" s="72"/>
      <c r="H43" s="72"/>
    </row>
    <row r="44" spans="1:12" x14ac:dyDescent="0.2">
      <c r="A44" s="23"/>
      <c r="B44" s="72"/>
      <c r="C44" s="72"/>
      <c r="D44" s="72"/>
      <c r="E44" s="72"/>
      <c r="F44" s="72"/>
      <c r="G44" s="72"/>
      <c r="H44" s="72"/>
    </row>
    <row r="45" spans="1:12" x14ac:dyDescent="0.2">
      <c r="A45" s="23"/>
      <c r="B45" s="72"/>
      <c r="C45" s="72"/>
      <c r="D45" s="72"/>
      <c r="E45" s="72"/>
      <c r="F45" s="72"/>
      <c r="G45" s="72"/>
      <c r="H45" s="72"/>
    </row>
    <row r="46" spans="1:12" x14ac:dyDescent="0.2">
      <c r="A46" s="23"/>
      <c r="B46" s="72"/>
      <c r="C46" s="72"/>
      <c r="D46" s="72"/>
      <c r="E46" s="72"/>
      <c r="F46" s="72"/>
      <c r="G46" s="72"/>
      <c r="H46" s="72"/>
    </row>
    <row r="47" spans="1:12" x14ac:dyDescent="0.2">
      <c r="A47" s="23"/>
      <c r="B47" s="72"/>
      <c r="C47" s="72"/>
      <c r="D47" s="72"/>
      <c r="E47" s="72"/>
      <c r="F47" s="72"/>
      <c r="G47" s="72"/>
      <c r="H47" s="72"/>
    </row>
    <row r="48" spans="1:12" x14ac:dyDescent="0.2">
      <c r="A48" s="23"/>
      <c r="B48" s="72"/>
      <c r="C48" s="72"/>
      <c r="D48" s="72"/>
      <c r="E48" s="72"/>
      <c r="F48" s="72"/>
      <c r="G48" s="72"/>
      <c r="H48" s="72"/>
    </row>
    <row r="49" spans="1:9" x14ac:dyDescent="0.2">
      <c r="A49" s="23"/>
      <c r="B49" s="72"/>
      <c r="C49" s="72"/>
      <c r="D49" s="72"/>
      <c r="E49" s="72"/>
      <c r="F49" s="72"/>
      <c r="G49" s="72"/>
      <c r="H49" s="72"/>
    </row>
    <row r="50" spans="1:9" x14ac:dyDescent="0.2">
      <c r="A50" s="23"/>
      <c r="B50" s="72"/>
      <c r="C50" s="72"/>
      <c r="D50" s="72"/>
      <c r="E50" s="72"/>
      <c r="F50" s="72"/>
      <c r="G50" s="72"/>
      <c r="H50" s="72"/>
    </row>
    <row r="51" spans="1:9" x14ac:dyDescent="0.2">
      <c r="A51" s="23"/>
      <c r="B51" s="72"/>
      <c r="C51" s="72"/>
      <c r="D51" s="72"/>
      <c r="E51" s="72"/>
      <c r="F51" s="72"/>
      <c r="G51" s="72"/>
      <c r="H51" s="72"/>
    </row>
    <row r="52" spans="1:9" x14ac:dyDescent="0.2">
      <c r="A52" s="23"/>
      <c r="B52" s="72"/>
      <c r="C52" s="72"/>
      <c r="D52" s="72"/>
      <c r="E52" s="72"/>
      <c r="F52" s="72"/>
      <c r="G52" s="72"/>
      <c r="H52" s="72"/>
    </row>
    <row r="53" spans="1:9" x14ac:dyDescent="0.2">
      <c r="A53" s="23"/>
      <c r="B53" s="72"/>
      <c r="C53" s="72"/>
      <c r="D53" s="72"/>
      <c r="E53" s="72"/>
      <c r="F53" s="72"/>
      <c r="G53" s="72"/>
      <c r="H53" s="72"/>
      <c r="I53" s="1"/>
    </row>
    <row r="54" spans="1:9" x14ac:dyDescent="0.2">
      <c r="A54" s="23"/>
      <c r="B54" s="72"/>
      <c r="C54" s="72"/>
      <c r="D54" s="72"/>
      <c r="E54" s="72"/>
      <c r="F54" s="72"/>
      <c r="G54" s="72"/>
      <c r="H54" s="72"/>
    </row>
    <row r="55" spans="1:9" x14ac:dyDescent="0.2">
      <c r="A55" s="23"/>
      <c r="B55" s="72"/>
      <c r="C55" s="72"/>
      <c r="D55" s="72"/>
      <c r="E55" s="72"/>
      <c r="F55" s="72"/>
      <c r="G55" s="72"/>
      <c r="H55" s="72"/>
    </row>
    <row r="56" spans="1:9" x14ac:dyDescent="0.2">
      <c r="A56" s="85"/>
      <c r="B56" s="74"/>
      <c r="C56" s="74"/>
      <c r="D56" s="74"/>
      <c r="E56" s="74"/>
      <c r="F56" s="74"/>
      <c r="G56" s="74"/>
      <c r="H56" s="74"/>
    </row>
    <row r="57" spans="1:9" x14ac:dyDescent="0.2">
      <c r="B57" s="1"/>
      <c r="C57" s="1"/>
      <c r="D57" s="1"/>
      <c r="E57" s="1"/>
      <c r="F57" s="1"/>
      <c r="G57" s="1"/>
      <c r="H57" s="1"/>
    </row>
    <row r="58" spans="1:9" x14ac:dyDescent="0.2">
      <c r="B58" s="1"/>
      <c r="C58" s="1"/>
      <c r="D58" s="1"/>
      <c r="E58" s="1"/>
      <c r="F58" s="1"/>
      <c r="G58" s="1"/>
      <c r="H58" s="1"/>
    </row>
  </sheetData>
  <mergeCells count="2">
    <mergeCell ref="A2:L2"/>
    <mergeCell ref="A4:A5"/>
  </mergeCells>
  <pageMargins left="0.74803149606299213" right="0.74803149606299213" top="0.98425196850393704" bottom="0.98425196850393704" header="0.51181102362204722" footer="0.51181102362204722"/>
  <pageSetup paperSize="9" scale="39" orientation="landscape" r:id="rId1"/>
  <headerFooter alignWithMargins="0">
    <oddHeader>&amp;R2.1)a sz. melléklet
..../ 2019.(VI.27.) Egyek Önk.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3:L35"/>
  <sheetViews>
    <sheetView view="pageLayout" topLeftCell="B1" zoomScaleNormal="100" workbookViewId="0">
      <selection activeCell="A26" sqref="A26"/>
    </sheetView>
  </sheetViews>
  <sheetFormatPr defaultRowHeight="12.75" x14ac:dyDescent="0.2"/>
  <cols>
    <col min="1" max="1" width="42.42578125" customWidth="1"/>
    <col min="2" max="2" width="15.7109375" customWidth="1"/>
    <col min="3" max="3" width="17.28515625" customWidth="1"/>
    <col min="4" max="4" width="21" customWidth="1"/>
    <col min="5" max="8" width="18" customWidth="1"/>
    <col min="9" max="9" width="12.5703125" customWidth="1"/>
    <col min="10" max="10" width="15.28515625" customWidth="1"/>
    <col min="11" max="11" width="14.28515625" customWidth="1"/>
    <col min="12" max="12" width="16.5703125" customWidth="1"/>
  </cols>
  <sheetData>
    <row r="3" spans="1:12" ht="15.75" x14ac:dyDescent="0.25">
      <c r="A3" s="504"/>
      <c r="B3" s="505"/>
      <c r="C3" s="505"/>
      <c r="D3" s="505"/>
      <c r="E3" s="505"/>
      <c r="F3" s="505"/>
      <c r="G3" s="505"/>
      <c r="H3" s="505"/>
      <c r="I3" s="506"/>
    </row>
    <row r="5" spans="1:12" ht="12.75" customHeight="1" x14ac:dyDescent="0.2">
      <c r="A5" s="509" t="s">
        <v>281</v>
      </c>
      <c r="B5" s="509"/>
      <c r="C5" s="509"/>
      <c r="D5" s="509"/>
      <c r="E5" s="509"/>
      <c r="F5" s="509"/>
      <c r="G5" s="509"/>
      <c r="H5" s="509"/>
      <c r="I5" s="509"/>
      <c r="J5" s="509"/>
      <c r="K5" s="509"/>
      <c r="L5" s="509"/>
    </row>
    <row r="6" spans="1:12" ht="12.75" customHeight="1" x14ac:dyDescent="0.2">
      <c r="A6" s="509"/>
      <c r="B6" s="509"/>
      <c r="C6" s="509"/>
      <c r="D6" s="509"/>
      <c r="E6" s="509"/>
      <c r="F6" s="509"/>
      <c r="G6" s="509"/>
      <c r="H6" s="509"/>
      <c r="I6" s="509"/>
      <c r="J6" s="509"/>
      <c r="K6" s="509"/>
      <c r="L6" s="509"/>
    </row>
    <row r="7" spans="1:12" ht="13.5" thickBot="1" x14ac:dyDescent="0.25">
      <c r="I7" s="159"/>
    </row>
    <row r="8" spans="1:12" ht="102" customHeight="1" thickBot="1" x14ac:dyDescent="0.25">
      <c r="A8" s="507" t="s">
        <v>99</v>
      </c>
      <c r="B8" s="359" t="s">
        <v>117</v>
      </c>
      <c r="C8" s="157" t="s">
        <v>128</v>
      </c>
      <c r="D8" s="157" t="s">
        <v>119</v>
      </c>
      <c r="E8" s="157" t="s">
        <v>129</v>
      </c>
      <c r="F8" s="157" t="s">
        <v>125</v>
      </c>
      <c r="G8" s="157" t="s">
        <v>130</v>
      </c>
      <c r="H8" s="157" t="s">
        <v>121</v>
      </c>
      <c r="I8" s="157" t="s">
        <v>122</v>
      </c>
      <c r="J8" s="157" t="s">
        <v>123</v>
      </c>
      <c r="K8" s="157" t="s">
        <v>131</v>
      </c>
      <c r="L8" s="158" t="s">
        <v>15</v>
      </c>
    </row>
    <row r="9" spans="1:12" ht="21" customHeight="1" thickBot="1" x14ac:dyDescent="0.25">
      <c r="A9" s="508"/>
      <c r="B9" s="360" t="s">
        <v>321</v>
      </c>
      <c r="C9" s="360" t="s">
        <v>321</v>
      </c>
      <c r="D9" s="360" t="s">
        <v>321</v>
      </c>
      <c r="E9" s="360" t="s">
        <v>321</v>
      </c>
      <c r="F9" s="360" t="s">
        <v>321</v>
      </c>
      <c r="G9" s="360" t="s">
        <v>321</v>
      </c>
      <c r="H9" s="360" t="s">
        <v>321</v>
      </c>
      <c r="I9" s="360" t="s">
        <v>321</v>
      </c>
      <c r="J9" s="360" t="s">
        <v>321</v>
      </c>
      <c r="K9" s="360" t="s">
        <v>321</v>
      </c>
      <c r="L9" s="360" t="s">
        <v>321</v>
      </c>
    </row>
    <row r="10" spans="1:12" ht="40.5" customHeight="1" x14ac:dyDescent="0.2">
      <c r="A10" s="441" t="s">
        <v>109</v>
      </c>
      <c r="B10" s="426">
        <v>91103275</v>
      </c>
      <c r="C10" s="426">
        <v>18229974</v>
      </c>
      <c r="D10" s="442">
        <v>25783171</v>
      </c>
      <c r="E10" s="426"/>
      <c r="F10" s="443">
        <v>5024165</v>
      </c>
      <c r="G10" s="443"/>
      <c r="H10" s="443">
        <v>2012000</v>
      </c>
      <c r="I10" s="444"/>
      <c r="J10" s="445"/>
      <c r="K10" s="446"/>
      <c r="L10" s="434">
        <f>SUM(B10:K10)</f>
        <v>142152585</v>
      </c>
    </row>
    <row r="11" spans="1:12" ht="21" customHeight="1" x14ac:dyDescent="0.2">
      <c r="A11" s="447" t="s">
        <v>110</v>
      </c>
      <c r="B11" s="148">
        <v>8966186</v>
      </c>
      <c r="C11" s="148">
        <v>1818985</v>
      </c>
      <c r="D11" s="438"/>
      <c r="E11" s="148"/>
      <c r="F11" s="148"/>
      <c r="G11" s="148"/>
      <c r="H11" s="148"/>
      <c r="I11" s="439"/>
      <c r="J11" s="440"/>
      <c r="K11" s="448"/>
      <c r="L11" s="434">
        <f>SUM(B11:K11)</f>
        <v>10785171</v>
      </c>
    </row>
    <row r="12" spans="1:12" ht="44.25" customHeight="1" thickBot="1" x14ac:dyDescent="0.25">
      <c r="A12" s="449" t="s">
        <v>322</v>
      </c>
      <c r="B12" s="431">
        <v>1378740</v>
      </c>
      <c r="C12" s="431">
        <v>282644</v>
      </c>
      <c r="D12" s="450">
        <v>95368</v>
      </c>
      <c r="E12" s="431"/>
      <c r="F12" s="431"/>
      <c r="G12" s="431"/>
      <c r="H12" s="431"/>
      <c r="I12" s="451"/>
      <c r="J12" s="452"/>
      <c r="K12" s="453"/>
      <c r="L12" s="435">
        <f>SUM(B12:K12)</f>
        <v>1756752</v>
      </c>
    </row>
    <row r="13" spans="1:12" s="59" customFormat="1" ht="21" customHeight="1" thickBot="1" x14ac:dyDescent="0.25">
      <c r="A13" s="436" t="s">
        <v>12</v>
      </c>
      <c r="B13" s="437">
        <f>SUM(B10:B12)</f>
        <v>101448201</v>
      </c>
      <c r="C13" s="437">
        <f t="shared" ref="C13:L13" si="0">SUM(C10:C12)</f>
        <v>20331603</v>
      </c>
      <c r="D13" s="437">
        <f t="shared" si="0"/>
        <v>25878539</v>
      </c>
      <c r="E13" s="437">
        <f t="shared" si="0"/>
        <v>0</v>
      </c>
      <c r="F13" s="437">
        <f t="shared" si="0"/>
        <v>5024165</v>
      </c>
      <c r="G13" s="437">
        <f t="shared" si="0"/>
        <v>0</v>
      </c>
      <c r="H13" s="437">
        <f t="shared" si="0"/>
        <v>2012000</v>
      </c>
      <c r="I13" s="437">
        <f t="shared" si="0"/>
        <v>0</v>
      </c>
      <c r="J13" s="437">
        <f t="shared" si="0"/>
        <v>0</v>
      </c>
      <c r="K13" s="454">
        <f t="shared" si="0"/>
        <v>0</v>
      </c>
      <c r="L13" s="455">
        <f t="shared" si="0"/>
        <v>154694508</v>
      </c>
    </row>
    <row r="15" spans="1:12" x14ac:dyDescent="0.2">
      <c r="I15" s="2"/>
    </row>
    <row r="17" spans="1:8" x14ac:dyDescent="0.2">
      <c r="A17" s="18"/>
      <c r="B17" s="19"/>
      <c r="C17" s="19"/>
      <c r="D17" s="19" t="s">
        <v>67</v>
      </c>
      <c r="E17" s="19"/>
      <c r="F17" s="20"/>
      <c r="G17" s="20"/>
      <c r="H17" s="20"/>
    </row>
    <row r="18" spans="1:8" x14ac:dyDescent="0.2">
      <c r="A18" s="21"/>
      <c r="B18" s="22"/>
      <c r="C18" s="22"/>
      <c r="D18" s="22"/>
      <c r="E18" s="22"/>
      <c r="F18" s="22"/>
      <c r="G18" s="22"/>
      <c r="H18" s="22"/>
    </row>
    <row r="19" spans="1:8" x14ac:dyDescent="0.2">
      <c r="A19" s="23"/>
      <c r="B19" s="72"/>
      <c r="C19" s="72"/>
      <c r="D19" s="72"/>
      <c r="E19" s="72"/>
      <c r="F19" s="4"/>
      <c r="G19" s="4"/>
      <c r="H19" s="4"/>
    </row>
    <row r="20" spans="1:8" x14ac:dyDescent="0.2">
      <c r="A20" s="23"/>
      <c r="B20" s="72"/>
      <c r="C20" s="72"/>
      <c r="D20" s="73"/>
      <c r="E20" s="72"/>
      <c r="F20" s="4"/>
      <c r="G20" s="4"/>
      <c r="H20" s="4"/>
    </row>
    <row r="21" spans="1:8" x14ac:dyDescent="0.2">
      <c r="A21" s="23"/>
      <c r="B21" s="72"/>
      <c r="C21" s="72"/>
      <c r="D21" s="72"/>
      <c r="E21" s="72"/>
      <c r="F21" s="4"/>
      <c r="G21" s="4"/>
      <c r="H21" s="4"/>
    </row>
    <row r="22" spans="1:8" x14ac:dyDescent="0.2">
      <c r="A22" s="23"/>
      <c r="B22" s="72"/>
      <c r="C22" s="72"/>
      <c r="D22" s="72"/>
      <c r="E22" s="72"/>
      <c r="F22" s="4"/>
      <c r="G22" s="4"/>
      <c r="H22" s="4"/>
    </row>
    <row r="23" spans="1:8" x14ac:dyDescent="0.2">
      <c r="A23" s="23"/>
      <c r="B23" s="72"/>
      <c r="C23" s="72"/>
      <c r="D23" s="72"/>
      <c r="E23" s="72"/>
      <c r="F23" s="4"/>
      <c r="G23" s="4"/>
      <c r="H23" s="4"/>
    </row>
    <row r="24" spans="1:8" x14ac:dyDescent="0.2">
      <c r="A24" s="23"/>
      <c r="B24" s="72"/>
      <c r="C24" s="72"/>
      <c r="D24" s="72"/>
      <c r="E24" s="72"/>
      <c r="F24" s="4"/>
      <c r="G24" s="4"/>
      <c r="H24" s="4"/>
    </row>
    <row r="25" spans="1:8" x14ac:dyDescent="0.2">
      <c r="A25" s="23"/>
      <c r="B25" s="72"/>
      <c r="C25" s="72"/>
      <c r="D25" s="72"/>
      <c r="E25" s="72"/>
      <c r="F25" s="4"/>
      <c r="G25" s="4"/>
      <c r="H25" s="4"/>
    </row>
    <row r="26" spans="1:8" x14ac:dyDescent="0.2">
      <c r="A26" s="23"/>
      <c r="B26" s="72"/>
      <c r="C26" s="72"/>
      <c r="D26" s="72"/>
      <c r="E26" s="72"/>
      <c r="F26" s="4"/>
      <c r="G26" s="4"/>
      <c r="H26" s="4"/>
    </row>
    <row r="27" spans="1:8" x14ac:dyDescent="0.2">
      <c r="A27" s="23"/>
      <c r="B27" s="72"/>
      <c r="C27" s="72"/>
      <c r="D27" s="72"/>
      <c r="E27" s="72"/>
      <c r="F27" s="4"/>
      <c r="G27" s="4"/>
      <c r="H27" s="4"/>
    </row>
    <row r="28" spans="1:8" x14ac:dyDescent="0.2">
      <c r="A28" s="23"/>
      <c r="B28" s="72"/>
      <c r="C28" s="72"/>
      <c r="D28" s="72"/>
      <c r="E28" s="72"/>
      <c r="F28" s="4"/>
      <c r="G28" s="4"/>
      <c r="H28" s="4"/>
    </row>
    <row r="29" spans="1:8" x14ac:dyDescent="0.2">
      <c r="A29" s="23"/>
      <c r="B29" s="72"/>
      <c r="C29" s="72"/>
      <c r="D29" s="72"/>
      <c r="E29" s="72"/>
      <c r="F29" s="4"/>
      <c r="G29" s="4"/>
      <c r="H29" s="4"/>
    </row>
    <row r="30" spans="1:8" x14ac:dyDescent="0.2">
      <c r="A30" s="23"/>
      <c r="B30" s="72"/>
      <c r="C30" s="72"/>
      <c r="D30" s="72"/>
      <c r="E30" s="72"/>
      <c r="F30" s="4"/>
      <c r="G30" s="4"/>
      <c r="H30" s="4"/>
    </row>
    <row r="31" spans="1:8" x14ac:dyDescent="0.2">
      <c r="A31" s="23"/>
      <c r="B31" s="72"/>
      <c r="C31" s="72"/>
      <c r="D31" s="72"/>
      <c r="E31" s="72"/>
      <c r="F31" s="4"/>
      <c r="G31" s="4"/>
      <c r="H31" s="4"/>
    </row>
    <row r="32" spans="1:8" x14ac:dyDescent="0.2">
      <c r="A32" s="23"/>
      <c r="B32" s="72"/>
      <c r="C32" s="72"/>
      <c r="D32" s="72"/>
      <c r="E32" s="72"/>
      <c r="F32" s="4"/>
      <c r="G32" s="4"/>
      <c r="H32" s="4"/>
    </row>
    <row r="33" spans="1:8" x14ac:dyDescent="0.2">
      <c r="A33" s="21"/>
      <c r="B33" s="74"/>
      <c r="C33" s="74"/>
      <c r="D33" s="74"/>
      <c r="E33" s="74"/>
      <c r="F33" s="4"/>
      <c r="G33" s="4"/>
      <c r="H33" s="4"/>
    </row>
    <row r="34" spans="1:8" x14ac:dyDescent="0.2">
      <c r="B34" s="1"/>
      <c r="C34" s="1"/>
      <c r="D34" s="1"/>
      <c r="E34" s="1"/>
      <c r="F34" s="1"/>
      <c r="G34" s="1"/>
      <c r="H34" s="1"/>
    </row>
    <row r="35" spans="1:8" x14ac:dyDescent="0.2">
      <c r="B35" s="1"/>
      <c r="C35" s="1"/>
      <c r="D35" s="1"/>
      <c r="E35" s="1"/>
      <c r="F35" s="1"/>
      <c r="G35" s="1"/>
      <c r="H35" s="1"/>
    </row>
  </sheetData>
  <mergeCells count="3">
    <mergeCell ref="A3:I3"/>
    <mergeCell ref="A8:A9"/>
    <mergeCell ref="A5:L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42" orientation="landscape" r:id="rId1"/>
  <headerFooter alignWithMargins="0">
    <oddHeader>&amp;R2.2. sz. melléklet
.../2019.(VI.27.) Egyek Önk.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4"/>
  <sheetViews>
    <sheetView view="pageLayout" zoomScaleNormal="100" workbookViewId="0">
      <selection activeCell="H21" sqref="H21"/>
    </sheetView>
  </sheetViews>
  <sheetFormatPr defaultRowHeight="12.75" x14ac:dyDescent="0.2"/>
  <cols>
    <col min="1" max="1" width="42.42578125" customWidth="1"/>
    <col min="2" max="2" width="15.7109375" customWidth="1"/>
    <col min="3" max="3" width="17.28515625" customWidth="1"/>
    <col min="4" max="4" width="21" customWidth="1"/>
    <col min="5" max="8" width="18" customWidth="1"/>
    <col min="9" max="9" width="12.5703125" customWidth="1"/>
    <col min="10" max="10" width="15.28515625" customWidth="1"/>
    <col min="12" max="12" width="16.5703125" customWidth="1"/>
  </cols>
  <sheetData>
    <row r="3" spans="1:12" ht="15.75" x14ac:dyDescent="0.25">
      <c r="A3" s="504"/>
      <c r="B3" s="505"/>
      <c r="C3" s="505"/>
      <c r="D3" s="505"/>
      <c r="E3" s="505"/>
      <c r="F3" s="505"/>
      <c r="G3" s="505"/>
      <c r="H3" s="505"/>
      <c r="I3" s="506"/>
    </row>
    <row r="5" spans="1:12" ht="12.75" customHeight="1" x14ac:dyDescent="0.2">
      <c r="A5" s="509" t="s">
        <v>282</v>
      </c>
      <c r="B5" s="509"/>
      <c r="C5" s="509"/>
      <c r="D5" s="509"/>
      <c r="E5" s="509"/>
      <c r="F5" s="509"/>
      <c r="G5" s="509"/>
      <c r="H5" s="509"/>
      <c r="I5" s="509"/>
      <c r="J5" s="509"/>
      <c r="K5" s="509"/>
      <c r="L5" s="509"/>
    </row>
    <row r="6" spans="1:12" ht="12.75" customHeight="1" x14ac:dyDescent="0.2">
      <c r="A6" s="509"/>
      <c r="B6" s="509"/>
      <c r="C6" s="509"/>
      <c r="D6" s="509"/>
      <c r="E6" s="509"/>
      <c r="F6" s="509"/>
      <c r="G6" s="509"/>
      <c r="H6" s="509"/>
      <c r="I6" s="509"/>
      <c r="J6" s="509"/>
      <c r="K6" s="509"/>
      <c r="L6" s="509"/>
    </row>
    <row r="7" spans="1:12" ht="13.5" thickBot="1" x14ac:dyDescent="0.25">
      <c r="I7" s="159"/>
    </row>
    <row r="8" spans="1:12" ht="102" customHeight="1" thickBot="1" x14ac:dyDescent="0.25">
      <c r="A8" s="507" t="s">
        <v>99</v>
      </c>
      <c r="B8" s="359" t="s">
        <v>117</v>
      </c>
      <c r="C8" s="157" t="s">
        <v>128</v>
      </c>
      <c r="D8" s="157" t="s">
        <v>119</v>
      </c>
      <c r="E8" s="157" t="s">
        <v>129</v>
      </c>
      <c r="F8" s="157" t="s">
        <v>125</v>
      </c>
      <c r="G8" s="157" t="s">
        <v>130</v>
      </c>
      <c r="H8" s="157" t="s">
        <v>121</v>
      </c>
      <c r="I8" s="157" t="s">
        <v>122</v>
      </c>
      <c r="J8" s="157" t="s">
        <v>123</v>
      </c>
      <c r="K8" s="157" t="s">
        <v>131</v>
      </c>
      <c r="L8" s="158" t="s">
        <v>15</v>
      </c>
    </row>
    <row r="9" spans="1:12" ht="21" customHeight="1" thickBot="1" x14ac:dyDescent="0.25">
      <c r="A9" s="508"/>
      <c r="B9" s="360" t="s">
        <v>321</v>
      </c>
      <c r="C9" s="360" t="s">
        <v>321</v>
      </c>
      <c r="D9" s="360" t="s">
        <v>321</v>
      </c>
      <c r="E9" s="360" t="s">
        <v>321</v>
      </c>
      <c r="F9" s="360" t="s">
        <v>321</v>
      </c>
      <c r="G9" s="360" t="s">
        <v>321</v>
      </c>
      <c r="H9" s="360" t="s">
        <v>321</v>
      </c>
      <c r="I9" s="360" t="s">
        <v>321</v>
      </c>
      <c r="J9" s="360" t="s">
        <v>321</v>
      </c>
      <c r="K9" s="360" t="s">
        <v>321</v>
      </c>
      <c r="L9" s="360" t="s">
        <v>321</v>
      </c>
    </row>
    <row r="10" spans="1:12" ht="40.5" customHeight="1" x14ac:dyDescent="0.2">
      <c r="A10" s="441" t="s">
        <v>109</v>
      </c>
      <c r="B10" s="426">
        <v>91103275</v>
      </c>
      <c r="C10" s="426">
        <v>18229974</v>
      </c>
      <c r="D10" s="442">
        <v>25783171</v>
      </c>
      <c r="E10" s="426"/>
      <c r="F10" s="443">
        <v>5024165</v>
      </c>
      <c r="G10" s="443"/>
      <c r="H10" s="443">
        <v>2012000</v>
      </c>
      <c r="I10" s="444"/>
      <c r="J10" s="445"/>
      <c r="K10" s="446"/>
      <c r="L10" s="434">
        <f>SUM(B10:K10)</f>
        <v>142152585</v>
      </c>
    </row>
    <row r="11" spans="1:12" ht="21" customHeight="1" x14ac:dyDescent="0.2">
      <c r="A11" s="447" t="s">
        <v>110</v>
      </c>
      <c r="B11" s="148">
        <v>8966186</v>
      </c>
      <c r="C11" s="148">
        <v>1818985</v>
      </c>
      <c r="D11" s="438"/>
      <c r="E11" s="148"/>
      <c r="F11" s="148"/>
      <c r="G11" s="148"/>
      <c r="H11" s="148"/>
      <c r="I11" s="439"/>
      <c r="J11" s="440"/>
      <c r="K11" s="448"/>
      <c r="L11" s="434">
        <f>SUM(B11:K11)</f>
        <v>10785171</v>
      </c>
    </row>
    <row r="12" spans="1:12" ht="44.25" customHeight="1" thickBot="1" x14ac:dyDescent="0.25">
      <c r="A12" s="449" t="s">
        <v>322</v>
      </c>
      <c r="B12" s="431">
        <v>1378740</v>
      </c>
      <c r="C12" s="431">
        <v>282644</v>
      </c>
      <c r="D12" s="450">
        <v>95368</v>
      </c>
      <c r="E12" s="431"/>
      <c r="F12" s="431"/>
      <c r="G12" s="431"/>
      <c r="H12" s="431"/>
      <c r="I12" s="451"/>
      <c r="J12" s="452"/>
      <c r="K12" s="453"/>
      <c r="L12" s="435">
        <f>SUM(B12:K12)</f>
        <v>1756752</v>
      </c>
    </row>
    <row r="13" spans="1:12" s="59" customFormat="1" ht="21" customHeight="1" thickBot="1" x14ac:dyDescent="0.25">
      <c r="A13" s="436" t="s">
        <v>12</v>
      </c>
      <c r="B13" s="437">
        <f>SUM(B10:B12)</f>
        <v>101448201</v>
      </c>
      <c r="C13" s="437">
        <f t="shared" ref="C13:L13" si="0">SUM(C10:C12)</f>
        <v>20331603</v>
      </c>
      <c r="D13" s="437">
        <f t="shared" si="0"/>
        <v>25878539</v>
      </c>
      <c r="E13" s="437">
        <f t="shared" si="0"/>
        <v>0</v>
      </c>
      <c r="F13" s="437">
        <f t="shared" si="0"/>
        <v>5024165</v>
      </c>
      <c r="G13" s="437">
        <f t="shared" si="0"/>
        <v>0</v>
      </c>
      <c r="H13" s="437">
        <f t="shared" si="0"/>
        <v>2012000</v>
      </c>
      <c r="I13" s="437">
        <f t="shared" si="0"/>
        <v>0</v>
      </c>
      <c r="J13" s="437">
        <f t="shared" si="0"/>
        <v>0</v>
      </c>
      <c r="K13" s="454">
        <f t="shared" si="0"/>
        <v>0</v>
      </c>
      <c r="L13" s="455">
        <f t="shared" si="0"/>
        <v>154694508</v>
      </c>
    </row>
    <row r="14" spans="1:12" x14ac:dyDescent="0.2">
      <c r="I14" s="2"/>
    </row>
    <row r="15" spans="1:12" x14ac:dyDescent="0.2">
      <c r="B15" s="77"/>
    </row>
    <row r="16" spans="1:12" x14ac:dyDescent="0.2">
      <c r="A16" s="18"/>
      <c r="B16" s="19"/>
      <c r="C16" s="19"/>
      <c r="D16" s="19" t="s">
        <v>67</v>
      </c>
      <c r="E16" s="19"/>
      <c r="F16" s="20"/>
      <c r="G16" s="20"/>
      <c r="H16" s="20"/>
    </row>
    <row r="17" spans="1:8" x14ac:dyDescent="0.2">
      <c r="A17" s="21"/>
      <c r="B17" s="22"/>
      <c r="C17" s="22"/>
      <c r="D17" s="22"/>
      <c r="E17" s="22"/>
      <c r="F17" s="22"/>
      <c r="G17" s="22"/>
      <c r="H17" s="22"/>
    </row>
    <row r="18" spans="1:8" x14ac:dyDescent="0.2">
      <c r="A18" s="23"/>
      <c r="B18" s="72"/>
      <c r="C18" s="72"/>
      <c r="D18" s="72"/>
      <c r="E18" s="72"/>
      <c r="F18" s="4"/>
      <c r="G18" s="4"/>
      <c r="H18" s="4"/>
    </row>
    <row r="19" spans="1:8" x14ac:dyDescent="0.2">
      <c r="A19" s="23"/>
      <c r="B19" s="72"/>
      <c r="C19" s="72"/>
      <c r="D19" s="73"/>
      <c r="E19" s="72"/>
      <c r="F19" s="4"/>
      <c r="G19" s="4"/>
      <c r="H19" s="4"/>
    </row>
    <row r="20" spans="1:8" x14ac:dyDescent="0.2">
      <c r="A20" s="23"/>
      <c r="B20" s="72"/>
      <c r="C20" s="72"/>
      <c r="D20" s="72"/>
      <c r="E20" s="72"/>
      <c r="F20" s="4"/>
      <c r="G20" s="4"/>
      <c r="H20" s="4"/>
    </row>
    <row r="21" spans="1:8" x14ac:dyDescent="0.2">
      <c r="A21" s="23"/>
      <c r="B21" s="72"/>
      <c r="C21" s="72"/>
      <c r="D21" s="72"/>
      <c r="E21" s="72"/>
      <c r="F21" s="4"/>
      <c r="G21" s="4"/>
      <c r="H21" s="4"/>
    </row>
    <row r="22" spans="1:8" x14ac:dyDescent="0.2">
      <c r="A22" s="23"/>
      <c r="B22" s="72"/>
      <c r="C22" s="72"/>
      <c r="D22" s="72"/>
      <c r="E22" s="72"/>
      <c r="F22" s="4"/>
      <c r="G22" s="4"/>
      <c r="H22" s="4"/>
    </row>
    <row r="23" spans="1:8" x14ac:dyDescent="0.2">
      <c r="A23" s="23"/>
      <c r="B23" s="72"/>
      <c r="C23" s="72"/>
      <c r="D23" s="72"/>
      <c r="E23" s="72"/>
      <c r="F23" s="4"/>
      <c r="G23" s="4"/>
      <c r="H23" s="4"/>
    </row>
    <row r="24" spans="1:8" x14ac:dyDescent="0.2">
      <c r="A24" s="23"/>
      <c r="B24" s="72"/>
      <c r="C24" s="72"/>
      <c r="D24" s="72"/>
      <c r="E24" s="72"/>
      <c r="F24" s="4"/>
      <c r="G24" s="4"/>
      <c r="H24" s="4"/>
    </row>
    <row r="25" spans="1:8" x14ac:dyDescent="0.2">
      <c r="A25" s="23"/>
      <c r="B25" s="72"/>
      <c r="C25" s="72"/>
      <c r="D25" s="72"/>
      <c r="E25" s="72"/>
      <c r="F25" s="4"/>
      <c r="G25" s="4"/>
      <c r="H25" s="4"/>
    </row>
    <row r="26" spans="1:8" x14ac:dyDescent="0.2">
      <c r="A26" s="23"/>
      <c r="B26" s="72"/>
      <c r="C26" s="72"/>
      <c r="D26" s="72"/>
      <c r="E26" s="72"/>
      <c r="F26" s="4"/>
      <c r="G26" s="4"/>
      <c r="H26" s="4"/>
    </row>
    <row r="27" spans="1:8" x14ac:dyDescent="0.2">
      <c r="A27" s="23"/>
      <c r="B27" s="72"/>
      <c r="C27" s="72"/>
      <c r="D27" s="72"/>
      <c r="E27" s="72"/>
      <c r="F27" s="4"/>
      <c r="G27" s="4"/>
      <c r="H27" s="4"/>
    </row>
    <row r="28" spans="1:8" x14ac:dyDescent="0.2">
      <c r="A28" s="23"/>
      <c r="B28" s="72"/>
      <c r="C28" s="72"/>
      <c r="D28" s="72"/>
      <c r="E28" s="72"/>
      <c r="F28" s="4"/>
      <c r="G28" s="4"/>
      <c r="H28" s="4"/>
    </row>
    <row r="29" spans="1:8" x14ac:dyDescent="0.2">
      <c r="A29" s="23"/>
      <c r="B29" s="72"/>
      <c r="C29" s="72"/>
      <c r="D29" s="72"/>
      <c r="E29" s="72"/>
      <c r="F29" s="4"/>
      <c r="G29" s="4"/>
      <c r="H29" s="4"/>
    </row>
    <row r="30" spans="1:8" x14ac:dyDescent="0.2">
      <c r="A30" s="23"/>
      <c r="B30" s="72"/>
      <c r="C30" s="72"/>
      <c r="D30" s="72"/>
      <c r="E30" s="72"/>
      <c r="F30" s="4"/>
      <c r="G30" s="4"/>
      <c r="H30" s="4"/>
    </row>
    <row r="31" spans="1:8" x14ac:dyDescent="0.2">
      <c r="A31" s="23"/>
      <c r="B31" s="72"/>
      <c r="C31" s="72"/>
      <c r="D31" s="72"/>
      <c r="E31" s="72"/>
      <c r="F31" s="4"/>
      <c r="G31" s="4"/>
      <c r="H31" s="4"/>
    </row>
    <row r="32" spans="1:8" x14ac:dyDescent="0.2">
      <c r="A32" s="21"/>
      <c r="B32" s="74"/>
      <c r="C32" s="74"/>
      <c r="D32" s="74"/>
      <c r="E32" s="74"/>
      <c r="F32" s="4"/>
      <c r="G32" s="4"/>
      <c r="H32" s="4"/>
    </row>
    <row r="33" spans="2:8" x14ac:dyDescent="0.2">
      <c r="B33" s="1"/>
      <c r="C33" s="1"/>
      <c r="D33" s="1"/>
      <c r="E33" s="1"/>
      <c r="F33" s="1"/>
      <c r="G33" s="1"/>
      <c r="H33" s="1"/>
    </row>
    <row r="34" spans="2:8" x14ac:dyDescent="0.2">
      <c r="B34" s="1"/>
      <c r="C34" s="1"/>
      <c r="D34" s="1"/>
      <c r="E34" s="1"/>
      <c r="F34" s="1"/>
      <c r="G34" s="1"/>
      <c r="H34" s="1"/>
    </row>
  </sheetData>
  <mergeCells count="3">
    <mergeCell ref="A3:I3"/>
    <mergeCell ref="A5:L6"/>
    <mergeCell ref="A8:A9"/>
  </mergeCells>
  <pageMargins left="0.74803149606299213" right="0.74803149606299213" top="0.98425196850393704" bottom="0.98425196850393704" header="0.51181102362204722" footer="0.51181102362204722"/>
  <pageSetup paperSize="9" scale="42" orientation="landscape" r:id="rId1"/>
  <headerFooter alignWithMargins="0">
    <oddHeader>&amp;R2.2)a. sz. melléklet
.../2019.(VI.27.) Egyek Önk.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L12"/>
  <sheetViews>
    <sheetView view="pageLayout" topLeftCell="B1" zoomScaleNormal="100" workbookViewId="0">
      <selection activeCell="S6" sqref="S6"/>
    </sheetView>
  </sheetViews>
  <sheetFormatPr defaultRowHeight="12.75" x14ac:dyDescent="0.2"/>
  <cols>
    <col min="1" max="1" width="56.7109375" customWidth="1"/>
    <col min="2" max="2" width="15.28515625" customWidth="1"/>
    <col min="3" max="3" width="15.140625" customWidth="1"/>
    <col min="4" max="4" width="13.7109375" customWidth="1"/>
    <col min="5" max="5" width="19.7109375" customWidth="1"/>
    <col min="6" max="6" width="14.42578125" customWidth="1"/>
    <col min="7" max="7" width="14.5703125" customWidth="1"/>
    <col min="8" max="8" width="13.140625" customWidth="1"/>
    <col min="9" max="9" width="12.85546875" customWidth="1"/>
    <col min="10" max="10" width="13" customWidth="1"/>
    <col min="11" max="11" width="15.5703125" customWidth="1"/>
    <col min="12" max="12" width="14.140625" customWidth="1"/>
  </cols>
  <sheetData>
    <row r="1" spans="1:12" ht="15.75" customHeight="1" x14ac:dyDescent="0.2">
      <c r="A1" s="512" t="s">
        <v>250</v>
      </c>
      <c r="B1" s="512"/>
      <c r="C1" s="512"/>
      <c r="D1" s="512"/>
      <c r="E1" s="512"/>
      <c r="F1" s="512"/>
    </row>
    <row r="2" spans="1:12" x14ac:dyDescent="0.2">
      <c r="A2" s="512"/>
      <c r="B2" s="512"/>
      <c r="C2" s="512"/>
      <c r="D2" s="512"/>
      <c r="E2" s="512"/>
      <c r="F2" s="512"/>
    </row>
    <row r="3" spans="1:12" x14ac:dyDescent="0.2">
      <c r="A3" s="3"/>
      <c r="B3" s="3"/>
      <c r="C3" s="3"/>
      <c r="D3" s="3"/>
      <c r="E3" s="3"/>
      <c r="F3" s="3"/>
    </row>
    <row r="4" spans="1:12" x14ac:dyDescent="0.2">
      <c r="A4" s="3"/>
      <c r="B4" s="3"/>
      <c r="C4" s="3"/>
      <c r="D4" s="3"/>
      <c r="E4" s="3"/>
      <c r="F4" s="3"/>
    </row>
    <row r="5" spans="1:12" ht="13.5" thickBot="1" x14ac:dyDescent="0.25">
      <c r="A5" s="3"/>
      <c r="B5" s="3"/>
      <c r="C5" s="3"/>
      <c r="D5" s="3"/>
      <c r="E5" s="3"/>
      <c r="F5" s="3"/>
    </row>
    <row r="6" spans="1:12" s="268" customFormat="1" ht="102" customHeight="1" x14ac:dyDescent="0.2">
      <c r="A6" s="510" t="s">
        <v>99</v>
      </c>
      <c r="B6" s="287" t="s">
        <v>117</v>
      </c>
      <c r="C6" s="287" t="s">
        <v>128</v>
      </c>
      <c r="D6" s="287" t="s">
        <v>119</v>
      </c>
      <c r="E6" s="287" t="s">
        <v>129</v>
      </c>
      <c r="F6" s="287" t="s">
        <v>125</v>
      </c>
      <c r="G6" s="287" t="s">
        <v>130</v>
      </c>
      <c r="H6" s="287" t="s">
        <v>121</v>
      </c>
      <c r="I6" s="287" t="s">
        <v>122</v>
      </c>
      <c r="J6" s="287" t="s">
        <v>123</v>
      </c>
      <c r="K6" s="287" t="s">
        <v>131</v>
      </c>
      <c r="L6" s="288" t="s">
        <v>15</v>
      </c>
    </row>
    <row r="7" spans="1:12" s="268" customFormat="1" ht="21" customHeight="1" x14ac:dyDescent="0.2">
      <c r="A7" s="511"/>
      <c r="B7" s="295" t="s">
        <v>321</v>
      </c>
      <c r="C7" s="295" t="s">
        <v>321</v>
      </c>
      <c r="D7" s="295" t="s">
        <v>321</v>
      </c>
      <c r="E7" s="295" t="s">
        <v>321</v>
      </c>
      <c r="F7" s="295" t="s">
        <v>321</v>
      </c>
      <c r="G7" s="295" t="s">
        <v>321</v>
      </c>
      <c r="H7" s="295" t="s">
        <v>321</v>
      </c>
      <c r="I7" s="295" t="s">
        <v>321</v>
      </c>
      <c r="J7" s="295" t="s">
        <v>321</v>
      </c>
      <c r="K7" s="295" t="s">
        <v>321</v>
      </c>
      <c r="L7" s="295" t="s">
        <v>321</v>
      </c>
    </row>
    <row r="8" spans="1:12" s="268" customFormat="1" x14ac:dyDescent="0.2">
      <c r="A8" s="289" t="s">
        <v>111</v>
      </c>
      <c r="B8" s="148"/>
      <c r="C8" s="148"/>
      <c r="D8" s="148">
        <v>653000</v>
      </c>
      <c r="E8" s="296"/>
      <c r="F8" s="297"/>
      <c r="G8" s="298"/>
      <c r="H8" s="197"/>
      <c r="I8" s="241"/>
      <c r="J8" s="241"/>
      <c r="K8" s="241"/>
      <c r="L8" s="290">
        <f>SUM(B8:K8)</f>
        <v>653000</v>
      </c>
    </row>
    <row r="9" spans="1:12" s="268" customFormat="1" x14ac:dyDescent="0.2">
      <c r="A9" s="289" t="s">
        <v>112</v>
      </c>
      <c r="B9" s="148">
        <v>6164295</v>
      </c>
      <c r="C9" s="148">
        <v>1202000</v>
      </c>
      <c r="D9" s="148">
        <v>4293800</v>
      </c>
      <c r="E9" s="296"/>
      <c r="F9" s="298">
        <v>290716</v>
      </c>
      <c r="G9" s="298"/>
      <c r="H9" s="197">
        <v>25400</v>
      </c>
      <c r="I9" s="241"/>
      <c r="J9" s="241"/>
      <c r="K9" s="241"/>
      <c r="L9" s="290">
        <f>SUM(B9:K9)</f>
        <v>11976211</v>
      </c>
    </row>
    <row r="10" spans="1:12" s="268" customFormat="1" x14ac:dyDescent="0.2">
      <c r="A10" s="289" t="s">
        <v>113</v>
      </c>
      <c r="B10" s="148"/>
      <c r="C10" s="148"/>
      <c r="D10" s="148">
        <v>326000</v>
      </c>
      <c r="E10" s="296"/>
      <c r="F10" s="298">
        <v>156539</v>
      </c>
      <c r="G10" s="299"/>
      <c r="H10" s="197"/>
      <c r="I10" s="241"/>
      <c r="J10" s="241"/>
      <c r="K10" s="241"/>
      <c r="L10" s="290">
        <f>SUM(B10:K10)</f>
        <v>482539</v>
      </c>
    </row>
    <row r="11" spans="1:12" s="268" customFormat="1" ht="25.5" x14ac:dyDescent="0.2">
      <c r="A11" s="291" t="s">
        <v>114</v>
      </c>
      <c r="B11" s="148">
        <v>565840</v>
      </c>
      <c r="C11" s="148">
        <v>99500</v>
      </c>
      <c r="D11" s="148">
        <v>200200</v>
      </c>
      <c r="E11" s="148"/>
      <c r="F11" s="148"/>
      <c r="G11" s="148"/>
      <c r="H11" s="197"/>
      <c r="I11" s="241"/>
      <c r="J11" s="241"/>
      <c r="K11" s="241"/>
      <c r="L11" s="290">
        <f>SUM(B11:K11)</f>
        <v>865540</v>
      </c>
    </row>
    <row r="12" spans="1:12" s="294" customFormat="1" ht="24" customHeight="1" thickBot="1" x14ac:dyDescent="0.25">
      <c r="A12" s="292" t="s">
        <v>59</v>
      </c>
      <c r="B12" s="293">
        <f>SUM(B8:B11)</f>
        <v>6730135</v>
      </c>
      <c r="C12" s="293">
        <f t="shared" ref="C12:L12" si="0">SUM(C8:C11)</f>
        <v>1301500</v>
      </c>
      <c r="D12" s="293">
        <f t="shared" si="0"/>
        <v>5473000</v>
      </c>
      <c r="E12" s="293">
        <f t="shared" si="0"/>
        <v>0</v>
      </c>
      <c r="F12" s="293">
        <f t="shared" si="0"/>
        <v>447255</v>
      </c>
      <c r="G12" s="293">
        <f t="shared" si="0"/>
        <v>0</v>
      </c>
      <c r="H12" s="293">
        <f t="shared" si="0"/>
        <v>25400</v>
      </c>
      <c r="I12" s="293">
        <f t="shared" si="0"/>
        <v>0</v>
      </c>
      <c r="J12" s="293">
        <f t="shared" si="0"/>
        <v>0</v>
      </c>
      <c r="K12" s="293">
        <f t="shared" si="0"/>
        <v>0</v>
      </c>
      <c r="L12" s="293">
        <f t="shared" si="0"/>
        <v>13977290</v>
      </c>
    </row>
  </sheetData>
  <mergeCells count="2">
    <mergeCell ref="A6:A7"/>
    <mergeCell ref="A1:F2"/>
  </mergeCells>
  <phoneticPr fontId="30" type="noConversion"/>
  <pageMargins left="0.75" right="0.75" top="1" bottom="1" header="0.5" footer="0.5"/>
  <pageSetup paperSize="9" scale="43" orientation="landscape" r:id="rId1"/>
  <headerFooter alignWithMargins="0">
    <oddHeader>&amp;R2.3. sz. melléklet
...../2019.(VIII.29.) Egyek Önk.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view="pageLayout" topLeftCell="B1" zoomScaleNormal="100" workbookViewId="0">
      <selection activeCell="V6" sqref="V6"/>
    </sheetView>
  </sheetViews>
  <sheetFormatPr defaultRowHeight="12.75" x14ac:dyDescent="0.2"/>
  <cols>
    <col min="1" max="1" width="56.7109375" customWidth="1"/>
    <col min="2" max="2" width="15.28515625" customWidth="1"/>
    <col min="3" max="3" width="15.140625" customWidth="1"/>
    <col min="4" max="4" width="13.7109375" customWidth="1"/>
    <col min="5" max="5" width="19.7109375" customWidth="1"/>
    <col min="6" max="6" width="14.42578125" customWidth="1"/>
    <col min="7" max="7" width="14.5703125" customWidth="1"/>
    <col min="8" max="8" width="11.28515625" customWidth="1"/>
    <col min="12" max="12" width="14.140625" customWidth="1"/>
  </cols>
  <sheetData>
    <row r="1" spans="1:12" ht="15.75" customHeight="1" x14ac:dyDescent="0.2">
      <c r="A1" s="512" t="s">
        <v>280</v>
      </c>
      <c r="B1" s="512"/>
      <c r="C1" s="512"/>
      <c r="D1" s="512"/>
      <c r="E1" s="512"/>
      <c r="F1" s="512"/>
    </row>
    <row r="2" spans="1:12" x14ac:dyDescent="0.2">
      <c r="A2" s="512"/>
      <c r="B2" s="512"/>
      <c r="C2" s="512"/>
      <c r="D2" s="512"/>
      <c r="E2" s="512"/>
      <c r="F2" s="512"/>
    </row>
    <row r="3" spans="1:12" x14ac:dyDescent="0.2">
      <c r="A3" s="3"/>
      <c r="B3" s="3"/>
      <c r="C3" s="3"/>
      <c r="D3" s="3"/>
      <c r="E3" s="3"/>
      <c r="F3" s="3"/>
    </row>
    <row r="4" spans="1:12" x14ac:dyDescent="0.2">
      <c r="A4" s="3"/>
      <c r="B4" s="3"/>
      <c r="C4" s="3"/>
      <c r="D4" s="3"/>
      <c r="E4" s="3"/>
      <c r="F4" s="3"/>
    </row>
    <row r="5" spans="1:12" ht="13.5" thickBot="1" x14ac:dyDescent="0.25">
      <c r="A5" s="3"/>
      <c r="B5" s="3"/>
      <c r="C5" s="3"/>
      <c r="D5" s="3"/>
      <c r="E5" s="3"/>
      <c r="F5" s="3"/>
    </row>
    <row r="6" spans="1:12" s="268" customFormat="1" ht="102" customHeight="1" x14ac:dyDescent="0.2">
      <c r="A6" s="510" t="s">
        <v>99</v>
      </c>
      <c r="B6" s="287" t="s">
        <v>117</v>
      </c>
      <c r="C6" s="287" t="s">
        <v>128</v>
      </c>
      <c r="D6" s="287" t="s">
        <v>119</v>
      </c>
      <c r="E6" s="287" t="s">
        <v>129</v>
      </c>
      <c r="F6" s="287" t="s">
        <v>125</v>
      </c>
      <c r="G6" s="287" t="s">
        <v>130</v>
      </c>
      <c r="H6" s="287" t="s">
        <v>121</v>
      </c>
      <c r="I6" s="287" t="s">
        <v>122</v>
      </c>
      <c r="J6" s="287" t="s">
        <v>123</v>
      </c>
      <c r="K6" s="287" t="s">
        <v>131</v>
      </c>
      <c r="L6" s="288" t="s">
        <v>15</v>
      </c>
    </row>
    <row r="7" spans="1:12" s="268" customFormat="1" ht="21" customHeight="1" x14ac:dyDescent="0.2">
      <c r="A7" s="511"/>
      <c r="B7" s="295" t="s">
        <v>321</v>
      </c>
      <c r="C7" s="295" t="s">
        <v>321</v>
      </c>
      <c r="D7" s="295" t="s">
        <v>321</v>
      </c>
      <c r="E7" s="295" t="s">
        <v>321</v>
      </c>
      <c r="F7" s="295" t="s">
        <v>321</v>
      </c>
      <c r="G7" s="295" t="s">
        <v>321</v>
      </c>
      <c r="H7" s="295" t="s">
        <v>321</v>
      </c>
      <c r="I7" s="295" t="s">
        <v>321</v>
      </c>
      <c r="J7" s="295" t="s">
        <v>321</v>
      </c>
      <c r="K7" s="295" t="s">
        <v>321</v>
      </c>
      <c r="L7" s="295" t="s">
        <v>321</v>
      </c>
    </row>
    <row r="8" spans="1:12" s="268" customFormat="1" x14ac:dyDescent="0.2">
      <c r="A8" s="289" t="s">
        <v>111</v>
      </c>
      <c r="B8" s="148"/>
      <c r="C8" s="148"/>
      <c r="D8" s="148">
        <v>653000</v>
      </c>
      <c r="E8" s="296"/>
      <c r="F8" s="297"/>
      <c r="G8" s="298"/>
      <c r="H8" s="197"/>
      <c r="I8" s="241"/>
      <c r="J8" s="241"/>
      <c r="K8" s="241"/>
      <c r="L8" s="290">
        <f>SUM(B8:K8)</f>
        <v>653000</v>
      </c>
    </row>
    <row r="9" spans="1:12" s="268" customFormat="1" x14ac:dyDescent="0.2">
      <c r="A9" s="289" t="s">
        <v>112</v>
      </c>
      <c r="B9" s="148">
        <v>6164295</v>
      </c>
      <c r="C9" s="148">
        <v>1202000</v>
      </c>
      <c r="D9" s="148">
        <v>4293800</v>
      </c>
      <c r="E9" s="296"/>
      <c r="F9" s="298">
        <v>290716</v>
      </c>
      <c r="G9" s="298"/>
      <c r="H9" s="197">
        <v>25400</v>
      </c>
      <c r="I9" s="241"/>
      <c r="J9" s="241"/>
      <c r="K9" s="241"/>
      <c r="L9" s="290">
        <f>SUM(B9:K9)</f>
        <v>11976211</v>
      </c>
    </row>
    <row r="10" spans="1:12" s="268" customFormat="1" x14ac:dyDescent="0.2">
      <c r="A10" s="289" t="s">
        <v>113</v>
      </c>
      <c r="B10" s="148"/>
      <c r="C10" s="148"/>
      <c r="D10" s="148">
        <v>326000</v>
      </c>
      <c r="E10" s="296"/>
      <c r="F10" s="298">
        <v>156539</v>
      </c>
      <c r="G10" s="299"/>
      <c r="H10" s="197"/>
      <c r="I10" s="241"/>
      <c r="J10" s="241"/>
      <c r="K10" s="241"/>
      <c r="L10" s="290">
        <f>SUM(B10:K10)</f>
        <v>482539</v>
      </c>
    </row>
    <row r="11" spans="1:12" s="268" customFormat="1" ht="25.5" x14ac:dyDescent="0.2">
      <c r="A11" s="291" t="s">
        <v>114</v>
      </c>
      <c r="B11" s="148">
        <v>565840</v>
      </c>
      <c r="C11" s="148">
        <v>99500</v>
      </c>
      <c r="D11" s="148">
        <v>200200</v>
      </c>
      <c r="E11" s="148"/>
      <c r="F11" s="148"/>
      <c r="G11" s="148"/>
      <c r="H11" s="197"/>
      <c r="I11" s="241"/>
      <c r="J11" s="241"/>
      <c r="K11" s="241"/>
      <c r="L11" s="290">
        <f>SUM(B11:K11)</f>
        <v>865540</v>
      </c>
    </row>
    <row r="12" spans="1:12" s="294" customFormat="1" ht="24" customHeight="1" thickBot="1" x14ac:dyDescent="0.25">
      <c r="A12" s="292" t="s">
        <v>59</v>
      </c>
      <c r="B12" s="293">
        <f>SUM(B8:B11)</f>
        <v>6730135</v>
      </c>
      <c r="C12" s="293">
        <f t="shared" ref="C12:L12" si="0">SUM(C8:C11)</f>
        <v>1301500</v>
      </c>
      <c r="D12" s="293">
        <f t="shared" si="0"/>
        <v>5473000</v>
      </c>
      <c r="E12" s="293">
        <f t="shared" si="0"/>
        <v>0</v>
      </c>
      <c r="F12" s="293">
        <f t="shared" si="0"/>
        <v>447255</v>
      </c>
      <c r="G12" s="293">
        <f t="shared" si="0"/>
        <v>0</v>
      </c>
      <c r="H12" s="293">
        <f t="shared" si="0"/>
        <v>25400</v>
      </c>
      <c r="I12" s="293">
        <f t="shared" si="0"/>
        <v>0</v>
      </c>
      <c r="J12" s="293">
        <f t="shared" si="0"/>
        <v>0</v>
      </c>
      <c r="K12" s="293">
        <f t="shared" si="0"/>
        <v>0</v>
      </c>
      <c r="L12" s="293">
        <f t="shared" si="0"/>
        <v>13977290</v>
      </c>
    </row>
  </sheetData>
  <mergeCells count="2">
    <mergeCell ref="A1:F2"/>
    <mergeCell ref="A6:A7"/>
  </mergeCells>
  <pageMargins left="0.75" right="0.75" top="1" bottom="1" header="0.5" footer="0.5"/>
  <pageSetup paperSize="9" scale="43" orientation="landscape" r:id="rId1"/>
  <headerFooter alignWithMargins="0">
    <oddHeader>&amp;R2.3. sz. melléklet
...../2019.(VIII.29.) Egyek Önk.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K47"/>
  <sheetViews>
    <sheetView view="pageLayout" zoomScaleNormal="100" workbookViewId="0">
      <selection activeCell="I7" sqref="I7"/>
    </sheetView>
  </sheetViews>
  <sheetFormatPr defaultRowHeight="12.75" x14ac:dyDescent="0.2"/>
  <cols>
    <col min="1" max="1" width="5.28515625" customWidth="1"/>
    <col min="2" max="2" width="52" customWidth="1"/>
    <col min="3" max="3" width="22.5703125" customWidth="1"/>
    <col min="4" max="6" width="17.7109375" customWidth="1"/>
    <col min="10" max="10" width="12.5703125" bestFit="1" customWidth="1"/>
    <col min="11" max="11" width="10" bestFit="1" customWidth="1"/>
  </cols>
  <sheetData>
    <row r="1" spans="2:8" ht="7.5" customHeight="1" x14ac:dyDescent="0.2"/>
    <row r="2" spans="2:8" ht="30" customHeight="1" x14ac:dyDescent="0.2">
      <c r="B2" s="497" t="s">
        <v>287</v>
      </c>
      <c r="C2" s="497"/>
      <c r="D2" s="497"/>
      <c r="E2" s="497"/>
      <c r="F2" s="497"/>
    </row>
    <row r="3" spans="2:8" ht="4.5" customHeight="1" thickBot="1" x14ac:dyDescent="0.25">
      <c r="B3" s="497"/>
      <c r="C3" s="497"/>
      <c r="D3" s="497"/>
      <c r="E3" s="497"/>
      <c r="F3" s="497"/>
    </row>
    <row r="4" spans="2:8" ht="3.75" hidden="1" customHeight="1" thickBot="1" x14ac:dyDescent="0.3">
      <c r="B4" s="7"/>
      <c r="C4" s="7"/>
      <c r="D4" s="7"/>
      <c r="E4" s="7"/>
      <c r="F4" s="12" t="s">
        <v>17</v>
      </c>
    </row>
    <row r="5" spans="2:8" ht="15.75" customHeight="1" x14ac:dyDescent="0.2">
      <c r="B5" s="513" t="s">
        <v>18</v>
      </c>
      <c r="C5" s="513" t="s">
        <v>258</v>
      </c>
      <c r="D5" s="515" t="s">
        <v>256</v>
      </c>
      <c r="E5" s="515" t="s">
        <v>257</v>
      </c>
      <c r="F5" s="518" t="s">
        <v>19</v>
      </c>
    </row>
    <row r="6" spans="2:8" ht="35.25" customHeight="1" thickBot="1" x14ac:dyDescent="0.25">
      <c r="B6" s="514"/>
      <c r="C6" s="514"/>
      <c r="D6" s="516"/>
      <c r="E6" s="517"/>
      <c r="F6" s="519"/>
    </row>
    <row r="7" spans="2:8" ht="15" customHeight="1" thickBot="1" x14ac:dyDescent="0.25">
      <c r="B7" s="13" t="s">
        <v>147</v>
      </c>
      <c r="C7" s="127">
        <f>C8+C10</f>
        <v>381099757</v>
      </c>
      <c r="D7" s="127">
        <f>D8+D10</f>
        <v>101448201</v>
      </c>
      <c r="E7" s="127">
        <f>E8+E10</f>
        <v>6730135</v>
      </c>
      <c r="F7" s="129">
        <f t="shared" ref="F7:F36" si="0">SUM(C7:E7)</f>
        <v>489278093</v>
      </c>
    </row>
    <row r="8" spans="2:8" ht="15" customHeight="1" thickBot="1" x14ac:dyDescent="0.25">
      <c r="B8" s="14" t="s">
        <v>148</v>
      </c>
      <c r="C8" s="102">
        <v>347145271</v>
      </c>
      <c r="D8" s="115">
        <v>100287261</v>
      </c>
      <c r="E8" s="115">
        <v>6164295</v>
      </c>
      <c r="F8" s="129">
        <f t="shared" si="0"/>
        <v>453596827</v>
      </c>
    </row>
    <row r="9" spans="2:8" ht="15" customHeight="1" thickBot="1" x14ac:dyDescent="0.25">
      <c r="B9" s="14" t="s">
        <v>151</v>
      </c>
      <c r="C9" s="102">
        <v>343848237</v>
      </c>
      <c r="D9" s="115"/>
      <c r="E9" s="115"/>
      <c r="F9" s="129">
        <f t="shared" si="0"/>
        <v>343848237</v>
      </c>
    </row>
    <row r="10" spans="2:8" ht="15" customHeight="1" thickBot="1" x14ac:dyDescent="0.25">
      <c r="B10" s="15" t="s">
        <v>149</v>
      </c>
      <c r="C10" s="103">
        <v>33954486</v>
      </c>
      <c r="D10" s="71">
        <v>1160940</v>
      </c>
      <c r="E10" s="71">
        <v>565840</v>
      </c>
      <c r="F10" s="129">
        <f t="shared" si="0"/>
        <v>35681266</v>
      </c>
    </row>
    <row r="11" spans="2:8" ht="15" customHeight="1" thickBot="1" x14ac:dyDescent="0.25">
      <c r="B11" s="16" t="s">
        <v>187</v>
      </c>
      <c r="C11" s="104">
        <v>26678444</v>
      </c>
      <c r="D11" s="128"/>
      <c r="E11" s="128"/>
      <c r="F11" s="129">
        <f t="shared" si="0"/>
        <v>26678444</v>
      </c>
    </row>
    <row r="12" spans="2:8" ht="29.25" customHeight="1" thickBot="1" x14ac:dyDescent="0.25">
      <c r="B12" s="100" t="s">
        <v>142</v>
      </c>
      <c r="C12" s="129">
        <v>40142589</v>
      </c>
      <c r="D12" s="129">
        <v>20331603</v>
      </c>
      <c r="E12" s="127">
        <v>1301500</v>
      </c>
      <c r="F12" s="129">
        <f t="shared" si="0"/>
        <v>61775692</v>
      </c>
      <c r="H12" s="114"/>
    </row>
    <row r="13" spans="2:8" ht="15" customHeight="1" thickBot="1" x14ac:dyDescent="0.25">
      <c r="B13" s="70" t="s">
        <v>119</v>
      </c>
      <c r="C13" s="127">
        <v>550796663</v>
      </c>
      <c r="D13" s="127">
        <v>25878539</v>
      </c>
      <c r="E13" s="127">
        <v>5473000</v>
      </c>
      <c r="F13" s="129">
        <f t="shared" si="0"/>
        <v>582148202</v>
      </c>
    </row>
    <row r="14" spans="2:8" ht="15" customHeight="1" thickBot="1" x14ac:dyDescent="0.25">
      <c r="B14" s="54" t="s">
        <v>120</v>
      </c>
      <c r="C14" s="195">
        <v>10163165</v>
      </c>
      <c r="D14" s="130"/>
      <c r="E14" s="130"/>
      <c r="F14" s="129">
        <f>SUM(C14:E14)</f>
        <v>10163165</v>
      </c>
    </row>
    <row r="15" spans="2:8" s="59" customFormat="1" ht="29.25" customHeight="1" thickBot="1" x14ac:dyDescent="0.25">
      <c r="B15" s="100" t="s">
        <v>145</v>
      </c>
      <c r="C15" s="387">
        <f>SUM(C16:C34)</f>
        <v>119002874</v>
      </c>
      <c r="D15" s="387">
        <f>SUM(D16:D34)</f>
        <v>5024165</v>
      </c>
      <c r="E15" s="386">
        <f>SUM(E16:E34)</f>
        <v>447255</v>
      </c>
      <c r="F15" s="387">
        <f>SUM(F16:F34)</f>
        <v>124474294</v>
      </c>
    </row>
    <row r="16" spans="2:8" ht="15" customHeight="1" thickBot="1" x14ac:dyDescent="0.25">
      <c r="B16" s="285" t="s">
        <v>64</v>
      </c>
      <c r="C16" s="281">
        <v>2786139</v>
      </c>
      <c r="D16" s="203"/>
      <c r="E16" s="204"/>
      <c r="F16" s="129">
        <f>SUM(C16:E16)</f>
        <v>2786139</v>
      </c>
    </row>
    <row r="17" spans="2:11" ht="15" customHeight="1" thickBot="1" x14ac:dyDescent="0.25">
      <c r="B17" s="418" t="s">
        <v>317</v>
      </c>
      <c r="C17" s="419">
        <v>9000000</v>
      </c>
      <c r="D17" s="420"/>
      <c r="E17" s="421"/>
      <c r="F17" s="129">
        <f t="shared" ref="F17:F20" si="1">SUM(C17:E17)</f>
        <v>9000000</v>
      </c>
    </row>
    <row r="18" spans="2:11" ht="15" customHeight="1" thickBot="1" x14ac:dyDescent="0.25">
      <c r="B18" s="49" t="s">
        <v>217</v>
      </c>
      <c r="C18" s="282">
        <v>34278016</v>
      </c>
      <c r="D18" s="197"/>
      <c r="E18" s="198"/>
      <c r="F18" s="129">
        <f t="shared" si="1"/>
        <v>34278016</v>
      </c>
    </row>
    <row r="19" spans="2:11" ht="17.25" customHeight="1" thickBot="1" x14ac:dyDescent="0.25">
      <c r="B19" s="49" t="s">
        <v>60</v>
      </c>
      <c r="C19" s="283">
        <v>27328292</v>
      </c>
      <c r="D19" s="197">
        <v>5024165</v>
      </c>
      <c r="E19" s="198">
        <v>447255</v>
      </c>
      <c r="F19" s="129">
        <f t="shared" si="1"/>
        <v>32799712</v>
      </c>
    </row>
    <row r="20" spans="2:11" ht="17.25" customHeight="1" thickBot="1" x14ac:dyDescent="0.25">
      <c r="B20" s="49" t="s">
        <v>318</v>
      </c>
      <c r="C20" s="283">
        <v>5000000</v>
      </c>
      <c r="D20" s="197"/>
      <c r="E20" s="198"/>
      <c r="F20" s="129">
        <f t="shared" si="1"/>
        <v>5000000</v>
      </c>
    </row>
    <row r="21" spans="2:11" ht="15" customHeight="1" thickBot="1" x14ac:dyDescent="0.25">
      <c r="B21" s="49" t="s">
        <v>289</v>
      </c>
      <c r="C21" s="283">
        <v>50000</v>
      </c>
      <c r="D21" s="197"/>
      <c r="E21" s="198"/>
      <c r="F21" s="129">
        <f t="shared" si="0"/>
        <v>50000</v>
      </c>
      <c r="K21" s="77"/>
    </row>
    <row r="22" spans="2:11" ht="15" customHeight="1" thickBot="1" x14ac:dyDescent="0.25">
      <c r="B22" s="49" t="s">
        <v>65</v>
      </c>
      <c r="C22" s="283">
        <v>23300427</v>
      </c>
      <c r="D22" s="197"/>
      <c r="E22" s="198"/>
      <c r="F22" s="129">
        <f t="shared" si="0"/>
        <v>23300427</v>
      </c>
    </row>
    <row r="23" spans="2:11" ht="15" customHeight="1" thickBot="1" x14ac:dyDescent="0.25">
      <c r="B23" s="49" t="s">
        <v>332</v>
      </c>
      <c r="C23" s="284">
        <v>2547998</v>
      </c>
      <c r="D23" s="199"/>
      <c r="E23" s="200"/>
      <c r="F23" s="129">
        <f t="shared" si="0"/>
        <v>2547998</v>
      </c>
    </row>
    <row r="24" spans="2:11" ht="29.25" customHeight="1" thickBot="1" x14ac:dyDescent="0.25">
      <c r="B24" s="99" t="s">
        <v>288</v>
      </c>
      <c r="C24" s="284">
        <v>3919704</v>
      </c>
      <c r="D24" s="199"/>
      <c r="E24" s="200"/>
      <c r="F24" s="129">
        <f t="shared" si="0"/>
        <v>3919704</v>
      </c>
      <c r="K24" s="77"/>
    </row>
    <row r="25" spans="2:11" ht="15" customHeight="1" thickBot="1" x14ac:dyDescent="0.25">
      <c r="B25" s="49" t="s">
        <v>218</v>
      </c>
      <c r="C25" s="284">
        <v>1718611</v>
      </c>
      <c r="D25" s="199"/>
      <c r="E25" s="200"/>
      <c r="F25" s="129">
        <f t="shared" si="0"/>
        <v>1718611</v>
      </c>
    </row>
    <row r="26" spans="2:11" ht="15" customHeight="1" thickBot="1" x14ac:dyDescent="0.25">
      <c r="B26" s="49" t="s">
        <v>154</v>
      </c>
      <c r="C26" s="284">
        <v>400000</v>
      </c>
      <c r="D26" s="199"/>
      <c r="E26" s="200"/>
      <c r="F26" s="129">
        <f t="shared" si="0"/>
        <v>400000</v>
      </c>
    </row>
    <row r="27" spans="2:11" ht="15" customHeight="1" thickBot="1" x14ac:dyDescent="0.25">
      <c r="B27" s="50" t="s">
        <v>319</v>
      </c>
      <c r="C27" s="284">
        <v>1700000</v>
      </c>
      <c r="D27" s="199"/>
      <c r="E27" s="200"/>
      <c r="F27" s="129">
        <f t="shared" si="0"/>
        <v>1700000</v>
      </c>
    </row>
    <row r="28" spans="2:11" ht="15" customHeight="1" thickBot="1" x14ac:dyDescent="0.25">
      <c r="B28" s="50" t="s">
        <v>290</v>
      </c>
      <c r="C28" s="284">
        <v>1295199</v>
      </c>
      <c r="D28" s="199"/>
      <c r="E28" s="200"/>
      <c r="F28" s="129">
        <f t="shared" si="0"/>
        <v>1295199</v>
      </c>
    </row>
    <row r="29" spans="2:11" ht="15" customHeight="1" thickBot="1" x14ac:dyDescent="0.25">
      <c r="B29" s="286" t="s">
        <v>188</v>
      </c>
      <c r="C29" s="284">
        <v>250000</v>
      </c>
      <c r="D29" s="199"/>
      <c r="E29" s="200"/>
      <c r="F29" s="129">
        <f t="shared" si="0"/>
        <v>250000</v>
      </c>
    </row>
    <row r="30" spans="2:11" ht="15" customHeight="1" thickBot="1" x14ac:dyDescent="0.25">
      <c r="B30" s="50" t="s">
        <v>152</v>
      </c>
      <c r="C30" s="284">
        <v>1500000</v>
      </c>
      <c r="D30" s="199"/>
      <c r="E30" s="200"/>
      <c r="F30" s="129">
        <f t="shared" si="0"/>
        <v>1500000</v>
      </c>
    </row>
    <row r="31" spans="2:11" ht="15" customHeight="1" thickBot="1" x14ac:dyDescent="0.25">
      <c r="B31" s="50" t="s">
        <v>331</v>
      </c>
      <c r="C31" s="284">
        <v>410000</v>
      </c>
      <c r="D31" s="199"/>
      <c r="E31" s="200"/>
      <c r="F31" s="129">
        <f t="shared" si="0"/>
        <v>410000</v>
      </c>
    </row>
    <row r="32" spans="2:11" ht="15" customHeight="1" thickBot="1" x14ac:dyDescent="0.25">
      <c r="B32" s="50" t="s">
        <v>333</v>
      </c>
      <c r="C32" s="284">
        <v>301200</v>
      </c>
      <c r="D32" s="199"/>
      <c r="E32" s="200"/>
      <c r="F32" s="129">
        <f t="shared" si="0"/>
        <v>301200</v>
      </c>
    </row>
    <row r="33" spans="1:6" ht="15" customHeight="1" thickBot="1" x14ac:dyDescent="0.25">
      <c r="B33" s="267" t="s">
        <v>153</v>
      </c>
      <c r="C33" s="469">
        <v>1200000</v>
      </c>
      <c r="D33" s="201"/>
      <c r="E33" s="202"/>
      <c r="F33" s="129">
        <f t="shared" si="0"/>
        <v>1200000</v>
      </c>
    </row>
    <row r="34" spans="1:6" s="59" customFormat="1" ht="15" customHeight="1" thickBot="1" x14ac:dyDescent="0.25">
      <c r="A34" s="160"/>
      <c r="B34" s="305" t="s">
        <v>231</v>
      </c>
      <c r="C34" s="76">
        <v>2017288</v>
      </c>
      <c r="D34" s="304"/>
      <c r="E34" s="306"/>
      <c r="F34" s="372">
        <f t="shared" si="0"/>
        <v>2017288</v>
      </c>
    </row>
    <row r="35" spans="1:6" s="59" customFormat="1" ht="15" customHeight="1" thickBot="1" x14ac:dyDescent="0.25">
      <c r="B35" s="13" t="s">
        <v>150</v>
      </c>
      <c r="C35" s="470">
        <f>C36</f>
        <v>34825543</v>
      </c>
      <c r="D35" s="196">
        <f>SUM(D36:D36)</f>
        <v>0</v>
      </c>
      <c r="E35" s="127">
        <f>SUM(E36:E36)</f>
        <v>0</v>
      </c>
      <c r="F35" s="129">
        <f t="shared" si="0"/>
        <v>34825543</v>
      </c>
    </row>
    <row r="36" spans="1:6" ht="15" customHeight="1" thickBot="1" x14ac:dyDescent="0.25">
      <c r="B36" s="192" t="s">
        <v>227</v>
      </c>
      <c r="C36" s="471">
        <v>34825543</v>
      </c>
      <c r="D36" s="193">
        <v>0</v>
      </c>
      <c r="E36" s="194"/>
      <c r="F36" s="129">
        <f t="shared" si="0"/>
        <v>34825543</v>
      </c>
    </row>
    <row r="37" spans="1:6" ht="13.5" thickBot="1" x14ac:dyDescent="0.25">
      <c r="B37" s="13" t="s">
        <v>20</v>
      </c>
      <c r="C37" s="127">
        <f>C7+C12+C13+C14+C15+C35</f>
        <v>1136030591</v>
      </c>
      <c r="D37" s="127">
        <f>D7+D12+D13+D14+D15+D35</f>
        <v>152682508</v>
      </c>
      <c r="E37" s="127">
        <f>E7+E12+E13+E14+E15+E35</f>
        <v>13951890</v>
      </c>
      <c r="F37" s="127">
        <f>F7+F12+F13+F14+F15+F35</f>
        <v>1302664989</v>
      </c>
    </row>
    <row r="38" spans="1:6" x14ac:dyDescent="0.2">
      <c r="C38" s="134"/>
      <c r="D38" s="2"/>
    </row>
    <row r="39" spans="1:6" x14ac:dyDescent="0.2">
      <c r="C39" s="77"/>
      <c r="D39" s="77"/>
    </row>
    <row r="41" spans="1:6" x14ac:dyDescent="0.2">
      <c r="F41" s="77"/>
    </row>
    <row r="42" spans="1:6" x14ac:dyDescent="0.2">
      <c r="C42" s="369"/>
      <c r="D42" s="77"/>
      <c r="E42" s="369"/>
    </row>
    <row r="43" spans="1:6" x14ac:dyDescent="0.2">
      <c r="E43" s="369"/>
    </row>
    <row r="44" spans="1:6" x14ac:dyDescent="0.2">
      <c r="E44" s="369"/>
      <c r="F44" s="77"/>
    </row>
    <row r="45" spans="1:6" x14ac:dyDescent="0.2">
      <c r="C45" s="77"/>
    </row>
    <row r="47" spans="1:6" x14ac:dyDescent="0.2">
      <c r="C47" s="77"/>
    </row>
  </sheetData>
  <mergeCells count="6">
    <mergeCell ref="B2:F3"/>
    <mergeCell ref="B5:B6"/>
    <mergeCell ref="D5:D6"/>
    <mergeCell ref="E5:E6"/>
    <mergeCell ref="F5:F6"/>
    <mergeCell ref="C5:C6"/>
  </mergeCells>
  <phoneticPr fontId="3" type="noConversion"/>
  <pageMargins left="0.78740157480314965" right="0.78740157480314965" top="0.83229166666666665" bottom="0.78740157480314965" header="0.51181102362204722" footer="0.51181102362204722"/>
  <pageSetup paperSize="9" scale="81" orientation="landscape" r:id="rId1"/>
  <headerFooter alignWithMargins="0">
    <oddHeader>&amp;R3.sz melléklet
..../2019.(VIII.29.) Egyek Önk.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Layout" topLeftCell="E1" zoomScaleNormal="140" workbookViewId="0">
      <selection activeCell="N12" sqref="N12"/>
    </sheetView>
  </sheetViews>
  <sheetFormatPr defaultRowHeight="12.75" x14ac:dyDescent="0.2"/>
  <cols>
    <col min="1" max="1" width="8.140625" customWidth="1"/>
    <col min="2" max="2" width="19.28515625" customWidth="1"/>
    <col min="3" max="3" width="74.7109375" customWidth="1"/>
    <col min="4" max="4" width="20.85546875" customWidth="1"/>
    <col min="5" max="5" width="17.28515625" style="369" bestFit="1" customWidth="1"/>
    <col min="6" max="6" width="19.42578125" customWidth="1"/>
    <col min="8" max="8" width="14.5703125" bestFit="1" customWidth="1"/>
  </cols>
  <sheetData>
    <row r="1" spans="1:6" x14ac:dyDescent="0.2">
      <c r="D1" s="81"/>
    </row>
    <row r="2" spans="1:6" x14ac:dyDescent="0.2">
      <c r="D2" s="81"/>
    </row>
    <row r="3" spans="1:6" x14ac:dyDescent="0.2">
      <c r="A3" s="268"/>
      <c r="B3" s="268"/>
      <c r="C3" s="268"/>
      <c r="D3" s="269"/>
    </row>
    <row r="4" spans="1:6" ht="15.75" x14ac:dyDescent="0.25">
      <c r="A4" s="520" t="s">
        <v>259</v>
      </c>
      <c r="B4" s="521"/>
      <c r="C4" s="521"/>
      <c r="D4" s="521"/>
    </row>
    <row r="5" spans="1:6" ht="13.5" thickBot="1" x14ac:dyDescent="0.25">
      <c r="A5" s="268"/>
      <c r="B5" s="268"/>
      <c r="C5" s="268"/>
      <c r="D5" s="270" t="s">
        <v>23</v>
      </c>
    </row>
    <row r="6" spans="1:6" ht="26.25" thickBot="1" x14ac:dyDescent="0.25">
      <c r="A6" s="271" t="s">
        <v>66</v>
      </c>
      <c r="B6" s="272" t="s">
        <v>155</v>
      </c>
      <c r="C6" s="273" t="s">
        <v>22</v>
      </c>
      <c r="D6" s="237" t="s">
        <v>294</v>
      </c>
    </row>
    <row r="7" spans="1:6" s="58" customFormat="1" ht="13.5" thickBot="1" x14ac:dyDescent="0.25">
      <c r="A7" s="472" t="s">
        <v>1</v>
      </c>
      <c r="B7" s="473" t="s">
        <v>192</v>
      </c>
      <c r="C7" s="462" t="s">
        <v>323</v>
      </c>
      <c r="D7" s="474">
        <v>8021574</v>
      </c>
      <c r="E7" s="395"/>
    </row>
    <row r="8" spans="1:6" s="58" customFormat="1" ht="13.5" thickBot="1" x14ac:dyDescent="0.25">
      <c r="A8" s="472" t="s">
        <v>5</v>
      </c>
      <c r="B8" s="473" t="s">
        <v>191</v>
      </c>
      <c r="C8" s="462" t="s">
        <v>324</v>
      </c>
      <c r="D8" s="474">
        <v>6532000</v>
      </c>
      <c r="E8" s="395"/>
    </row>
    <row r="9" spans="1:6" s="58" customFormat="1" ht="13.5" thickBot="1" x14ac:dyDescent="0.25">
      <c r="A9" s="472" t="s">
        <v>9</v>
      </c>
      <c r="B9" s="473" t="s">
        <v>156</v>
      </c>
      <c r="C9" s="462" t="s">
        <v>293</v>
      </c>
      <c r="D9" s="474">
        <f>2500000-1153165</f>
        <v>1346835</v>
      </c>
      <c r="E9" s="395"/>
    </row>
    <row r="10" spans="1:6" s="58" customFormat="1" x14ac:dyDescent="0.2">
      <c r="A10" s="472" t="s">
        <v>3</v>
      </c>
      <c r="B10" s="473" t="s">
        <v>156</v>
      </c>
      <c r="C10" s="462" t="s">
        <v>212</v>
      </c>
      <c r="D10" s="474">
        <f>7009546+1892577</f>
        <v>8902123</v>
      </c>
      <c r="E10" s="395"/>
    </row>
    <row r="11" spans="1:6" s="58" customFormat="1" ht="13.5" thickBot="1" x14ac:dyDescent="0.25">
      <c r="A11" s="472" t="s">
        <v>6</v>
      </c>
      <c r="B11" s="473" t="s">
        <v>292</v>
      </c>
      <c r="C11" s="475" t="s">
        <v>291</v>
      </c>
      <c r="D11" s="476">
        <v>2024000</v>
      </c>
      <c r="E11" s="395"/>
    </row>
    <row r="12" spans="1:6" s="58" customFormat="1" ht="13.5" thickBot="1" x14ac:dyDescent="0.25">
      <c r="A12" s="522" t="s">
        <v>12</v>
      </c>
      <c r="B12" s="522"/>
      <c r="C12" s="523"/>
      <c r="D12" s="477">
        <f>SUM(D7:D11)</f>
        <v>26826532</v>
      </c>
      <c r="E12" s="395"/>
      <c r="F12" s="464"/>
    </row>
    <row r="13" spans="1:6" s="58" customFormat="1" x14ac:dyDescent="0.2">
      <c r="A13" s="478"/>
      <c r="B13" s="478"/>
      <c r="C13" s="478"/>
      <c r="D13" s="478"/>
      <c r="E13" s="395"/>
    </row>
    <row r="14" spans="1:6" x14ac:dyDescent="0.2">
      <c r="A14" s="268"/>
      <c r="B14" s="268"/>
      <c r="C14" s="268"/>
      <c r="D14" s="269"/>
    </row>
    <row r="15" spans="1:6" ht="15.75" x14ac:dyDescent="0.25">
      <c r="A15" s="520" t="s">
        <v>58</v>
      </c>
      <c r="B15" s="521"/>
      <c r="C15" s="521"/>
      <c r="D15" s="521"/>
    </row>
    <row r="16" spans="1:6" ht="13.5" thickBot="1" x14ac:dyDescent="0.25">
      <c r="A16" s="276"/>
      <c r="B16" s="276"/>
      <c r="C16" s="276"/>
      <c r="D16" s="270" t="s">
        <v>23</v>
      </c>
    </row>
    <row r="17" spans="1:6" ht="13.5" thickBot="1" x14ac:dyDescent="0.25">
      <c r="A17" s="271" t="s">
        <v>66</v>
      </c>
      <c r="B17" s="272"/>
      <c r="C17" s="277" t="s">
        <v>24</v>
      </c>
      <c r="D17" s="274" t="s">
        <v>206</v>
      </c>
    </row>
    <row r="18" spans="1:6" s="58" customFormat="1" ht="13.5" thickBot="1" x14ac:dyDescent="0.25">
      <c r="A18" s="456" t="s">
        <v>1</v>
      </c>
      <c r="B18" s="461" t="s">
        <v>157</v>
      </c>
      <c r="C18" s="462" t="s">
        <v>296</v>
      </c>
      <c r="D18" s="463">
        <v>2012000</v>
      </c>
      <c r="E18" s="395"/>
    </row>
    <row r="19" spans="1:6" s="58" customFormat="1" ht="13.5" thickBot="1" x14ac:dyDescent="0.25">
      <c r="A19" s="456" t="s">
        <v>5</v>
      </c>
      <c r="B19" s="457" t="s">
        <v>157</v>
      </c>
      <c r="C19" s="458" t="s">
        <v>297</v>
      </c>
      <c r="D19" s="308">
        <f>1575000+70000</f>
        <v>1645000</v>
      </c>
      <c r="E19" s="395"/>
    </row>
    <row r="20" spans="1:6" s="58" customFormat="1" ht="13.5" thickBot="1" x14ac:dyDescent="0.25">
      <c r="A20" s="456" t="s">
        <v>9</v>
      </c>
      <c r="B20" s="457" t="s">
        <v>157</v>
      </c>
      <c r="C20" s="458" t="s">
        <v>307</v>
      </c>
      <c r="D20" s="308">
        <v>2700000</v>
      </c>
      <c r="E20" s="395"/>
    </row>
    <row r="21" spans="1:6" s="58" customFormat="1" ht="13.5" thickBot="1" x14ac:dyDescent="0.25">
      <c r="A21" s="456" t="s">
        <v>3</v>
      </c>
      <c r="B21" s="457" t="s">
        <v>302</v>
      </c>
      <c r="C21" s="458" t="s">
        <v>303</v>
      </c>
      <c r="D21" s="308">
        <v>2487500</v>
      </c>
      <c r="E21" s="395"/>
      <c r="F21" s="464"/>
    </row>
    <row r="22" spans="1:6" s="58" customFormat="1" ht="13.5" thickBot="1" x14ac:dyDescent="0.25">
      <c r="A22" s="456" t="s">
        <v>6</v>
      </c>
      <c r="B22" s="457" t="s">
        <v>192</v>
      </c>
      <c r="C22" s="458" t="s">
        <v>301</v>
      </c>
      <c r="D22" s="308">
        <f>211500+57105</f>
        <v>268605</v>
      </c>
      <c r="E22" s="395"/>
      <c r="F22" s="464"/>
    </row>
    <row r="23" spans="1:6" s="58" customFormat="1" ht="13.5" thickBot="1" x14ac:dyDescent="0.25">
      <c r="A23" s="456" t="s">
        <v>10</v>
      </c>
      <c r="B23" s="457" t="s">
        <v>192</v>
      </c>
      <c r="C23" s="458" t="s">
        <v>300</v>
      </c>
      <c r="D23" s="308">
        <v>2500000</v>
      </c>
      <c r="E23" s="395"/>
      <c r="F23" s="464"/>
    </row>
    <row r="24" spans="1:6" s="58" customFormat="1" ht="13.5" thickBot="1" x14ac:dyDescent="0.25">
      <c r="A24" s="456" t="s">
        <v>4</v>
      </c>
      <c r="B24" s="457" t="s">
        <v>192</v>
      </c>
      <c r="C24" s="458" t="s">
        <v>243</v>
      </c>
      <c r="D24" s="308">
        <v>61145650</v>
      </c>
      <c r="E24" s="395"/>
      <c r="F24" s="464"/>
    </row>
    <row r="25" spans="1:6" s="58" customFormat="1" ht="13.5" thickBot="1" x14ac:dyDescent="0.25">
      <c r="A25" s="456" t="s">
        <v>11</v>
      </c>
      <c r="B25" s="457" t="s">
        <v>192</v>
      </c>
      <c r="C25" s="458" t="s">
        <v>299</v>
      </c>
      <c r="D25" s="308">
        <f>252000+68000</f>
        <v>320000</v>
      </c>
      <c r="E25" s="395"/>
      <c r="F25" s="464"/>
    </row>
    <row r="26" spans="1:6" s="58" customFormat="1" ht="13.5" thickBot="1" x14ac:dyDescent="0.25">
      <c r="A26" s="456" t="s">
        <v>7</v>
      </c>
      <c r="B26" s="457" t="s">
        <v>192</v>
      </c>
      <c r="C26" s="458" t="s">
        <v>308</v>
      </c>
      <c r="D26" s="308">
        <v>1400000</v>
      </c>
      <c r="E26" s="395"/>
    </row>
    <row r="27" spans="1:6" s="58" customFormat="1" ht="13.5" thickBot="1" x14ac:dyDescent="0.25">
      <c r="A27" s="456" t="s">
        <v>2</v>
      </c>
      <c r="B27" s="457" t="s">
        <v>191</v>
      </c>
      <c r="C27" s="458" t="s">
        <v>298</v>
      </c>
      <c r="D27" s="308">
        <v>50744996</v>
      </c>
      <c r="E27" s="395"/>
    </row>
    <row r="28" spans="1:6" s="58" customFormat="1" ht="13.5" thickBot="1" x14ac:dyDescent="0.25">
      <c r="A28" s="456" t="s">
        <v>8</v>
      </c>
      <c r="B28" s="457" t="s">
        <v>213</v>
      </c>
      <c r="C28" s="458" t="s">
        <v>309</v>
      </c>
      <c r="D28" s="308">
        <f>551200+148800</f>
        <v>700000</v>
      </c>
      <c r="E28" s="395"/>
    </row>
    <row r="29" spans="1:6" s="58" customFormat="1" ht="13.5" thickBot="1" x14ac:dyDescent="0.25">
      <c r="A29" s="456" t="s">
        <v>16</v>
      </c>
      <c r="B29" s="457" t="s">
        <v>156</v>
      </c>
      <c r="C29" s="458" t="s">
        <v>312</v>
      </c>
      <c r="D29" s="308">
        <v>300000</v>
      </c>
      <c r="E29" s="395"/>
    </row>
    <row r="30" spans="1:6" s="58" customFormat="1" ht="13.5" thickBot="1" x14ac:dyDescent="0.25">
      <c r="A30" s="456" t="s">
        <v>14</v>
      </c>
      <c r="B30" s="457" t="s">
        <v>156</v>
      </c>
      <c r="C30" s="458" t="s">
        <v>313</v>
      </c>
      <c r="D30" s="308">
        <f>37352243+10085105</f>
        <v>47437348</v>
      </c>
      <c r="E30" s="395"/>
    </row>
    <row r="31" spans="1:6" s="58" customFormat="1" ht="13.5" thickBot="1" x14ac:dyDescent="0.25">
      <c r="A31" s="456" t="s">
        <v>48</v>
      </c>
      <c r="B31" s="457" t="s">
        <v>156</v>
      </c>
      <c r="C31" s="458" t="s">
        <v>262</v>
      </c>
      <c r="D31" s="308">
        <v>530246874</v>
      </c>
      <c r="E31" s="395"/>
    </row>
    <row r="32" spans="1:6" s="58" customFormat="1" ht="13.5" thickBot="1" x14ac:dyDescent="0.25">
      <c r="A32" s="456" t="s">
        <v>51</v>
      </c>
      <c r="B32" s="457" t="s">
        <v>156</v>
      </c>
      <c r="C32" s="458" t="s">
        <v>253</v>
      </c>
      <c r="D32" s="308">
        <v>155527974</v>
      </c>
      <c r="E32" s="395"/>
    </row>
    <row r="33" spans="1:8" s="58" customFormat="1" ht="26.25" thickBot="1" x14ac:dyDescent="0.25">
      <c r="A33" s="456" t="s">
        <v>49</v>
      </c>
      <c r="B33" s="457" t="s">
        <v>156</v>
      </c>
      <c r="C33" s="459" t="s">
        <v>252</v>
      </c>
      <c r="D33" s="308">
        <v>126961087</v>
      </c>
      <c r="E33" s="395"/>
      <c r="F33" s="464"/>
      <c r="H33" s="464">
        <f>E33-F33</f>
        <v>0</v>
      </c>
    </row>
    <row r="34" spans="1:8" s="58" customFormat="1" ht="13.5" thickBot="1" x14ac:dyDescent="0.25">
      <c r="A34" s="456" t="s">
        <v>50</v>
      </c>
      <c r="B34" s="457" t="s">
        <v>310</v>
      </c>
      <c r="C34" s="459" t="s">
        <v>311</v>
      </c>
      <c r="D34" s="308">
        <f>107619065+29057147</f>
        <v>136676212</v>
      </c>
      <c r="E34" s="395"/>
    </row>
    <row r="35" spans="1:8" s="58" customFormat="1" ht="13.5" thickBot="1" x14ac:dyDescent="0.25">
      <c r="A35" s="456" t="s">
        <v>52</v>
      </c>
      <c r="B35" s="457" t="s">
        <v>261</v>
      </c>
      <c r="C35" s="458" t="s">
        <v>260</v>
      </c>
      <c r="D35" s="308">
        <v>1095161306</v>
      </c>
      <c r="E35" s="395"/>
    </row>
    <row r="36" spans="1:8" s="58" customFormat="1" ht="13.5" thickBot="1" x14ac:dyDescent="0.25">
      <c r="A36" s="456"/>
      <c r="B36" s="457" t="s">
        <v>334</v>
      </c>
      <c r="C36" s="458" t="s">
        <v>335</v>
      </c>
      <c r="D36" s="308">
        <v>250000</v>
      </c>
      <c r="E36" s="395"/>
    </row>
    <row r="37" spans="1:8" s="58" customFormat="1" ht="13.5" thickBot="1" x14ac:dyDescent="0.25">
      <c r="A37" s="456" t="s">
        <v>53</v>
      </c>
      <c r="B37" s="457" t="s">
        <v>304</v>
      </c>
      <c r="C37" s="458" t="s">
        <v>305</v>
      </c>
      <c r="D37" s="308">
        <f>2894800+781596</f>
        <v>3676396</v>
      </c>
      <c r="E37" s="395"/>
    </row>
    <row r="38" spans="1:8" s="58" customFormat="1" ht="13.5" thickBot="1" x14ac:dyDescent="0.25">
      <c r="A38" s="456" t="s">
        <v>54</v>
      </c>
      <c r="B38" s="457" t="s">
        <v>304</v>
      </c>
      <c r="C38" s="458" t="s">
        <v>306</v>
      </c>
      <c r="D38" s="308">
        <v>508000</v>
      </c>
      <c r="E38" s="395"/>
    </row>
    <row r="39" spans="1:8" s="58" customFormat="1" x14ac:dyDescent="0.2">
      <c r="A39" s="456" t="s">
        <v>13</v>
      </c>
      <c r="B39" s="457" t="s">
        <v>244</v>
      </c>
      <c r="C39" s="458" t="s">
        <v>295</v>
      </c>
      <c r="D39" s="308">
        <v>25400</v>
      </c>
      <c r="E39" s="395"/>
    </row>
    <row r="40" spans="1:8" s="58" customFormat="1" ht="13.5" thickBot="1" x14ac:dyDescent="0.25">
      <c r="A40" s="523" t="s">
        <v>12</v>
      </c>
      <c r="B40" s="524"/>
      <c r="C40" s="525"/>
      <c r="D40" s="460">
        <f>SUM(D18:D39)</f>
        <v>2222694348</v>
      </c>
      <c r="E40" s="395"/>
    </row>
    <row r="41" spans="1:8" x14ac:dyDescent="0.2">
      <c r="D41" s="81"/>
    </row>
    <row r="42" spans="1:8" x14ac:dyDescent="0.2">
      <c r="D42" s="396"/>
    </row>
    <row r="43" spans="1:8" x14ac:dyDescent="0.2">
      <c r="D43" s="77"/>
    </row>
    <row r="45" spans="1:8" x14ac:dyDescent="0.2">
      <c r="D45" s="77"/>
    </row>
  </sheetData>
  <mergeCells count="4">
    <mergeCell ref="A4:D4"/>
    <mergeCell ref="A12:C12"/>
    <mergeCell ref="A15:D15"/>
    <mergeCell ref="A40:C40"/>
  </mergeCells>
  <phoneticPr fontId="30" type="noConversion"/>
  <pageMargins left="0.7" right="0.7" top="0.75" bottom="0.75" header="0.3" footer="0.3"/>
  <pageSetup paperSize="9" scale="72" orientation="portrait" r:id="rId1"/>
  <headerFooter>
    <oddHeader xml:space="preserve">&amp;R4. sz. melléklet
.../2019.(VIII.29.) Egyek Önk.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view="pageLayout" zoomScaleNormal="100" zoomScaleSheetLayoutView="100" workbookViewId="0">
      <selection activeCell="G9" sqref="G9"/>
    </sheetView>
  </sheetViews>
  <sheetFormatPr defaultRowHeight="12.75" x14ac:dyDescent="0.2"/>
  <cols>
    <col min="1" max="1" width="6.85546875" customWidth="1"/>
    <col min="2" max="2" width="8.7109375" customWidth="1"/>
    <col min="3" max="3" width="56.5703125" customWidth="1"/>
    <col min="4" max="4" width="18.140625" customWidth="1"/>
    <col min="5" max="5" width="13.42578125" customWidth="1"/>
    <col min="6" max="6" width="19" bestFit="1" customWidth="1"/>
  </cols>
  <sheetData>
    <row r="1" spans="2:5" ht="15.75" x14ac:dyDescent="0.25">
      <c r="B1" s="504" t="s">
        <v>246</v>
      </c>
      <c r="C1" s="526"/>
      <c r="D1" s="526"/>
      <c r="E1" s="526"/>
    </row>
    <row r="2" spans="2:5" ht="16.5" thickBot="1" x14ac:dyDescent="0.25">
      <c r="B2" s="32" t="s">
        <v>42</v>
      </c>
      <c r="C2" s="32"/>
    </row>
    <row r="3" spans="2:5" ht="26.25" thickBot="1" x14ac:dyDescent="0.25">
      <c r="B3" s="35" t="s">
        <v>43</v>
      </c>
      <c r="C3" s="36" t="s">
        <v>44</v>
      </c>
      <c r="D3" s="37" t="s">
        <v>270</v>
      </c>
      <c r="E3" s="67"/>
    </row>
    <row r="4" spans="2:5" ht="13.5" thickBot="1" x14ac:dyDescent="0.25">
      <c r="B4" s="35">
        <v>1</v>
      </c>
      <c r="C4" s="36">
        <v>2</v>
      </c>
      <c r="D4" s="37">
        <v>5</v>
      </c>
    </row>
    <row r="5" spans="2:5" ht="26.25" thickBot="1" x14ac:dyDescent="0.25">
      <c r="B5" s="38" t="s">
        <v>1</v>
      </c>
      <c r="C5" s="131" t="s">
        <v>78</v>
      </c>
      <c r="D5" s="61">
        <f>D6+D12+D13</f>
        <v>770343819</v>
      </c>
    </row>
    <row r="6" spans="2:5" s="63" customFormat="1" ht="13.5" thickBot="1" x14ac:dyDescent="0.25">
      <c r="B6" s="38" t="s">
        <v>5</v>
      </c>
      <c r="C6" s="211" t="s">
        <v>83</v>
      </c>
      <c r="D6" s="242">
        <f>SUM(D7:D11)</f>
        <v>357592772</v>
      </c>
    </row>
    <row r="7" spans="2:5" ht="13.5" thickBot="1" x14ac:dyDescent="0.25">
      <c r="B7" s="38" t="s">
        <v>9</v>
      </c>
      <c r="C7" s="40" t="s">
        <v>158</v>
      </c>
      <c r="D7" s="243">
        <f>'bevétel 1.m. '!E9</f>
        <v>179660264</v>
      </c>
    </row>
    <row r="8" spans="2:5" ht="26.25" thickBot="1" x14ac:dyDescent="0.25">
      <c r="B8" s="38" t="s">
        <v>3</v>
      </c>
      <c r="C8" s="39" t="s">
        <v>159</v>
      </c>
      <c r="D8" s="244">
        <f>'bevétel 1.m. '!E10</f>
        <v>71362165</v>
      </c>
    </row>
    <row r="9" spans="2:5" ht="13.5" thickBot="1" x14ac:dyDescent="0.25">
      <c r="B9" s="38" t="s">
        <v>6</v>
      </c>
      <c r="C9" s="39" t="s">
        <v>160</v>
      </c>
      <c r="D9" s="244">
        <f>'bevétel 1.m. '!E11</f>
        <v>6741690</v>
      </c>
    </row>
    <row r="10" spans="2:5" ht="13.5" thickBot="1" x14ac:dyDescent="0.25">
      <c r="B10" s="38" t="s">
        <v>10</v>
      </c>
      <c r="C10" s="39" t="s">
        <v>161</v>
      </c>
      <c r="D10" s="244">
        <f>'bevétel 1.m. '!E12</f>
        <v>99828653</v>
      </c>
    </row>
    <row r="11" spans="2:5" ht="13.5" thickBot="1" x14ac:dyDescent="0.25">
      <c r="B11" s="38" t="s">
        <v>4</v>
      </c>
      <c r="C11" s="39" t="s">
        <v>177</v>
      </c>
      <c r="D11" s="244">
        <f>'bevétel 1.m. '!E13</f>
        <v>0</v>
      </c>
    </row>
    <row r="12" spans="2:5" ht="26.25" thickBot="1" x14ac:dyDescent="0.25">
      <c r="B12" s="38" t="s">
        <v>11</v>
      </c>
      <c r="C12" s="279" t="s">
        <v>223</v>
      </c>
      <c r="D12" s="280">
        <f>'bevétel 1.m. '!E14</f>
        <v>0</v>
      </c>
    </row>
    <row r="13" spans="2:5" s="63" customFormat="1" ht="26.25" thickBot="1" x14ac:dyDescent="0.25">
      <c r="B13" s="38" t="s">
        <v>7</v>
      </c>
      <c r="C13" s="212" t="s">
        <v>162</v>
      </c>
      <c r="D13" s="280">
        <f>'bevétel 1.m. '!E16</f>
        <v>412751047</v>
      </c>
    </row>
    <row r="14" spans="2:5" s="63" customFormat="1" ht="13.5" thickBot="1" x14ac:dyDescent="0.25">
      <c r="B14" s="38" t="s">
        <v>2</v>
      </c>
      <c r="C14" s="212" t="s">
        <v>202</v>
      </c>
      <c r="D14" s="280"/>
    </row>
    <row r="15" spans="2:5" s="63" customFormat="1" ht="13.5" thickBot="1" x14ac:dyDescent="0.25">
      <c r="B15" s="38" t="s">
        <v>8</v>
      </c>
      <c r="C15" s="212" t="s">
        <v>224</v>
      </c>
      <c r="D15" s="280"/>
    </row>
    <row r="16" spans="2:5" ht="26.25" thickBot="1" x14ac:dyDescent="0.25">
      <c r="B16" s="38" t="s">
        <v>16</v>
      </c>
      <c r="C16" s="253" t="s">
        <v>84</v>
      </c>
      <c r="D16" s="252">
        <f>SUM(D17:D19)</f>
        <v>2268590006</v>
      </c>
    </row>
    <row r="17" spans="2:4" ht="13.5" thickBot="1" x14ac:dyDescent="0.25">
      <c r="B17" s="38" t="s">
        <v>14</v>
      </c>
      <c r="C17" s="251" t="s">
        <v>163</v>
      </c>
      <c r="D17" s="243">
        <v>0</v>
      </c>
    </row>
    <row r="18" spans="2:4" s="63" customFormat="1" ht="26.25" thickBot="1" x14ac:dyDescent="0.25">
      <c r="B18" s="38" t="s">
        <v>48</v>
      </c>
      <c r="C18" s="249" t="s">
        <v>225</v>
      </c>
      <c r="D18" s="250"/>
    </row>
    <row r="19" spans="2:4" ht="26.25" thickBot="1" x14ac:dyDescent="0.25">
      <c r="B19" s="38" t="s">
        <v>51</v>
      </c>
      <c r="C19" s="41" t="s">
        <v>164</v>
      </c>
      <c r="D19" s="245">
        <f>'bevétel 1.m. '!E19</f>
        <v>2268590006</v>
      </c>
    </row>
    <row r="20" spans="2:4" ht="13.5" thickBot="1" x14ac:dyDescent="0.25">
      <c r="B20" s="38" t="s">
        <v>49</v>
      </c>
      <c r="C20" s="65" t="s">
        <v>97</v>
      </c>
      <c r="D20" s="66">
        <f>D22+D23+D27+D28</f>
        <v>79608000</v>
      </c>
    </row>
    <row r="21" spans="2:4" ht="13.5" thickBot="1" x14ac:dyDescent="0.25">
      <c r="B21" s="38"/>
      <c r="C21" s="373" t="s">
        <v>247</v>
      </c>
      <c r="D21" s="66"/>
    </row>
    <row r="22" spans="2:4" ht="13.5" thickBot="1" x14ac:dyDescent="0.25">
      <c r="B22" s="38" t="s">
        <v>52</v>
      </c>
      <c r="C22" s="407" t="s">
        <v>70</v>
      </c>
      <c r="D22" s="408">
        <v>13130000</v>
      </c>
    </row>
    <row r="23" spans="2:4" s="63" customFormat="1" ht="13.5" thickBot="1" x14ac:dyDescent="0.25">
      <c r="B23" s="406" t="s">
        <v>53</v>
      </c>
      <c r="C23" s="411" t="s">
        <v>165</v>
      </c>
      <c r="D23" s="412">
        <f>D24+D25+D26</f>
        <v>60990000</v>
      </c>
    </row>
    <row r="24" spans="2:4" ht="13.5" thickBot="1" x14ac:dyDescent="0.25">
      <c r="B24" s="406" t="s">
        <v>54</v>
      </c>
      <c r="C24" s="79" t="s">
        <v>166</v>
      </c>
      <c r="D24" s="413">
        <v>52000000</v>
      </c>
    </row>
    <row r="25" spans="2:4" ht="13.5" thickBot="1" x14ac:dyDescent="0.25">
      <c r="B25" s="406" t="s">
        <v>13</v>
      </c>
      <c r="C25" s="79" t="s">
        <v>167</v>
      </c>
      <c r="D25" s="413">
        <v>8990000</v>
      </c>
    </row>
    <row r="26" spans="2:4" ht="26.25" thickBot="1" x14ac:dyDescent="0.25">
      <c r="B26" s="406" t="s">
        <v>55</v>
      </c>
      <c r="C26" s="79" t="s">
        <v>74</v>
      </c>
      <c r="D26" s="413"/>
    </row>
    <row r="27" spans="2:4" ht="13.5" thickBot="1" x14ac:dyDescent="0.25">
      <c r="B27" s="406" t="s">
        <v>56</v>
      </c>
      <c r="C27" s="79" t="s">
        <v>168</v>
      </c>
      <c r="D27" s="414">
        <v>5488000</v>
      </c>
    </row>
    <row r="28" spans="2:4" ht="13.5" thickBot="1" x14ac:dyDescent="0.25">
      <c r="B28" s="406" t="s">
        <v>57</v>
      </c>
      <c r="C28" s="79" t="s">
        <v>242</v>
      </c>
      <c r="D28" s="413"/>
    </row>
    <row r="29" spans="2:4" ht="13.5" thickBot="1" x14ac:dyDescent="0.25">
      <c r="B29" s="406" t="s">
        <v>61</v>
      </c>
      <c r="C29" s="415" t="s">
        <v>203</v>
      </c>
      <c r="D29" s="416"/>
    </row>
    <row r="30" spans="2:4" ht="13.5" thickBot="1" x14ac:dyDescent="0.25">
      <c r="B30" s="38" t="s">
        <v>62</v>
      </c>
      <c r="C30" s="409" t="s">
        <v>169</v>
      </c>
      <c r="D30" s="410">
        <f>'bevétel 1.m. '!E28</f>
        <v>86870241</v>
      </c>
    </row>
    <row r="31" spans="2:4" s="59" customFormat="1" ht="13.5" thickBot="1" x14ac:dyDescent="0.25">
      <c r="B31" s="38" t="s">
        <v>63</v>
      </c>
      <c r="C31" s="213" t="s">
        <v>98</v>
      </c>
      <c r="D31" s="246">
        <f>'bevétel 1.m. '!E29</f>
        <v>25883850</v>
      </c>
    </row>
    <row r="32" spans="2:4" s="59" customFormat="1" ht="13.5" thickBot="1" x14ac:dyDescent="0.25">
      <c r="B32" s="38" t="s">
        <v>193</v>
      </c>
      <c r="C32" s="214" t="s">
        <v>95</v>
      </c>
      <c r="D32" s="247">
        <v>13647197</v>
      </c>
    </row>
    <row r="33" spans="2:6" s="59" customFormat="1" ht="13.5" thickBot="1" x14ac:dyDescent="0.25">
      <c r="B33" s="38" t="s">
        <v>194</v>
      </c>
      <c r="C33" s="215" t="s">
        <v>86</v>
      </c>
      <c r="D33" s="256">
        <f>D34+D35</f>
        <v>0</v>
      </c>
    </row>
    <row r="34" spans="2:6" s="160" customFormat="1" ht="26.25" thickBot="1" x14ac:dyDescent="0.25">
      <c r="B34" s="38" t="s">
        <v>195</v>
      </c>
      <c r="C34" s="208" t="s">
        <v>214</v>
      </c>
      <c r="D34" s="248">
        <v>0</v>
      </c>
    </row>
    <row r="35" spans="2:6" s="160" customFormat="1" ht="13.5" thickBot="1" x14ac:dyDescent="0.25">
      <c r="B35" s="38" t="s">
        <v>196</v>
      </c>
      <c r="C35" s="209" t="s">
        <v>215</v>
      </c>
      <c r="D35" s="210">
        <v>0</v>
      </c>
    </row>
    <row r="36" spans="2:6" ht="13.5" thickBot="1" x14ac:dyDescent="0.25">
      <c r="B36" s="530" t="s">
        <v>68</v>
      </c>
      <c r="C36" s="531"/>
      <c r="D36" s="216">
        <f>D5+D16+D20+D30+D31+D32+D33</f>
        <v>3244943113</v>
      </c>
    </row>
    <row r="37" spans="2:6" ht="13.5" thickBot="1" x14ac:dyDescent="0.25">
      <c r="B37" s="43" t="s">
        <v>197</v>
      </c>
      <c r="C37" s="43" t="s">
        <v>93</v>
      </c>
      <c r="D37" s="123">
        <f>D38+D39+D40</f>
        <v>320414368</v>
      </c>
    </row>
    <row r="38" spans="2:6" ht="13.5" thickBot="1" x14ac:dyDescent="0.25">
      <c r="B38" s="43" t="s">
        <v>198</v>
      </c>
      <c r="C38" s="124" t="s">
        <v>170</v>
      </c>
      <c r="D38" s="210">
        <v>98439274</v>
      </c>
      <c r="F38" s="77"/>
    </row>
    <row r="39" spans="2:6" ht="24.75" customHeight="1" thickBot="1" x14ac:dyDescent="0.25">
      <c r="B39" s="43" t="s">
        <v>199</v>
      </c>
      <c r="C39" s="124" t="s">
        <v>89</v>
      </c>
      <c r="D39" s="248">
        <v>207686046</v>
      </c>
      <c r="F39" s="369"/>
    </row>
    <row r="40" spans="2:6" ht="13.5" thickBot="1" x14ac:dyDescent="0.25">
      <c r="B40" s="43" t="s">
        <v>200</v>
      </c>
      <c r="C40" s="124" t="s">
        <v>205</v>
      </c>
      <c r="D40" s="248">
        <v>14289048</v>
      </c>
      <c r="F40" s="162"/>
    </row>
    <row r="41" spans="2:6" ht="13.5" thickBot="1" x14ac:dyDescent="0.25">
      <c r="B41" s="43" t="s">
        <v>241</v>
      </c>
      <c r="C41" s="124" t="s">
        <v>201</v>
      </c>
      <c r="D41" s="248"/>
      <c r="F41" s="77"/>
    </row>
    <row r="42" spans="2:6" x14ac:dyDescent="0.2">
      <c r="B42" s="69"/>
      <c r="C42" s="68"/>
    </row>
    <row r="43" spans="2:6" x14ac:dyDescent="0.2">
      <c r="B43" s="529" t="s">
        <v>45</v>
      </c>
      <c r="C43" s="529"/>
    </row>
    <row r="44" spans="2:6" ht="13.5" thickBot="1" x14ac:dyDescent="0.25">
      <c r="B44" s="44"/>
      <c r="C44" s="44"/>
    </row>
    <row r="45" spans="2:6" ht="26.25" thickBot="1" x14ac:dyDescent="0.25">
      <c r="B45" s="35" t="s">
        <v>46</v>
      </c>
      <c r="C45" s="36" t="s">
        <v>47</v>
      </c>
      <c r="D45" s="37" t="s">
        <v>206</v>
      </c>
    </row>
    <row r="46" spans="2:6" ht="13.5" thickBot="1" x14ac:dyDescent="0.25">
      <c r="B46" s="35">
        <v>1</v>
      </c>
      <c r="C46" s="36">
        <v>2</v>
      </c>
      <c r="D46" s="37">
        <v>5</v>
      </c>
    </row>
    <row r="47" spans="2:6" ht="13.5" thickBot="1" x14ac:dyDescent="0.25">
      <c r="B47" s="38" t="s">
        <v>1</v>
      </c>
      <c r="C47" s="45" t="s">
        <v>171</v>
      </c>
      <c r="D47" s="61">
        <f>D48+D49</f>
        <v>489278093</v>
      </c>
      <c r="E47" s="58"/>
      <c r="F47" s="58"/>
    </row>
    <row r="48" spans="2:6" ht="13.5" thickBot="1" x14ac:dyDescent="0.25">
      <c r="B48" s="38" t="s">
        <v>5</v>
      </c>
      <c r="C48" s="42" t="s">
        <v>148</v>
      </c>
      <c r="D48" s="223">
        <f>'Működési kiadások 3'!F8</f>
        <v>453596827</v>
      </c>
      <c r="E48" s="58"/>
      <c r="F48" s="58"/>
    </row>
    <row r="49" spans="1:6" ht="13.5" thickBot="1" x14ac:dyDescent="0.25">
      <c r="B49" s="38" t="s">
        <v>9</v>
      </c>
      <c r="C49" s="46" t="s">
        <v>149</v>
      </c>
      <c r="D49" s="224">
        <f>'Működési kiadások 3'!F10</f>
        <v>35681266</v>
      </c>
      <c r="E49" s="58"/>
      <c r="F49" s="58"/>
    </row>
    <row r="50" spans="1:6" s="59" customFormat="1" ht="26.25" thickBot="1" x14ac:dyDescent="0.25">
      <c r="B50" s="38" t="s">
        <v>3</v>
      </c>
      <c r="C50" s="217" t="s">
        <v>142</v>
      </c>
      <c r="D50" s="225">
        <f>'Működési kiadások 3'!F12</f>
        <v>61775692</v>
      </c>
      <c r="E50" s="392"/>
      <c r="F50" s="392"/>
    </row>
    <row r="51" spans="1:6" s="59" customFormat="1" ht="13.5" thickBot="1" x14ac:dyDescent="0.25">
      <c r="B51" s="38" t="s">
        <v>6</v>
      </c>
      <c r="C51" s="218" t="s">
        <v>119</v>
      </c>
      <c r="D51" s="225">
        <f>'Működési kiadások 3'!F13</f>
        <v>582148202</v>
      </c>
      <c r="E51" s="392"/>
      <c r="F51" s="392"/>
    </row>
    <row r="52" spans="1:6" s="59" customFormat="1" ht="13.5" thickBot="1" x14ac:dyDescent="0.25">
      <c r="B52" s="38" t="s">
        <v>10</v>
      </c>
      <c r="C52" s="218" t="s">
        <v>172</v>
      </c>
      <c r="D52" s="388">
        <f>'Működési kiadások 3'!C14</f>
        <v>10163165</v>
      </c>
      <c r="E52" s="392"/>
      <c r="F52" s="393"/>
    </row>
    <row r="53" spans="1:6" s="59" customFormat="1" ht="13.5" thickBot="1" x14ac:dyDescent="0.25">
      <c r="B53" s="38" t="s">
        <v>4</v>
      </c>
      <c r="C53" s="219" t="s">
        <v>176</v>
      </c>
      <c r="D53" s="389">
        <f>'Kiadások 2'!E13-D55</f>
        <v>122457006</v>
      </c>
      <c r="E53" s="392"/>
      <c r="F53" s="393"/>
    </row>
    <row r="54" spans="1:6" s="160" customFormat="1" ht="13.5" thickBot="1" x14ac:dyDescent="0.25">
      <c r="A54" s="64"/>
      <c r="B54" s="38" t="s">
        <v>11</v>
      </c>
      <c r="C54" s="390" t="s">
        <v>248</v>
      </c>
      <c r="D54" s="391">
        <f>SUM(D55:D56)</f>
        <v>4685535</v>
      </c>
      <c r="E54" s="394"/>
      <c r="F54" s="393"/>
    </row>
    <row r="55" spans="1:6" ht="13.5" thickBot="1" x14ac:dyDescent="0.25">
      <c r="B55" s="38" t="s">
        <v>7</v>
      </c>
      <c r="C55" s="221" t="s">
        <v>249</v>
      </c>
      <c r="D55" s="226">
        <f>'Működési kiadások 3'!F34</f>
        <v>2017288</v>
      </c>
      <c r="E55" s="58"/>
      <c r="F55" s="393"/>
    </row>
    <row r="56" spans="1:6" ht="13.5" thickBot="1" x14ac:dyDescent="0.25">
      <c r="B56" s="38" t="s">
        <v>2</v>
      </c>
      <c r="C56" s="222" t="s">
        <v>230</v>
      </c>
      <c r="D56" s="227">
        <v>2668247</v>
      </c>
      <c r="E56" s="58"/>
      <c r="F56" s="393"/>
    </row>
    <row r="57" spans="1:6" s="59" customFormat="1" ht="13.5" thickBot="1" x14ac:dyDescent="0.25">
      <c r="B57" s="38" t="s">
        <v>8</v>
      </c>
      <c r="C57" s="220" t="s">
        <v>173</v>
      </c>
      <c r="D57" s="228">
        <f>'Kiadások 2'!E20</f>
        <v>2222694348</v>
      </c>
      <c r="E57" s="392"/>
      <c r="F57" s="393"/>
    </row>
    <row r="58" spans="1:6" s="59" customFormat="1" ht="13.5" thickBot="1" x14ac:dyDescent="0.25">
      <c r="B58" s="38" t="s">
        <v>16</v>
      </c>
      <c r="C58" s="218" t="s">
        <v>174</v>
      </c>
      <c r="D58" s="225">
        <f>'Kiadások 2'!E21</f>
        <v>26826532</v>
      </c>
      <c r="E58" s="392"/>
      <c r="F58" s="393"/>
    </row>
    <row r="59" spans="1:6" s="59" customFormat="1" ht="13.5" thickBot="1" x14ac:dyDescent="0.25">
      <c r="B59" s="38" t="s">
        <v>14</v>
      </c>
      <c r="C59" s="218" t="s">
        <v>123</v>
      </c>
      <c r="D59" s="225">
        <f>'Kiadások 2'!E22</f>
        <v>54000</v>
      </c>
      <c r="E59" s="392"/>
      <c r="F59" s="393"/>
    </row>
    <row r="60" spans="1:6" ht="13.5" thickBot="1" x14ac:dyDescent="0.25">
      <c r="B60" s="38" t="s">
        <v>48</v>
      </c>
      <c r="C60" s="47" t="s">
        <v>131</v>
      </c>
      <c r="D60" s="60">
        <f>D61+D63</f>
        <v>45274908</v>
      </c>
      <c r="E60" s="58"/>
      <c r="F60" s="393"/>
    </row>
    <row r="61" spans="1:6" ht="13.5" thickBot="1" x14ac:dyDescent="0.25">
      <c r="B61" s="38" t="s">
        <v>49</v>
      </c>
      <c r="C61" s="40" t="s">
        <v>126</v>
      </c>
      <c r="D61" s="135">
        <f>'Működési kiadások 3'!C36</f>
        <v>34825543</v>
      </c>
      <c r="E61" s="58"/>
      <c r="F61" s="393"/>
    </row>
    <row r="62" spans="1:6" ht="13.5" thickBot="1" x14ac:dyDescent="0.25">
      <c r="B62" s="38"/>
      <c r="C62" s="371" t="s">
        <v>251</v>
      </c>
      <c r="D62" s="135">
        <f>D61</f>
        <v>34825543</v>
      </c>
      <c r="E62" s="58"/>
      <c r="F62" s="393"/>
    </row>
    <row r="63" spans="1:6" ht="13.5" thickBot="1" x14ac:dyDescent="0.25">
      <c r="B63" s="38" t="s">
        <v>50</v>
      </c>
      <c r="C63" s="40" t="s">
        <v>127</v>
      </c>
      <c r="D63" s="226">
        <v>10449365</v>
      </c>
      <c r="E63" s="58"/>
      <c r="F63" s="395"/>
    </row>
    <row r="64" spans="1:6" ht="13.5" thickBot="1" x14ac:dyDescent="0.25">
      <c r="B64" s="38" t="s">
        <v>52</v>
      </c>
      <c r="C64" s="47" t="s">
        <v>175</v>
      </c>
      <c r="D64" s="229">
        <f>D47+D50+D51+D52+D53+D57+D58+D59+D60+D54</f>
        <v>3565357481</v>
      </c>
      <c r="E64" s="58"/>
      <c r="F64" s="395"/>
    </row>
    <row r="65" spans="2:6" ht="14.25" customHeight="1" thickBot="1" x14ac:dyDescent="0.25">
      <c r="B65" s="527" t="s">
        <v>315</v>
      </c>
      <c r="C65" s="528"/>
      <c r="D65" s="225">
        <f>D64</f>
        <v>3565357481</v>
      </c>
      <c r="E65" s="58"/>
      <c r="F65" s="395"/>
    </row>
    <row r="66" spans="2:6" ht="15" customHeight="1" thickBot="1" x14ac:dyDescent="0.25">
      <c r="B66" s="527" t="s">
        <v>316</v>
      </c>
      <c r="C66" s="528"/>
      <c r="D66" s="225">
        <f>D36+D37</f>
        <v>3565357481</v>
      </c>
      <c r="F66" s="369"/>
    </row>
    <row r="67" spans="2:6" x14ac:dyDescent="0.2">
      <c r="F67" s="369"/>
    </row>
  </sheetData>
  <mergeCells count="5">
    <mergeCell ref="B1:E1"/>
    <mergeCell ref="B65:C65"/>
    <mergeCell ref="B66:C66"/>
    <mergeCell ref="B43:C43"/>
    <mergeCell ref="B36:C36"/>
  </mergeCells>
  <phoneticPr fontId="3" type="noConversion"/>
  <pageMargins left="0.78740157480314965" right="0.78740157480314965" top="0.39370078740157483" bottom="0.39370078740157483" header="0" footer="0"/>
  <pageSetup paperSize="9" scale="64" orientation="portrait" r:id="rId1"/>
  <headerFooter alignWithMargins="0">
    <oddHeader>&amp;R5.sz. melléklet
..../2019.(VIII.29.) Egyek Önk.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3:Q33"/>
  <sheetViews>
    <sheetView view="pageLayout" zoomScaleNormal="120" workbookViewId="0">
      <selection activeCell="S14" sqref="S14"/>
    </sheetView>
  </sheetViews>
  <sheetFormatPr defaultRowHeight="12.75" x14ac:dyDescent="0.2"/>
  <cols>
    <col min="1" max="1" width="33.140625" customWidth="1"/>
    <col min="2" max="2" width="11" bestFit="1" customWidth="1"/>
    <col min="3" max="3" width="9.7109375" bestFit="1" customWidth="1"/>
    <col min="4" max="4" width="9.5703125" bestFit="1" customWidth="1"/>
    <col min="5" max="5" width="9.7109375" bestFit="1" customWidth="1"/>
    <col min="6" max="6" width="11" bestFit="1" customWidth="1"/>
    <col min="7" max="8" width="9.5703125" bestFit="1" customWidth="1"/>
    <col min="9" max="9" width="9.7109375" bestFit="1" customWidth="1"/>
    <col min="10" max="10" width="9.5703125" bestFit="1" customWidth="1"/>
    <col min="11" max="14" width="9.7109375" bestFit="1" customWidth="1"/>
    <col min="15" max="15" width="11.7109375" customWidth="1"/>
  </cols>
  <sheetData>
    <row r="3" spans="1:17" ht="18" x14ac:dyDescent="0.25">
      <c r="A3" s="532" t="s">
        <v>314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</row>
    <row r="4" spans="1:17" ht="18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7" ht="18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7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7" x14ac:dyDescent="0.2">
      <c r="A7" s="26" t="s">
        <v>0</v>
      </c>
      <c r="B7" s="27" t="s">
        <v>25</v>
      </c>
      <c r="C7" s="27" t="s">
        <v>26</v>
      </c>
      <c r="D7" s="27" t="s">
        <v>27</v>
      </c>
      <c r="E7" s="27" t="s">
        <v>28</v>
      </c>
      <c r="F7" s="27" t="s">
        <v>29</v>
      </c>
      <c r="G7" s="27" t="s">
        <v>30</v>
      </c>
      <c r="H7" s="27" t="s">
        <v>31</v>
      </c>
      <c r="I7" s="27" t="s">
        <v>32</v>
      </c>
      <c r="J7" s="27" t="s">
        <v>33</v>
      </c>
      <c r="K7" s="27" t="s">
        <v>34</v>
      </c>
      <c r="L7" s="27" t="s">
        <v>35</v>
      </c>
      <c r="M7" s="27" t="s">
        <v>36</v>
      </c>
      <c r="N7" s="27" t="s">
        <v>37</v>
      </c>
      <c r="O7" s="27" t="s">
        <v>15</v>
      </c>
    </row>
    <row r="8" spans="1:17" x14ac:dyDescent="0.2">
      <c r="A8" s="28" t="s">
        <v>38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>
        <f t="shared" ref="O8:O16" si="0">SUM(C8:N8)</f>
        <v>0</v>
      </c>
    </row>
    <row r="9" spans="1:17" ht="35.25" customHeight="1" x14ac:dyDescent="0.2">
      <c r="A9" s="75" t="s">
        <v>78</v>
      </c>
      <c r="B9" s="29">
        <v>770343819</v>
      </c>
      <c r="C9" s="29">
        <v>21208960</v>
      </c>
      <c r="D9" s="29">
        <v>21208960</v>
      </c>
      <c r="E9" s="29">
        <v>21208960</v>
      </c>
      <c r="F9" s="29">
        <v>70929885</v>
      </c>
      <c r="G9" s="29">
        <v>70929885</v>
      </c>
      <c r="H9" s="29">
        <v>70929885</v>
      </c>
      <c r="I9" s="29">
        <v>70929885</v>
      </c>
      <c r="J9" s="29">
        <v>70929885</v>
      </c>
      <c r="K9" s="29">
        <v>70929885</v>
      </c>
      <c r="L9" s="29">
        <v>70929885</v>
      </c>
      <c r="M9" s="29">
        <v>70929885</v>
      </c>
      <c r="N9" s="29">
        <f>B9-C9-D9-E9-F9-G9-H9-I9-J9-K9-L9-M9</f>
        <v>139277859</v>
      </c>
      <c r="O9" s="29">
        <f t="shared" si="0"/>
        <v>770343819</v>
      </c>
    </row>
    <row r="10" spans="1:17" ht="29.25" customHeight="1" x14ac:dyDescent="0.2">
      <c r="A10" s="75" t="s">
        <v>84</v>
      </c>
      <c r="B10" s="29">
        <v>2268590006</v>
      </c>
      <c r="C10" s="29">
        <v>188969830</v>
      </c>
      <c r="D10" s="29">
        <v>188969830</v>
      </c>
      <c r="E10" s="29">
        <v>188969830</v>
      </c>
      <c r="F10" s="29">
        <v>188969830</v>
      </c>
      <c r="G10" s="29">
        <v>188969830</v>
      </c>
      <c r="H10" s="29">
        <v>188969830</v>
      </c>
      <c r="I10" s="29">
        <v>188969830</v>
      </c>
      <c r="J10" s="29">
        <v>188969830</v>
      </c>
      <c r="K10" s="29">
        <v>188969830</v>
      </c>
      <c r="L10" s="29">
        <v>188969830</v>
      </c>
      <c r="M10" s="29">
        <v>188969830</v>
      </c>
      <c r="N10" s="29">
        <f t="shared" ref="N10:N16" si="1">B10-C10-D10-E10-F10-G10-H10-I10-J10-K10-L10-M10</f>
        <v>189921876</v>
      </c>
      <c r="O10" s="29">
        <f t="shared" si="0"/>
        <v>2268590006</v>
      </c>
    </row>
    <row r="11" spans="1:17" ht="48" customHeight="1" x14ac:dyDescent="0.2">
      <c r="A11" s="75" t="s">
        <v>97</v>
      </c>
      <c r="B11" s="29">
        <v>79608000</v>
      </c>
      <c r="C11" s="29"/>
      <c r="D11" s="29"/>
      <c r="E11" s="29">
        <v>37554000</v>
      </c>
      <c r="F11" s="29"/>
      <c r="G11" s="29"/>
      <c r="H11" s="29"/>
      <c r="I11" s="29"/>
      <c r="J11" s="29"/>
      <c r="K11" s="29">
        <v>37554000</v>
      </c>
      <c r="L11" s="29"/>
      <c r="M11" s="29"/>
      <c r="N11" s="29">
        <f t="shared" si="1"/>
        <v>4500000</v>
      </c>
      <c r="O11" s="29">
        <f t="shared" si="0"/>
        <v>79608000</v>
      </c>
    </row>
    <row r="12" spans="1:17" x14ac:dyDescent="0.2">
      <c r="A12" s="28" t="s">
        <v>76</v>
      </c>
      <c r="B12" s="29">
        <v>86870241</v>
      </c>
      <c r="C12" s="29">
        <v>5360390</v>
      </c>
      <c r="D12" s="29">
        <v>5360390</v>
      </c>
      <c r="E12" s="29">
        <v>5360390</v>
      </c>
      <c r="F12" s="29">
        <v>6367183</v>
      </c>
      <c r="G12" s="29">
        <v>6367183</v>
      </c>
      <c r="H12" s="29">
        <v>6367183</v>
      </c>
      <c r="I12" s="29">
        <v>6367183</v>
      </c>
      <c r="J12" s="29">
        <v>6367183</v>
      </c>
      <c r="K12" s="29">
        <v>6367183</v>
      </c>
      <c r="L12" s="29">
        <v>6367183</v>
      </c>
      <c r="M12" s="29">
        <v>6367183</v>
      </c>
      <c r="N12" s="29">
        <f t="shared" si="1"/>
        <v>19851607</v>
      </c>
      <c r="O12" s="29">
        <f t="shared" si="0"/>
        <v>86870241</v>
      </c>
    </row>
    <row r="13" spans="1:17" x14ac:dyDescent="0.2">
      <c r="A13" s="28" t="s">
        <v>98</v>
      </c>
      <c r="B13" s="29">
        <v>25883850</v>
      </c>
      <c r="C13" s="29"/>
      <c r="D13" s="29"/>
      <c r="E13" s="29"/>
      <c r="F13" s="29">
        <v>5500000</v>
      </c>
      <c r="G13" s="29"/>
      <c r="H13" s="29">
        <v>5179000</v>
      </c>
      <c r="I13" s="29">
        <v>5000000</v>
      </c>
      <c r="J13" s="29">
        <v>5000000</v>
      </c>
      <c r="K13" s="29">
        <f>25875850-25679000</f>
        <v>196850</v>
      </c>
      <c r="L13" s="29"/>
      <c r="M13" s="29">
        <v>5000000</v>
      </c>
      <c r="N13" s="29">
        <f t="shared" si="1"/>
        <v>8000</v>
      </c>
      <c r="O13" s="29">
        <f t="shared" si="0"/>
        <v>25883850</v>
      </c>
    </row>
    <row r="14" spans="1:17" ht="40.5" customHeight="1" x14ac:dyDescent="0.2">
      <c r="A14" s="75" t="s">
        <v>95</v>
      </c>
      <c r="B14" s="29">
        <v>13647197</v>
      </c>
      <c r="C14" s="29">
        <v>916600</v>
      </c>
      <c r="D14" s="29">
        <v>916600</v>
      </c>
      <c r="E14" s="29">
        <v>916600</v>
      </c>
      <c r="F14" s="29">
        <v>916600</v>
      </c>
      <c r="G14" s="29">
        <v>916600</v>
      </c>
      <c r="H14" s="29">
        <v>916600</v>
      </c>
      <c r="I14" s="29">
        <v>916600</v>
      </c>
      <c r="J14" s="29">
        <v>916600</v>
      </c>
      <c r="K14" s="29">
        <v>916600</v>
      </c>
      <c r="L14" s="29">
        <v>916600</v>
      </c>
      <c r="M14" s="29">
        <v>916600</v>
      </c>
      <c r="N14" s="29">
        <f t="shared" si="1"/>
        <v>3564597</v>
      </c>
      <c r="O14" s="29">
        <f t="shared" si="0"/>
        <v>13647197</v>
      </c>
      <c r="P14" s="81"/>
    </row>
    <row r="15" spans="1:17" ht="56.25" customHeight="1" x14ac:dyDescent="0.2">
      <c r="A15" s="75" t="s">
        <v>86</v>
      </c>
      <c r="B15" s="29"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>
        <f t="shared" si="1"/>
        <v>0</v>
      </c>
      <c r="O15" s="29">
        <f t="shared" si="0"/>
        <v>0</v>
      </c>
      <c r="Q15" s="2"/>
    </row>
    <row r="16" spans="1:17" ht="20.25" customHeight="1" x14ac:dyDescent="0.2">
      <c r="A16" s="75" t="s">
        <v>93</v>
      </c>
      <c r="B16" s="29">
        <v>481726610</v>
      </c>
      <c r="C16" s="29">
        <v>24683900</v>
      </c>
      <c r="D16" s="29">
        <v>24683900</v>
      </c>
      <c r="E16" s="29">
        <v>24683900</v>
      </c>
      <c r="F16" s="29">
        <v>24683900</v>
      </c>
      <c r="G16" s="29">
        <v>24683900</v>
      </c>
      <c r="H16" s="29">
        <v>24683900</v>
      </c>
      <c r="I16" s="29">
        <v>24683900</v>
      </c>
      <c r="J16" s="29">
        <v>24683900</v>
      </c>
      <c r="K16" s="29">
        <v>33664752</v>
      </c>
      <c r="L16" s="29">
        <v>24683900</v>
      </c>
      <c r="M16" s="29">
        <v>24683900</v>
      </c>
      <c r="N16" s="29">
        <f t="shared" si="1"/>
        <v>201222858</v>
      </c>
      <c r="O16" s="29">
        <f t="shared" si="0"/>
        <v>481726610</v>
      </c>
      <c r="P16" s="81"/>
    </row>
    <row r="17" spans="1:15" x14ac:dyDescent="0.2">
      <c r="A17" s="33" t="s">
        <v>39</v>
      </c>
      <c r="B17" s="34">
        <f t="shared" ref="B17:O17" si="2">SUM(B9:B16)</f>
        <v>3726669723</v>
      </c>
      <c r="C17" s="34">
        <f t="shared" si="2"/>
        <v>241139680</v>
      </c>
      <c r="D17" s="34">
        <f t="shared" si="2"/>
        <v>241139680</v>
      </c>
      <c r="E17" s="34">
        <f t="shared" si="2"/>
        <v>278693680</v>
      </c>
      <c r="F17" s="34">
        <f t="shared" si="2"/>
        <v>297367398</v>
      </c>
      <c r="G17" s="34">
        <f t="shared" si="2"/>
        <v>291867398</v>
      </c>
      <c r="H17" s="34">
        <f t="shared" si="2"/>
        <v>297046398</v>
      </c>
      <c r="I17" s="34">
        <f t="shared" si="2"/>
        <v>296867398</v>
      </c>
      <c r="J17" s="34">
        <f t="shared" si="2"/>
        <v>296867398</v>
      </c>
      <c r="K17" s="34">
        <f t="shared" si="2"/>
        <v>338599100</v>
      </c>
      <c r="L17" s="34">
        <f t="shared" si="2"/>
        <v>291867398</v>
      </c>
      <c r="M17" s="34">
        <f t="shared" si="2"/>
        <v>296867398</v>
      </c>
      <c r="N17" s="34">
        <f t="shared" si="2"/>
        <v>558346797</v>
      </c>
      <c r="O17" s="34">
        <f t="shared" si="2"/>
        <v>3726669723</v>
      </c>
    </row>
    <row r="18" spans="1:15" x14ac:dyDescent="0.2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1:15" x14ac:dyDescent="0.2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1:15" x14ac:dyDescent="0.2">
      <c r="A20" s="26" t="s">
        <v>0</v>
      </c>
      <c r="B20" s="27" t="s">
        <v>25</v>
      </c>
      <c r="C20" s="27" t="s">
        <v>26</v>
      </c>
      <c r="D20" s="27" t="s">
        <v>27</v>
      </c>
      <c r="E20" s="27" t="s">
        <v>28</v>
      </c>
      <c r="F20" s="27" t="s">
        <v>29</v>
      </c>
      <c r="G20" s="27" t="s">
        <v>30</v>
      </c>
      <c r="H20" s="27" t="s">
        <v>31</v>
      </c>
      <c r="I20" s="27" t="s">
        <v>32</v>
      </c>
      <c r="J20" s="27" t="s">
        <v>33</v>
      </c>
      <c r="K20" s="27" t="s">
        <v>34</v>
      </c>
      <c r="L20" s="27" t="s">
        <v>35</v>
      </c>
      <c r="M20" s="27" t="s">
        <v>36</v>
      </c>
      <c r="N20" s="27" t="s">
        <v>37</v>
      </c>
      <c r="O20" s="27" t="s">
        <v>15</v>
      </c>
    </row>
    <row r="21" spans="1:15" x14ac:dyDescent="0.2">
      <c r="A21" s="28" t="s">
        <v>40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x14ac:dyDescent="0.2">
      <c r="A22" s="28" t="s">
        <v>117</v>
      </c>
      <c r="B22" s="29">
        <v>489278093</v>
      </c>
      <c r="C22" s="29">
        <v>15480112</v>
      </c>
      <c r="D22" s="29">
        <v>15480112</v>
      </c>
      <c r="E22" s="29">
        <v>40561778</v>
      </c>
      <c r="F22" s="29">
        <v>40561778</v>
      </c>
      <c r="G22" s="29">
        <v>40561778</v>
      </c>
      <c r="H22" s="29">
        <v>40561778</v>
      </c>
      <c r="I22" s="29">
        <v>40561778</v>
      </c>
      <c r="J22" s="29">
        <v>40561778</v>
      </c>
      <c r="K22" s="29">
        <v>40561778</v>
      </c>
      <c r="L22" s="29">
        <v>40561778</v>
      </c>
      <c r="M22" s="29">
        <v>40561778</v>
      </c>
      <c r="N22" s="29">
        <f>B22-M22-L22-K22-J22-I22-H22-G22-F22-E22-D22-C22</f>
        <v>93261867</v>
      </c>
      <c r="O22" s="29">
        <f t="shared" ref="O22:O32" si="3">SUM(C22:N22)</f>
        <v>489278093</v>
      </c>
    </row>
    <row r="23" spans="1:15" ht="30.75" customHeight="1" x14ac:dyDescent="0.2">
      <c r="A23" s="75" t="s">
        <v>142</v>
      </c>
      <c r="B23" s="29">
        <v>61775692</v>
      </c>
      <c r="C23" s="29">
        <v>2693473</v>
      </c>
      <c r="D23" s="29">
        <v>2693473</v>
      </c>
      <c r="E23" s="29">
        <v>5009060</v>
      </c>
      <c r="F23" s="29">
        <v>5009060</v>
      </c>
      <c r="G23" s="29">
        <v>5009060</v>
      </c>
      <c r="H23" s="29">
        <v>5009060</v>
      </c>
      <c r="I23" s="29">
        <v>5009060</v>
      </c>
      <c r="J23" s="29">
        <v>5009060</v>
      </c>
      <c r="K23" s="29">
        <v>5009060</v>
      </c>
      <c r="L23" s="29">
        <v>5009060</v>
      </c>
      <c r="M23" s="29">
        <v>5009060</v>
      </c>
      <c r="N23" s="29">
        <f t="shared" ref="N23:N31" si="4">B23-M23-L23-K23-J23-I23-H23-G23-F23-E23-D23-C23</f>
        <v>11307206</v>
      </c>
      <c r="O23" s="29">
        <f t="shared" si="3"/>
        <v>61775692</v>
      </c>
    </row>
    <row r="24" spans="1:15" x14ac:dyDescent="0.2">
      <c r="A24" s="28" t="s">
        <v>119</v>
      </c>
      <c r="B24" s="57">
        <v>582148202</v>
      </c>
      <c r="C24" s="29">
        <v>16512032</v>
      </c>
      <c r="D24" s="29">
        <v>16512032</v>
      </c>
      <c r="E24" s="29">
        <v>16512032</v>
      </c>
      <c r="F24" s="29">
        <v>16512032</v>
      </c>
      <c r="G24" s="29">
        <v>20862274</v>
      </c>
      <c r="H24" s="29">
        <v>20862274</v>
      </c>
      <c r="I24" s="29">
        <v>20862274</v>
      </c>
      <c r="J24" s="29">
        <v>20862274</v>
      </c>
      <c r="K24" s="29">
        <v>20862274</v>
      </c>
      <c r="L24" s="29">
        <v>20862274</v>
      </c>
      <c r="M24" s="29">
        <v>20862274</v>
      </c>
      <c r="N24" s="29">
        <f t="shared" si="4"/>
        <v>370064156</v>
      </c>
      <c r="O24" s="29">
        <f>SUM(C24:N24)</f>
        <v>582148202</v>
      </c>
    </row>
    <row r="25" spans="1:15" ht="18" customHeight="1" x14ac:dyDescent="0.2">
      <c r="A25" s="28" t="s">
        <v>120</v>
      </c>
      <c r="B25" s="29">
        <v>10163165</v>
      </c>
      <c r="C25" s="29">
        <v>2913597</v>
      </c>
      <c r="D25" s="29">
        <v>2913597</v>
      </c>
      <c r="E25" s="29">
        <v>453597</v>
      </c>
      <c r="F25" s="29">
        <v>453597</v>
      </c>
      <c r="G25" s="29">
        <v>453597</v>
      </c>
      <c r="H25" s="29">
        <v>453597</v>
      </c>
      <c r="I25" s="29">
        <v>453597</v>
      </c>
      <c r="J25" s="29">
        <v>453597</v>
      </c>
      <c r="K25" s="29">
        <v>453597</v>
      </c>
      <c r="L25" s="29">
        <v>453597</v>
      </c>
      <c r="M25" s="29">
        <v>453597</v>
      </c>
      <c r="N25" s="29">
        <f t="shared" si="4"/>
        <v>253598</v>
      </c>
      <c r="O25" s="29">
        <f>SUM(C25:N25)</f>
        <v>10163165</v>
      </c>
    </row>
    <row r="26" spans="1:15" ht="22.5" x14ac:dyDescent="0.2">
      <c r="A26" s="75" t="s">
        <v>143</v>
      </c>
      <c r="B26" s="29">
        <v>122457006</v>
      </c>
      <c r="C26" s="29">
        <v>7117660</v>
      </c>
      <c r="D26" s="29">
        <v>7117660</v>
      </c>
      <c r="E26" s="29">
        <v>7117660</v>
      </c>
      <c r="F26" s="29">
        <v>10710185</v>
      </c>
      <c r="G26" s="29">
        <v>10710185</v>
      </c>
      <c r="H26" s="29">
        <v>10710185</v>
      </c>
      <c r="I26" s="29">
        <v>10710185</v>
      </c>
      <c r="J26" s="29">
        <v>10710185</v>
      </c>
      <c r="K26" s="29">
        <v>10710185</v>
      </c>
      <c r="L26" s="29">
        <v>10710185</v>
      </c>
      <c r="M26" s="29">
        <v>10710185</v>
      </c>
      <c r="N26" s="29">
        <f t="shared" si="4"/>
        <v>15422546</v>
      </c>
      <c r="O26" s="29">
        <f t="shared" si="3"/>
        <v>122457006</v>
      </c>
    </row>
    <row r="27" spans="1:15" s="58" customFormat="1" x14ac:dyDescent="0.2">
      <c r="A27" s="56" t="s">
        <v>144</v>
      </c>
      <c r="B27" s="57">
        <v>4685535</v>
      </c>
      <c r="C27" s="29">
        <v>727200</v>
      </c>
      <c r="D27" s="29">
        <v>727200</v>
      </c>
      <c r="E27" s="29">
        <v>727200</v>
      </c>
      <c r="F27" s="29">
        <v>278215</v>
      </c>
      <c r="G27" s="29">
        <v>278215</v>
      </c>
      <c r="H27" s="29">
        <v>278215</v>
      </c>
      <c r="I27" s="29">
        <v>278215</v>
      </c>
      <c r="J27" s="29">
        <v>278215</v>
      </c>
      <c r="K27" s="29">
        <v>278215</v>
      </c>
      <c r="L27" s="29">
        <v>278215</v>
      </c>
      <c r="M27" s="29">
        <v>278215</v>
      </c>
      <c r="N27" s="29">
        <f t="shared" si="4"/>
        <v>278215</v>
      </c>
      <c r="O27" s="57">
        <f>SUM(C27:N27)</f>
        <v>4685535</v>
      </c>
    </row>
    <row r="28" spans="1:15" x14ac:dyDescent="0.2">
      <c r="A28" s="28" t="s">
        <v>121</v>
      </c>
      <c r="B28" s="29">
        <v>2222694348</v>
      </c>
      <c r="C28" s="29"/>
      <c r="D28" s="29">
        <v>75000000</v>
      </c>
      <c r="E28" s="29">
        <v>125000000</v>
      </c>
      <c r="F28" s="29">
        <v>1525000000</v>
      </c>
      <c r="G28" s="29"/>
      <c r="H28" s="29">
        <v>10000000</v>
      </c>
      <c r="I28" s="29">
        <v>51500000</v>
      </c>
      <c r="J28" s="29">
        <v>75000000</v>
      </c>
      <c r="K28" s="29">
        <v>105000000</v>
      </c>
      <c r="L28" s="29">
        <v>104000000</v>
      </c>
      <c r="M28" s="29">
        <v>76097174</v>
      </c>
      <c r="N28" s="29">
        <v>76097174</v>
      </c>
      <c r="O28" s="29">
        <f>SUM(C28:N28)</f>
        <v>2222694348</v>
      </c>
    </row>
    <row r="29" spans="1:15" ht="36.75" customHeight="1" x14ac:dyDescent="0.2">
      <c r="A29" s="75" t="s">
        <v>122</v>
      </c>
      <c r="B29" s="29">
        <v>26826532</v>
      </c>
      <c r="C29" s="29"/>
      <c r="D29" s="29"/>
      <c r="E29" s="29">
        <v>2500000</v>
      </c>
      <c r="F29" s="29"/>
      <c r="G29" s="29"/>
      <c r="H29" s="29"/>
      <c r="I29" s="29">
        <v>2024000</v>
      </c>
      <c r="J29" s="29">
        <f>27027697-13426123</f>
        <v>13601574</v>
      </c>
      <c r="K29" s="29">
        <v>8700958</v>
      </c>
      <c r="L29" s="29"/>
      <c r="M29" s="29"/>
      <c r="N29" s="29"/>
      <c r="O29" s="29">
        <f t="shared" si="3"/>
        <v>26826532</v>
      </c>
    </row>
    <row r="30" spans="1:15" x14ac:dyDescent="0.2">
      <c r="A30" s="28" t="s">
        <v>123</v>
      </c>
      <c r="B30" s="57">
        <v>54000</v>
      </c>
      <c r="C30" s="29"/>
      <c r="D30" s="29"/>
      <c r="E30" s="29"/>
      <c r="F30" s="29"/>
      <c r="G30" s="29"/>
      <c r="H30" s="29">
        <v>54000</v>
      </c>
      <c r="I30" s="29"/>
      <c r="J30" s="29"/>
      <c r="K30" s="29"/>
      <c r="L30" s="29"/>
      <c r="M30" s="29"/>
      <c r="N30" s="29"/>
      <c r="O30" s="29">
        <f t="shared" si="3"/>
        <v>54000</v>
      </c>
    </row>
    <row r="31" spans="1:15" x14ac:dyDescent="0.2">
      <c r="A31" s="28" t="s">
        <v>189</v>
      </c>
      <c r="B31" s="57">
        <v>196137785</v>
      </c>
      <c r="C31" s="29">
        <v>12953900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>
        <f t="shared" si="4"/>
        <v>183183885</v>
      </c>
      <c r="O31" s="29">
        <f t="shared" si="3"/>
        <v>196137785</v>
      </c>
    </row>
    <row r="32" spans="1:15" x14ac:dyDescent="0.2">
      <c r="A32" s="28" t="s">
        <v>190</v>
      </c>
      <c r="B32" s="57">
        <v>10449365</v>
      </c>
      <c r="C32" s="29"/>
      <c r="D32" s="29"/>
      <c r="E32" s="29">
        <v>5224682</v>
      </c>
      <c r="F32" s="29"/>
      <c r="G32" s="29"/>
      <c r="H32" s="29"/>
      <c r="I32" s="29"/>
      <c r="J32" s="29"/>
      <c r="K32" s="29">
        <v>5224683</v>
      </c>
      <c r="L32" s="29"/>
      <c r="M32" s="29"/>
      <c r="N32" s="29"/>
      <c r="O32" s="29">
        <f t="shared" si="3"/>
        <v>10449365</v>
      </c>
    </row>
    <row r="33" spans="1:15" x14ac:dyDescent="0.2">
      <c r="A33" s="33" t="s">
        <v>41</v>
      </c>
      <c r="B33" s="34">
        <f>SUM(B22:B32)</f>
        <v>3726669723</v>
      </c>
      <c r="C33" s="34">
        <f t="shared" ref="C33:N33" si="5">SUM(C22:C32)</f>
        <v>58397974</v>
      </c>
      <c r="D33" s="34">
        <f t="shared" si="5"/>
        <v>120444074</v>
      </c>
      <c r="E33" s="34">
        <f t="shared" si="5"/>
        <v>203106009</v>
      </c>
      <c r="F33" s="34">
        <f t="shared" si="5"/>
        <v>1598524867</v>
      </c>
      <c r="G33" s="34">
        <f t="shared" si="5"/>
        <v>77875109</v>
      </c>
      <c r="H33" s="34">
        <f t="shared" si="5"/>
        <v>87929109</v>
      </c>
      <c r="I33" s="34">
        <f t="shared" si="5"/>
        <v>131399109</v>
      </c>
      <c r="J33" s="34">
        <f t="shared" si="5"/>
        <v>166476683</v>
      </c>
      <c r="K33" s="34">
        <f t="shared" si="5"/>
        <v>196800750</v>
      </c>
      <c r="L33" s="34">
        <f t="shared" si="5"/>
        <v>181875109</v>
      </c>
      <c r="M33" s="34">
        <f t="shared" si="5"/>
        <v>153972283</v>
      </c>
      <c r="N33" s="34">
        <f t="shared" si="5"/>
        <v>749868647</v>
      </c>
      <c r="O33" s="34">
        <f>SUM(O22:O32)</f>
        <v>3726669723</v>
      </c>
    </row>
  </sheetData>
  <mergeCells count="1">
    <mergeCell ref="A3:O3"/>
  </mergeCells>
  <phoneticPr fontId="3" type="noConversion"/>
  <pageMargins left="0.75" right="0.75" top="1" bottom="1" header="0.5" footer="0.5"/>
  <pageSetup paperSize="9" scale="61" orientation="landscape" r:id="rId1"/>
  <headerFooter alignWithMargins="0">
    <oddHeader>&amp;R6 sz. melléklet
.../2019.(VIII.29.) Egyek Önk.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view="pageLayout" zoomScaleNormal="110" workbookViewId="0">
      <selection activeCell="H4" sqref="H4:I4"/>
    </sheetView>
  </sheetViews>
  <sheetFormatPr defaultRowHeight="12.75" x14ac:dyDescent="0.2"/>
  <cols>
    <col min="1" max="1" width="60.140625" customWidth="1"/>
    <col min="2" max="2" width="17" customWidth="1"/>
    <col min="3" max="3" width="18.5703125" customWidth="1"/>
    <col min="4" max="4" width="16.42578125" customWidth="1"/>
    <col min="5" max="6" width="16.140625" customWidth="1"/>
    <col min="7" max="7" width="15.5703125" customWidth="1"/>
    <col min="8" max="9" width="17.42578125" customWidth="1"/>
    <col min="10" max="10" width="17.85546875" customWidth="1"/>
  </cols>
  <sheetData>
    <row r="1" spans="1:10" ht="15.75" customHeight="1" x14ac:dyDescent="0.2">
      <c r="A1" s="491" t="s">
        <v>273</v>
      </c>
      <c r="B1" s="491"/>
      <c r="C1" s="491"/>
      <c r="D1" s="491"/>
      <c r="E1" s="491"/>
      <c r="F1" s="491"/>
      <c r="G1" s="491"/>
      <c r="H1" s="491"/>
      <c r="I1" s="491"/>
      <c r="J1" s="491"/>
    </row>
    <row r="2" spans="1:10" x14ac:dyDescent="0.2">
      <c r="A2" s="491"/>
      <c r="B2" s="491"/>
      <c r="C2" s="491"/>
      <c r="D2" s="491"/>
      <c r="E2" s="491"/>
      <c r="F2" s="491"/>
      <c r="G2" s="491"/>
      <c r="H2" s="491"/>
      <c r="I2" s="491"/>
      <c r="J2" s="491"/>
    </row>
    <row r="5" spans="1:10" ht="13.5" thickBot="1" x14ac:dyDescent="0.25"/>
    <row r="6" spans="1:10" ht="86.25" customHeight="1" thickBot="1" x14ac:dyDescent="0.25">
      <c r="A6" s="492" t="s">
        <v>99</v>
      </c>
      <c r="B6" s="375" t="s">
        <v>78</v>
      </c>
      <c r="C6" s="375" t="s">
        <v>84</v>
      </c>
      <c r="D6" s="375" t="s">
        <v>97</v>
      </c>
      <c r="E6" s="375" t="s">
        <v>76</v>
      </c>
      <c r="F6" s="375" t="s">
        <v>98</v>
      </c>
      <c r="G6" s="375" t="s">
        <v>95</v>
      </c>
      <c r="H6" s="375" t="s">
        <v>86</v>
      </c>
      <c r="I6" s="375" t="s">
        <v>93</v>
      </c>
      <c r="J6" s="376" t="s">
        <v>12</v>
      </c>
    </row>
    <row r="7" spans="1:10" ht="25.5" customHeight="1" thickBot="1" x14ac:dyDescent="0.25">
      <c r="A7" s="493"/>
      <c r="B7" s="120" t="s">
        <v>321</v>
      </c>
      <c r="C7" s="120" t="s">
        <v>321</v>
      </c>
      <c r="D7" s="120" t="s">
        <v>321</v>
      </c>
      <c r="E7" s="120" t="s">
        <v>321</v>
      </c>
      <c r="F7" s="120" t="s">
        <v>321</v>
      </c>
      <c r="G7" s="120" t="s">
        <v>321</v>
      </c>
      <c r="H7" s="120" t="s">
        <v>321</v>
      </c>
      <c r="I7" s="120" t="s">
        <v>321</v>
      </c>
      <c r="J7" s="120" t="s">
        <v>321</v>
      </c>
    </row>
    <row r="8" spans="1:10" s="233" customFormat="1" ht="27.75" customHeight="1" thickBot="1" x14ac:dyDescent="0.25">
      <c r="A8" s="263" t="s">
        <v>209</v>
      </c>
      <c r="B8" s="258"/>
      <c r="C8" s="258"/>
      <c r="D8" s="258"/>
      <c r="E8" s="259">
        <v>7840000</v>
      </c>
      <c r="F8" s="258">
        <v>8000</v>
      </c>
      <c r="G8" s="258">
        <v>10795199</v>
      </c>
      <c r="H8" s="260"/>
      <c r="I8" s="262">
        <v>20020624</v>
      </c>
      <c r="J8" s="402">
        <f>SUM(B8:I8)</f>
        <v>38663823</v>
      </c>
    </row>
    <row r="9" spans="1:10" ht="13.5" thickBot="1" x14ac:dyDescent="0.25">
      <c r="A9" s="236" t="s">
        <v>108</v>
      </c>
      <c r="B9" s="377"/>
      <c r="C9" s="278"/>
      <c r="D9" s="278"/>
      <c r="E9" s="377">
        <v>1635000</v>
      </c>
      <c r="F9" s="278"/>
      <c r="G9" s="377"/>
      <c r="H9" s="378"/>
      <c r="I9" s="379">
        <v>1805000</v>
      </c>
      <c r="J9" s="402">
        <f t="shared" ref="J9:J32" si="0">SUM(B9:I9)</f>
        <v>3440000</v>
      </c>
    </row>
    <row r="10" spans="1:10" ht="27.75" customHeight="1" thickBot="1" x14ac:dyDescent="0.25">
      <c r="A10" s="235" t="s">
        <v>101</v>
      </c>
      <c r="B10" s="95"/>
      <c r="C10" s="95"/>
      <c r="D10" s="95"/>
      <c r="E10" s="95">
        <v>47651601</v>
      </c>
      <c r="F10" s="95">
        <v>25875850</v>
      </c>
      <c r="G10" s="95"/>
      <c r="H10" s="238"/>
      <c r="I10" s="261">
        <v>44428562</v>
      </c>
      <c r="J10" s="402">
        <f t="shared" si="0"/>
        <v>117956013</v>
      </c>
    </row>
    <row r="11" spans="1:10" s="64" customFormat="1" ht="15.75" customHeight="1" thickBot="1" x14ac:dyDescent="0.25">
      <c r="A11" s="234" t="s">
        <v>103</v>
      </c>
      <c r="B11" s="95">
        <v>357592772</v>
      </c>
      <c r="C11" s="95"/>
      <c r="D11" s="95"/>
      <c r="E11" s="96"/>
      <c r="F11" s="95"/>
      <c r="G11" s="96"/>
      <c r="H11" s="239"/>
      <c r="I11" s="261">
        <v>24417654</v>
      </c>
      <c r="J11" s="402">
        <f t="shared" si="0"/>
        <v>382010426</v>
      </c>
    </row>
    <row r="12" spans="1:10" s="64" customFormat="1" ht="15.75" customHeight="1" thickBot="1" x14ac:dyDescent="0.25">
      <c r="A12" s="236" t="s">
        <v>325</v>
      </c>
      <c r="B12" s="367"/>
      <c r="C12" s="367"/>
      <c r="D12" s="367"/>
      <c r="E12" s="465"/>
      <c r="F12" s="367"/>
      <c r="G12" s="465">
        <v>2547998</v>
      </c>
      <c r="H12" s="466"/>
      <c r="I12" s="261"/>
      <c r="J12" s="402">
        <f t="shared" si="0"/>
        <v>2547998</v>
      </c>
    </row>
    <row r="13" spans="1:10" s="64" customFormat="1" ht="15.75" customHeight="1" thickBot="1" x14ac:dyDescent="0.25">
      <c r="A13" s="236" t="s">
        <v>326</v>
      </c>
      <c r="B13" s="367">
        <v>42535062</v>
      </c>
      <c r="C13" s="367"/>
      <c r="D13" s="367"/>
      <c r="E13" s="465"/>
      <c r="F13" s="367"/>
      <c r="G13" s="465"/>
      <c r="H13" s="466"/>
      <c r="I13" s="261"/>
      <c r="J13" s="402">
        <f t="shared" si="0"/>
        <v>42535062</v>
      </c>
    </row>
    <row r="14" spans="1:10" ht="13.5" thickBot="1" x14ac:dyDescent="0.25">
      <c r="A14" s="236" t="s">
        <v>107</v>
      </c>
      <c r="B14" s="380">
        <v>352509922</v>
      </c>
      <c r="C14" s="380">
        <v>952000</v>
      </c>
      <c r="D14" s="381"/>
      <c r="E14" s="380">
        <v>16080000</v>
      </c>
      <c r="F14" s="381"/>
      <c r="G14" s="381"/>
      <c r="H14" s="307"/>
      <c r="I14" s="382">
        <v>59646316</v>
      </c>
      <c r="J14" s="402">
        <f t="shared" si="0"/>
        <v>429188238</v>
      </c>
    </row>
    <row r="15" spans="1:10" ht="27.75" customHeight="1" thickBot="1" x14ac:dyDescent="0.25">
      <c r="A15" s="235" t="s">
        <v>208</v>
      </c>
      <c r="B15" s="95"/>
      <c r="C15" s="95"/>
      <c r="D15" s="95"/>
      <c r="E15" s="95">
        <v>10374000</v>
      </c>
      <c r="F15" s="95"/>
      <c r="G15" s="95"/>
      <c r="H15" s="238"/>
      <c r="I15" s="261">
        <v>500000</v>
      </c>
      <c r="J15" s="402">
        <f t="shared" si="0"/>
        <v>10874000</v>
      </c>
    </row>
    <row r="16" spans="1:10" ht="13.5" thickBot="1" x14ac:dyDescent="0.25">
      <c r="A16" s="234" t="s">
        <v>182</v>
      </c>
      <c r="B16" s="95"/>
      <c r="C16" s="95">
        <v>776789210</v>
      </c>
      <c r="D16" s="95"/>
      <c r="E16" s="95"/>
      <c r="F16" s="95"/>
      <c r="G16" s="95"/>
      <c r="H16" s="238"/>
      <c r="I16" s="261">
        <v>59608565</v>
      </c>
      <c r="J16" s="402">
        <f t="shared" si="0"/>
        <v>836397775</v>
      </c>
    </row>
    <row r="17" spans="1:10" ht="13.5" thickBot="1" x14ac:dyDescent="0.25">
      <c r="A17" s="234" t="s">
        <v>271</v>
      </c>
      <c r="B17" s="95"/>
      <c r="C17" s="95">
        <v>99993938</v>
      </c>
      <c r="D17" s="95"/>
      <c r="E17" s="95"/>
      <c r="F17" s="95"/>
      <c r="G17" s="95"/>
      <c r="H17" s="238"/>
      <c r="I17" s="261"/>
      <c r="J17" s="402">
        <f t="shared" si="0"/>
        <v>99993938</v>
      </c>
    </row>
    <row r="18" spans="1:10" ht="13.5" thickBot="1" x14ac:dyDescent="0.25">
      <c r="A18" s="234" t="s">
        <v>236</v>
      </c>
      <c r="B18" s="95"/>
      <c r="C18" s="95"/>
      <c r="D18" s="95"/>
      <c r="E18" s="95"/>
      <c r="F18" s="95"/>
      <c r="G18" s="95"/>
      <c r="H18" s="238"/>
      <c r="I18" s="261">
        <v>2195461</v>
      </c>
      <c r="J18" s="402">
        <f t="shared" si="0"/>
        <v>2195461</v>
      </c>
    </row>
    <row r="19" spans="1:10" ht="18" customHeight="1" thickBot="1" x14ac:dyDescent="0.25">
      <c r="A19" s="235" t="s">
        <v>216</v>
      </c>
      <c r="B19" s="95"/>
      <c r="C19" s="95">
        <v>1390854858</v>
      </c>
      <c r="D19" s="95"/>
      <c r="E19" s="95"/>
      <c r="F19" s="95"/>
      <c r="G19" s="95"/>
      <c r="H19" s="238"/>
      <c r="I19" s="261"/>
      <c r="J19" s="402">
        <f t="shared" si="0"/>
        <v>1390854858</v>
      </c>
    </row>
    <row r="20" spans="1:10" ht="18" customHeight="1" thickBot="1" x14ac:dyDescent="0.25">
      <c r="A20" s="235" t="s">
        <v>327</v>
      </c>
      <c r="B20" s="95">
        <v>2984490</v>
      </c>
      <c r="C20" s="95"/>
      <c r="D20" s="95"/>
      <c r="E20" s="95"/>
      <c r="F20" s="95"/>
      <c r="G20" s="95"/>
      <c r="H20" s="238"/>
      <c r="I20" s="261"/>
      <c r="J20" s="402">
        <f t="shared" si="0"/>
        <v>2984490</v>
      </c>
    </row>
    <row r="21" spans="1:10" ht="13.5" thickBot="1" x14ac:dyDescent="0.25">
      <c r="A21" s="234" t="s">
        <v>102</v>
      </c>
      <c r="B21" s="95">
        <v>1481200</v>
      </c>
      <c r="C21" s="95"/>
      <c r="D21" s="95"/>
      <c r="E21" s="95">
        <v>126769</v>
      </c>
      <c r="F21" s="95"/>
      <c r="G21" s="95"/>
      <c r="H21" s="238"/>
      <c r="I21" s="261"/>
      <c r="J21" s="402">
        <f t="shared" si="0"/>
        <v>1607969</v>
      </c>
    </row>
    <row r="22" spans="1:10" ht="13.5" thickBot="1" x14ac:dyDescent="0.25">
      <c r="A22" s="236" t="s">
        <v>136</v>
      </c>
      <c r="B22" s="367"/>
      <c r="C22" s="367"/>
      <c r="D22" s="367"/>
      <c r="E22" s="367">
        <v>1540000</v>
      </c>
      <c r="F22" s="367"/>
      <c r="G22" s="367"/>
      <c r="H22" s="368"/>
      <c r="I22" s="261">
        <v>201060</v>
      </c>
      <c r="J22" s="402">
        <f t="shared" si="0"/>
        <v>1741060</v>
      </c>
    </row>
    <row r="23" spans="1:10" ht="13.5" thickBot="1" x14ac:dyDescent="0.25">
      <c r="A23" s="236" t="s">
        <v>272</v>
      </c>
      <c r="B23" s="367">
        <v>8059000</v>
      </c>
      <c r="C23" s="367"/>
      <c r="D23" s="367"/>
      <c r="E23" s="367">
        <v>770000</v>
      </c>
      <c r="F23" s="367"/>
      <c r="G23" s="367"/>
      <c r="H23" s="368"/>
      <c r="I23" s="261"/>
      <c r="J23" s="402">
        <f t="shared" si="0"/>
        <v>8829000</v>
      </c>
    </row>
    <row r="24" spans="1:10" ht="13.5" thickBot="1" x14ac:dyDescent="0.25">
      <c r="A24" s="236" t="s">
        <v>255</v>
      </c>
      <c r="B24" s="367">
        <v>62400</v>
      </c>
      <c r="C24" s="367"/>
      <c r="D24" s="367"/>
      <c r="E24" s="367"/>
      <c r="F24" s="367"/>
      <c r="G24" s="367"/>
      <c r="H24" s="368"/>
      <c r="I24" s="261"/>
      <c r="J24" s="402">
        <f t="shared" si="0"/>
        <v>62400</v>
      </c>
    </row>
    <row r="25" spans="1:10" s="58" customFormat="1" ht="13.5" thickBot="1" x14ac:dyDescent="0.25">
      <c r="A25" s="397" t="s">
        <v>113</v>
      </c>
      <c r="B25" s="398"/>
      <c r="C25" s="398"/>
      <c r="D25" s="399"/>
      <c r="E25" s="398"/>
      <c r="F25" s="399"/>
      <c r="G25" s="399"/>
      <c r="H25" s="400"/>
      <c r="I25" s="401">
        <v>1800000</v>
      </c>
      <c r="J25" s="402">
        <f t="shared" si="0"/>
        <v>1800000</v>
      </c>
    </row>
    <row r="26" spans="1:10" s="58" customFormat="1" ht="13.5" thickBot="1" x14ac:dyDescent="0.25">
      <c r="A26" s="397" t="s">
        <v>328</v>
      </c>
      <c r="B26" s="398">
        <v>183600</v>
      </c>
      <c r="C26" s="398"/>
      <c r="D26" s="399"/>
      <c r="E26" s="398"/>
      <c r="F26" s="399"/>
      <c r="G26" s="399"/>
      <c r="H26" s="400"/>
      <c r="I26" s="401"/>
      <c r="J26" s="402">
        <f t="shared" si="0"/>
        <v>183600</v>
      </c>
    </row>
    <row r="27" spans="1:10" ht="13.5" thickBot="1" x14ac:dyDescent="0.25">
      <c r="A27" s="236" t="s">
        <v>183</v>
      </c>
      <c r="B27" s="380"/>
      <c r="C27" s="380"/>
      <c r="D27" s="381"/>
      <c r="E27" s="380"/>
      <c r="F27" s="381"/>
      <c r="G27" s="381"/>
      <c r="H27" s="307"/>
      <c r="I27" s="382">
        <v>760000</v>
      </c>
      <c r="J27" s="402">
        <f t="shared" si="0"/>
        <v>760000</v>
      </c>
    </row>
    <row r="28" spans="1:10" ht="13.5" thickBot="1" x14ac:dyDescent="0.25">
      <c r="A28" s="236" t="s">
        <v>320</v>
      </c>
      <c r="B28" s="380">
        <v>650000</v>
      </c>
      <c r="C28" s="380"/>
      <c r="D28" s="381"/>
      <c r="E28" s="380"/>
      <c r="F28" s="381"/>
      <c r="G28" s="381"/>
      <c r="H28" s="307"/>
      <c r="I28" s="382"/>
      <c r="J28" s="402">
        <f t="shared" si="0"/>
        <v>650000</v>
      </c>
    </row>
    <row r="29" spans="1:10" ht="13.5" thickBot="1" x14ac:dyDescent="0.25">
      <c r="A29" s="236" t="s">
        <v>106</v>
      </c>
      <c r="B29" s="380"/>
      <c r="C29" s="380"/>
      <c r="D29" s="381"/>
      <c r="E29" s="380">
        <v>2540</v>
      </c>
      <c r="F29" s="381"/>
      <c r="G29" s="381"/>
      <c r="H29" s="307"/>
      <c r="I29" s="382"/>
      <c r="J29" s="402">
        <f t="shared" si="0"/>
        <v>2540</v>
      </c>
    </row>
    <row r="30" spans="1:10" ht="13.5" thickBot="1" x14ac:dyDescent="0.25">
      <c r="A30" s="236" t="s">
        <v>184</v>
      </c>
      <c r="B30" s="380"/>
      <c r="C30" s="380"/>
      <c r="D30" s="381"/>
      <c r="E30" s="380"/>
      <c r="F30" s="381"/>
      <c r="G30" s="380">
        <v>304000</v>
      </c>
      <c r="H30" s="307"/>
      <c r="I30" s="382">
        <v>4368000</v>
      </c>
      <c r="J30" s="402">
        <f>SUM(B30:I30)</f>
        <v>4672000</v>
      </c>
    </row>
    <row r="31" spans="1:10" ht="30" customHeight="1" thickBot="1" x14ac:dyDescent="0.25">
      <c r="A31" s="235" t="s">
        <v>104</v>
      </c>
      <c r="B31" s="95"/>
      <c r="C31" s="95"/>
      <c r="D31" s="95">
        <v>79608000</v>
      </c>
      <c r="E31" s="95"/>
      <c r="F31" s="95"/>
      <c r="G31" s="95"/>
      <c r="H31" s="238"/>
      <c r="I31" s="261"/>
      <c r="J31" s="402">
        <f t="shared" si="0"/>
        <v>79608000</v>
      </c>
    </row>
    <row r="32" spans="1:10" ht="13.5" thickBot="1" x14ac:dyDescent="0.25">
      <c r="A32" s="234" t="s">
        <v>105</v>
      </c>
      <c r="B32" s="384"/>
      <c r="C32" s="384"/>
      <c r="D32" s="266"/>
      <c r="E32" s="384"/>
      <c r="F32" s="266"/>
      <c r="G32" s="384"/>
      <c r="H32" s="275"/>
      <c r="I32" s="383">
        <v>98439274</v>
      </c>
      <c r="J32" s="402">
        <f t="shared" si="0"/>
        <v>98439274</v>
      </c>
    </row>
    <row r="33" spans="1:10" s="122" customFormat="1" ht="13.5" thickBot="1" x14ac:dyDescent="0.25">
      <c r="A33" s="237" t="s">
        <v>12</v>
      </c>
      <c r="B33" s="467">
        <f>SUM(B8:B31)</f>
        <v>766058446</v>
      </c>
      <c r="C33" s="467">
        <f t="shared" ref="C33:I33" si="1">SUM(C8:C32)</f>
        <v>2268590006</v>
      </c>
      <c r="D33" s="467">
        <f t="shared" si="1"/>
        <v>79608000</v>
      </c>
      <c r="E33" s="467">
        <f t="shared" si="1"/>
        <v>86019910</v>
      </c>
      <c r="F33" s="467">
        <f t="shared" si="1"/>
        <v>25883850</v>
      </c>
      <c r="G33" s="467">
        <f t="shared" si="1"/>
        <v>13647197</v>
      </c>
      <c r="H33" s="467">
        <f t="shared" si="1"/>
        <v>0</v>
      </c>
      <c r="I33" s="467">
        <f t="shared" si="1"/>
        <v>318190516</v>
      </c>
      <c r="J33" s="385">
        <f>SUM(J8:J32)</f>
        <v>3557997925</v>
      </c>
    </row>
  </sheetData>
  <mergeCells count="2">
    <mergeCell ref="A1:J2"/>
    <mergeCell ref="A6:A7"/>
  </mergeCells>
  <phoneticPr fontId="30" type="noConversion"/>
  <pageMargins left="0.75" right="0.75" top="1" bottom="1" header="0.5" footer="0.5"/>
  <pageSetup paperSize="9" scale="62" orientation="landscape" r:id="rId1"/>
  <headerFooter alignWithMargins="0">
    <oddHeader>&amp;R1/1.sz. melléklete
...../2019.(VIII.29.) Egyek Önk.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Layout" zoomScaleNormal="90" workbookViewId="0">
      <selection activeCell="G12" sqref="G12:H12"/>
    </sheetView>
  </sheetViews>
  <sheetFormatPr defaultRowHeight="12.75" x14ac:dyDescent="0.2"/>
  <cols>
    <col min="1" max="1" width="60.140625" customWidth="1"/>
    <col min="2" max="2" width="17" customWidth="1"/>
    <col min="3" max="3" width="18.5703125" customWidth="1"/>
    <col min="4" max="4" width="16.42578125" customWidth="1"/>
    <col min="5" max="6" width="16.140625" customWidth="1"/>
    <col min="7" max="7" width="15.5703125" customWidth="1"/>
    <col min="8" max="9" width="17.42578125" customWidth="1"/>
    <col min="10" max="10" width="17.85546875" customWidth="1"/>
  </cols>
  <sheetData>
    <row r="1" spans="1:10" ht="15.75" customHeight="1" x14ac:dyDescent="0.2">
      <c r="A1" s="491" t="s">
        <v>274</v>
      </c>
      <c r="B1" s="491"/>
      <c r="C1" s="491"/>
      <c r="D1" s="491"/>
      <c r="E1" s="491"/>
      <c r="F1" s="491"/>
      <c r="G1" s="491"/>
      <c r="H1" s="491"/>
      <c r="I1" s="491"/>
      <c r="J1" s="491"/>
    </row>
    <row r="2" spans="1:10" x14ac:dyDescent="0.2">
      <c r="A2" s="491"/>
      <c r="B2" s="491"/>
      <c r="C2" s="491"/>
      <c r="D2" s="491"/>
      <c r="E2" s="491"/>
      <c r="F2" s="491"/>
      <c r="G2" s="491"/>
      <c r="H2" s="491"/>
      <c r="I2" s="491"/>
      <c r="J2" s="491"/>
    </row>
    <row r="4" spans="1:10" ht="13.5" thickBot="1" x14ac:dyDescent="0.25"/>
    <row r="5" spans="1:10" ht="86.25" customHeight="1" thickBot="1" x14ac:dyDescent="0.25">
      <c r="A5" s="492" t="s">
        <v>99</v>
      </c>
      <c r="B5" s="375" t="s">
        <v>78</v>
      </c>
      <c r="C5" s="375" t="s">
        <v>84</v>
      </c>
      <c r="D5" s="375" t="s">
        <v>97</v>
      </c>
      <c r="E5" s="375" t="s">
        <v>76</v>
      </c>
      <c r="F5" s="375" t="s">
        <v>98</v>
      </c>
      <c r="G5" s="375" t="s">
        <v>95</v>
      </c>
      <c r="H5" s="375" t="s">
        <v>86</v>
      </c>
      <c r="I5" s="375" t="s">
        <v>93</v>
      </c>
      <c r="J5" s="376" t="s">
        <v>12</v>
      </c>
    </row>
    <row r="6" spans="1:10" ht="25.5" customHeight="1" thickBot="1" x14ac:dyDescent="0.25">
      <c r="A6" s="493"/>
      <c r="B6" s="120" t="s">
        <v>321</v>
      </c>
      <c r="C6" s="120" t="s">
        <v>321</v>
      </c>
      <c r="D6" s="120" t="s">
        <v>321</v>
      </c>
      <c r="E6" s="120" t="s">
        <v>321</v>
      </c>
      <c r="F6" s="120" t="s">
        <v>321</v>
      </c>
      <c r="G6" s="120" t="s">
        <v>321</v>
      </c>
      <c r="H6" s="120" t="s">
        <v>321</v>
      </c>
      <c r="I6" s="120" t="s">
        <v>321</v>
      </c>
      <c r="J6" s="120" t="s">
        <v>321</v>
      </c>
    </row>
    <row r="7" spans="1:10" s="233" customFormat="1" ht="27.75" customHeight="1" thickBot="1" x14ac:dyDescent="0.25">
      <c r="A7" s="263" t="s">
        <v>209</v>
      </c>
      <c r="B7" s="258"/>
      <c r="C7" s="258"/>
      <c r="D7" s="258"/>
      <c r="E7" s="259">
        <v>7840000</v>
      </c>
      <c r="F7" s="258">
        <v>8000</v>
      </c>
      <c r="G7" s="258">
        <v>10795199</v>
      </c>
      <c r="H7" s="260"/>
      <c r="I7" s="262">
        <v>20020624</v>
      </c>
      <c r="J7" s="402">
        <f>SUM(B7:I7)</f>
        <v>38663823</v>
      </c>
    </row>
    <row r="8" spans="1:10" ht="13.5" thickBot="1" x14ac:dyDescent="0.25">
      <c r="A8" s="236" t="s">
        <v>108</v>
      </c>
      <c r="B8" s="377"/>
      <c r="C8" s="278"/>
      <c r="D8" s="278"/>
      <c r="E8" s="377">
        <v>1635000</v>
      </c>
      <c r="F8" s="278"/>
      <c r="G8" s="377"/>
      <c r="H8" s="378"/>
      <c r="I8" s="379">
        <v>1805000</v>
      </c>
      <c r="J8" s="402">
        <f t="shared" ref="J8:J31" si="0">SUM(B8:I8)</f>
        <v>3440000</v>
      </c>
    </row>
    <row r="9" spans="1:10" ht="27.75" customHeight="1" thickBot="1" x14ac:dyDescent="0.25">
      <c r="A9" s="235" t="s">
        <v>101</v>
      </c>
      <c r="B9" s="95"/>
      <c r="C9" s="95"/>
      <c r="D9" s="95"/>
      <c r="E9" s="95">
        <v>47651601</v>
      </c>
      <c r="F9" s="95">
        <v>25875850</v>
      </c>
      <c r="G9" s="95"/>
      <c r="H9" s="238"/>
      <c r="I9" s="261">
        <v>44428562</v>
      </c>
      <c r="J9" s="402">
        <f t="shared" si="0"/>
        <v>117956013</v>
      </c>
    </row>
    <row r="10" spans="1:10" s="64" customFormat="1" ht="15.75" customHeight="1" thickBot="1" x14ac:dyDescent="0.25">
      <c r="A10" s="234" t="s">
        <v>103</v>
      </c>
      <c r="B10" s="95">
        <v>357592772</v>
      </c>
      <c r="C10" s="95"/>
      <c r="D10" s="95"/>
      <c r="E10" s="96"/>
      <c r="F10" s="95"/>
      <c r="G10" s="96"/>
      <c r="H10" s="239"/>
      <c r="I10" s="261">
        <v>24417654</v>
      </c>
      <c r="J10" s="402">
        <f t="shared" si="0"/>
        <v>382010426</v>
      </c>
    </row>
    <row r="11" spans="1:10" s="64" customFormat="1" ht="15.75" customHeight="1" thickBot="1" x14ac:dyDescent="0.25">
      <c r="A11" s="236" t="s">
        <v>325</v>
      </c>
      <c r="B11" s="367"/>
      <c r="C11" s="367"/>
      <c r="D11" s="367"/>
      <c r="E11" s="465"/>
      <c r="F11" s="367"/>
      <c r="G11" s="465">
        <v>2547998</v>
      </c>
      <c r="H11" s="466"/>
      <c r="I11" s="261"/>
      <c r="J11" s="402">
        <f t="shared" si="0"/>
        <v>2547998</v>
      </c>
    </row>
    <row r="12" spans="1:10" s="64" customFormat="1" ht="15.75" customHeight="1" thickBot="1" x14ac:dyDescent="0.25">
      <c r="A12" s="236" t="s">
        <v>326</v>
      </c>
      <c r="B12" s="367">
        <v>42535062</v>
      </c>
      <c r="C12" s="367"/>
      <c r="D12" s="367"/>
      <c r="E12" s="465"/>
      <c r="F12" s="367"/>
      <c r="G12" s="465"/>
      <c r="H12" s="466"/>
      <c r="I12" s="261"/>
      <c r="J12" s="402">
        <f t="shared" si="0"/>
        <v>42535062</v>
      </c>
    </row>
    <row r="13" spans="1:10" ht="13.5" thickBot="1" x14ac:dyDescent="0.25">
      <c r="A13" s="236" t="s">
        <v>107</v>
      </c>
      <c r="B13" s="380">
        <v>352509922</v>
      </c>
      <c r="C13" s="380">
        <v>952000</v>
      </c>
      <c r="D13" s="381"/>
      <c r="E13" s="380">
        <v>16080000</v>
      </c>
      <c r="F13" s="381"/>
      <c r="G13" s="381"/>
      <c r="H13" s="307"/>
      <c r="I13" s="382">
        <v>59646316</v>
      </c>
      <c r="J13" s="402">
        <f t="shared" si="0"/>
        <v>429188238</v>
      </c>
    </row>
    <row r="14" spans="1:10" ht="27.75" customHeight="1" thickBot="1" x14ac:dyDescent="0.25">
      <c r="A14" s="235" t="s">
        <v>208</v>
      </c>
      <c r="B14" s="95"/>
      <c r="C14" s="95"/>
      <c r="D14" s="95"/>
      <c r="E14" s="95">
        <v>10374000</v>
      </c>
      <c r="F14" s="95"/>
      <c r="G14" s="95"/>
      <c r="H14" s="238"/>
      <c r="I14" s="261">
        <v>500000</v>
      </c>
      <c r="J14" s="402">
        <f t="shared" si="0"/>
        <v>10874000</v>
      </c>
    </row>
    <row r="15" spans="1:10" ht="13.5" thickBot="1" x14ac:dyDescent="0.25">
      <c r="A15" s="234" t="s">
        <v>182</v>
      </c>
      <c r="B15" s="95"/>
      <c r="C15" s="95">
        <v>776789210</v>
      </c>
      <c r="D15" s="95"/>
      <c r="E15" s="95"/>
      <c r="F15" s="95"/>
      <c r="G15" s="95"/>
      <c r="H15" s="238"/>
      <c r="I15" s="261">
        <v>59608565</v>
      </c>
      <c r="J15" s="402">
        <f t="shared" si="0"/>
        <v>836397775</v>
      </c>
    </row>
    <row r="16" spans="1:10" ht="13.5" thickBot="1" x14ac:dyDescent="0.25">
      <c r="A16" s="234" t="s">
        <v>271</v>
      </c>
      <c r="B16" s="95"/>
      <c r="C16" s="95">
        <v>99993938</v>
      </c>
      <c r="D16" s="95"/>
      <c r="E16" s="95"/>
      <c r="F16" s="95"/>
      <c r="G16" s="95"/>
      <c r="H16" s="238"/>
      <c r="I16" s="261"/>
      <c r="J16" s="402">
        <f t="shared" si="0"/>
        <v>99993938</v>
      </c>
    </row>
    <row r="17" spans="1:10" ht="13.5" thickBot="1" x14ac:dyDescent="0.25">
      <c r="A17" s="234" t="s">
        <v>236</v>
      </c>
      <c r="B17" s="95"/>
      <c r="C17" s="95"/>
      <c r="D17" s="95"/>
      <c r="E17" s="95"/>
      <c r="F17" s="95"/>
      <c r="G17" s="95"/>
      <c r="H17" s="238"/>
      <c r="I17" s="261">
        <v>2195461</v>
      </c>
      <c r="J17" s="402">
        <f t="shared" si="0"/>
        <v>2195461</v>
      </c>
    </row>
    <row r="18" spans="1:10" ht="18" customHeight="1" thickBot="1" x14ac:dyDescent="0.25">
      <c r="A18" s="235" t="s">
        <v>216</v>
      </c>
      <c r="B18" s="95"/>
      <c r="C18" s="95">
        <v>1390854858</v>
      </c>
      <c r="D18" s="95"/>
      <c r="E18" s="95"/>
      <c r="F18" s="95"/>
      <c r="G18" s="95"/>
      <c r="H18" s="238"/>
      <c r="I18" s="261"/>
      <c r="J18" s="402">
        <f t="shared" si="0"/>
        <v>1390854858</v>
      </c>
    </row>
    <row r="19" spans="1:10" ht="18" customHeight="1" thickBot="1" x14ac:dyDescent="0.25">
      <c r="A19" s="235" t="s">
        <v>327</v>
      </c>
      <c r="B19" s="95">
        <v>2984490</v>
      </c>
      <c r="C19" s="95"/>
      <c r="D19" s="95"/>
      <c r="E19" s="95"/>
      <c r="F19" s="95"/>
      <c r="G19" s="95"/>
      <c r="H19" s="238"/>
      <c r="I19" s="261"/>
      <c r="J19" s="402">
        <f t="shared" si="0"/>
        <v>2984490</v>
      </c>
    </row>
    <row r="20" spans="1:10" ht="13.5" thickBot="1" x14ac:dyDescent="0.25">
      <c r="A20" s="234" t="s">
        <v>102</v>
      </c>
      <c r="B20" s="95">
        <v>1481200</v>
      </c>
      <c r="C20" s="95"/>
      <c r="D20" s="95"/>
      <c r="E20" s="95">
        <v>126769</v>
      </c>
      <c r="F20" s="95"/>
      <c r="G20" s="95"/>
      <c r="H20" s="238"/>
      <c r="I20" s="261"/>
      <c r="J20" s="402">
        <f t="shared" si="0"/>
        <v>1607969</v>
      </c>
    </row>
    <row r="21" spans="1:10" ht="13.5" thickBot="1" x14ac:dyDescent="0.25">
      <c r="A21" s="236" t="s">
        <v>136</v>
      </c>
      <c r="B21" s="367"/>
      <c r="C21" s="367"/>
      <c r="D21" s="367"/>
      <c r="E21" s="367">
        <v>1540000</v>
      </c>
      <c r="F21" s="367"/>
      <c r="G21" s="367"/>
      <c r="H21" s="368"/>
      <c r="I21" s="261">
        <v>201060</v>
      </c>
      <c r="J21" s="402">
        <f t="shared" si="0"/>
        <v>1741060</v>
      </c>
    </row>
    <row r="22" spans="1:10" ht="13.5" thickBot="1" x14ac:dyDescent="0.25">
      <c r="A22" s="236" t="s">
        <v>272</v>
      </c>
      <c r="B22" s="367">
        <v>8059000</v>
      </c>
      <c r="C22" s="367"/>
      <c r="D22" s="367"/>
      <c r="E22" s="367">
        <v>770000</v>
      </c>
      <c r="F22" s="367"/>
      <c r="G22" s="367"/>
      <c r="H22" s="368"/>
      <c r="I22" s="261"/>
      <c r="J22" s="402">
        <f t="shared" si="0"/>
        <v>8829000</v>
      </c>
    </row>
    <row r="23" spans="1:10" ht="13.5" thickBot="1" x14ac:dyDescent="0.25">
      <c r="A23" s="236" t="s">
        <v>255</v>
      </c>
      <c r="B23" s="367">
        <v>62400</v>
      </c>
      <c r="C23" s="367"/>
      <c r="D23" s="367"/>
      <c r="E23" s="367"/>
      <c r="F23" s="367"/>
      <c r="G23" s="367"/>
      <c r="H23" s="368"/>
      <c r="I23" s="261"/>
      <c r="J23" s="402">
        <f t="shared" si="0"/>
        <v>62400</v>
      </c>
    </row>
    <row r="24" spans="1:10" s="58" customFormat="1" ht="13.5" thickBot="1" x14ac:dyDescent="0.25">
      <c r="A24" s="397" t="s">
        <v>113</v>
      </c>
      <c r="B24" s="398"/>
      <c r="C24" s="398"/>
      <c r="D24" s="399"/>
      <c r="E24" s="398"/>
      <c r="F24" s="399"/>
      <c r="G24" s="399"/>
      <c r="H24" s="400"/>
      <c r="I24" s="401">
        <v>1800000</v>
      </c>
      <c r="J24" s="402">
        <f t="shared" si="0"/>
        <v>1800000</v>
      </c>
    </row>
    <row r="25" spans="1:10" s="58" customFormat="1" ht="13.5" thickBot="1" x14ac:dyDescent="0.25">
      <c r="A25" s="397" t="s">
        <v>328</v>
      </c>
      <c r="B25" s="398">
        <v>183600</v>
      </c>
      <c r="C25" s="398"/>
      <c r="D25" s="399"/>
      <c r="E25" s="398"/>
      <c r="F25" s="399"/>
      <c r="G25" s="399"/>
      <c r="H25" s="400"/>
      <c r="I25" s="401"/>
      <c r="J25" s="402">
        <f t="shared" si="0"/>
        <v>183600</v>
      </c>
    </row>
    <row r="26" spans="1:10" ht="13.5" thickBot="1" x14ac:dyDescent="0.25">
      <c r="A26" s="236" t="s">
        <v>183</v>
      </c>
      <c r="B26" s="380"/>
      <c r="C26" s="380"/>
      <c r="D26" s="381"/>
      <c r="E26" s="380"/>
      <c r="F26" s="381"/>
      <c r="G26" s="381"/>
      <c r="H26" s="307"/>
      <c r="I26" s="382">
        <v>760000</v>
      </c>
      <c r="J26" s="402">
        <f t="shared" si="0"/>
        <v>760000</v>
      </c>
    </row>
    <row r="27" spans="1:10" ht="13.5" thickBot="1" x14ac:dyDescent="0.25">
      <c r="A27" s="236" t="s">
        <v>320</v>
      </c>
      <c r="B27" s="380">
        <v>650000</v>
      </c>
      <c r="C27" s="380"/>
      <c r="D27" s="381"/>
      <c r="E27" s="380"/>
      <c r="F27" s="381"/>
      <c r="G27" s="381"/>
      <c r="H27" s="307"/>
      <c r="I27" s="382"/>
      <c r="J27" s="402">
        <f t="shared" si="0"/>
        <v>650000</v>
      </c>
    </row>
    <row r="28" spans="1:10" ht="13.5" thickBot="1" x14ac:dyDescent="0.25">
      <c r="A28" s="236" t="s">
        <v>106</v>
      </c>
      <c r="B28" s="380"/>
      <c r="C28" s="380"/>
      <c r="D28" s="381"/>
      <c r="E28" s="380">
        <v>2540</v>
      </c>
      <c r="F28" s="381"/>
      <c r="G28" s="381"/>
      <c r="H28" s="307"/>
      <c r="I28" s="382"/>
      <c r="J28" s="402">
        <f t="shared" si="0"/>
        <v>2540</v>
      </c>
    </row>
    <row r="29" spans="1:10" ht="13.5" thickBot="1" x14ac:dyDescent="0.25">
      <c r="A29" s="236" t="s">
        <v>184</v>
      </c>
      <c r="B29" s="380"/>
      <c r="C29" s="380"/>
      <c r="D29" s="381"/>
      <c r="E29" s="380"/>
      <c r="F29" s="381"/>
      <c r="G29" s="380">
        <v>304000</v>
      </c>
      <c r="H29" s="307"/>
      <c r="I29" s="382">
        <v>4368000</v>
      </c>
      <c r="J29" s="402">
        <f>SUM(B29:I29)</f>
        <v>4672000</v>
      </c>
    </row>
    <row r="30" spans="1:10" ht="30" customHeight="1" thickBot="1" x14ac:dyDescent="0.25">
      <c r="A30" s="235" t="s">
        <v>104</v>
      </c>
      <c r="B30" s="95"/>
      <c r="C30" s="95"/>
      <c r="D30" s="95">
        <v>79608000</v>
      </c>
      <c r="E30" s="95"/>
      <c r="F30" s="95"/>
      <c r="G30" s="95"/>
      <c r="H30" s="238"/>
      <c r="I30" s="261"/>
      <c r="J30" s="402">
        <f t="shared" si="0"/>
        <v>79608000</v>
      </c>
    </row>
    <row r="31" spans="1:10" ht="13.5" thickBot="1" x14ac:dyDescent="0.25">
      <c r="A31" s="234" t="s">
        <v>105</v>
      </c>
      <c r="B31" s="384"/>
      <c r="C31" s="384"/>
      <c r="D31" s="266"/>
      <c r="E31" s="384"/>
      <c r="F31" s="266"/>
      <c r="G31" s="384"/>
      <c r="H31" s="275"/>
      <c r="I31" s="383">
        <v>98439274</v>
      </c>
      <c r="J31" s="402">
        <f t="shared" si="0"/>
        <v>98439274</v>
      </c>
    </row>
    <row r="32" spans="1:10" s="122" customFormat="1" ht="13.5" thickBot="1" x14ac:dyDescent="0.25">
      <c r="A32" s="237" t="s">
        <v>12</v>
      </c>
      <c r="B32" s="467">
        <f>SUM(B7:B30)</f>
        <v>766058446</v>
      </c>
      <c r="C32" s="467">
        <f t="shared" ref="C32:I32" si="1">SUM(C7:C31)</f>
        <v>2268590006</v>
      </c>
      <c r="D32" s="467">
        <f t="shared" si="1"/>
        <v>79608000</v>
      </c>
      <c r="E32" s="467">
        <f t="shared" si="1"/>
        <v>86019910</v>
      </c>
      <c r="F32" s="467">
        <f t="shared" si="1"/>
        <v>25883850</v>
      </c>
      <c r="G32" s="467">
        <f t="shared" si="1"/>
        <v>13647197</v>
      </c>
      <c r="H32" s="467">
        <f t="shared" si="1"/>
        <v>0</v>
      </c>
      <c r="I32" s="467">
        <f t="shared" si="1"/>
        <v>318190516</v>
      </c>
      <c r="J32" s="385">
        <f>SUM(J7:J31)</f>
        <v>3557997925</v>
      </c>
    </row>
  </sheetData>
  <mergeCells count="2">
    <mergeCell ref="A1:J2"/>
    <mergeCell ref="A5:A6"/>
  </mergeCells>
  <pageMargins left="0.75" right="0.75" top="1" bottom="1" header="0.5" footer="0.5"/>
  <pageSetup paperSize="9" scale="62" orientation="landscape" r:id="rId1"/>
  <headerFooter alignWithMargins="0">
    <oddHeader>&amp;R1.1)a.sz. melléklete
...../2019. (VIII.29.) Egyek Önk.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view="pageLayout" topLeftCell="B1" zoomScaleNormal="100" workbookViewId="0">
      <selection activeCell="O27" sqref="O27"/>
    </sheetView>
  </sheetViews>
  <sheetFormatPr defaultRowHeight="12.75" x14ac:dyDescent="0.2"/>
  <cols>
    <col min="1" max="1" width="49.28515625" customWidth="1"/>
    <col min="2" max="3" width="20.28515625" customWidth="1"/>
    <col min="4" max="4" width="15.5703125" customWidth="1"/>
    <col min="5" max="5" width="12.28515625" customWidth="1"/>
    <col min="6" max="6" width="13.5703125" customWidth="1"/>
    <col min="7" max="7" width="15.140625" customWidth="1"/>
    <col min="8" max="8" width="17" customWidth="1"/>
    <col min="9" max="9" width="15.5703125" customWidth="1"/>
    <col min="10" max="10" width="13.28515625" customWidth="1"/>
  </cols>
  <sheetData>
    <row r="1" spans="1:10" ht="15.75" customHeight="1" x14ac:dyDescent="0.2">
      <c r="A1" s="491" t="s">
        <v>275</v>
      </c>
      <c r="B1" s="491"/>
      <c r="C1" s="491"/>
      <c r="D1" s="491"/>
      <c r="E1" s="491"/>
      <c r="F1" s="491"/>
      <c r="G1" s="491"/>
      <c r="H1" s="491"/>
      <c r="I1" s="491"/>
      <c r="J1" s="491"/>
    </row>
    <row r="2" spans="1:10" ht="15.75" customHeight="1" x14ac:dyDescent="0.2">
      <c r="A2" s="491"/>
      <c r="B2" s="491"/>
      <c r="C2" s="491"/>
      <c r="D2" s="491"/>
      <c r="E2" s="491"/>
      <c r="F2" s="491"/>
      <c r="G2" s="491"/>
      <c r="H2" s="491"/>
      <c r="I2" s="491"/>
      <c r="J2" s="491"/>
    </row>
    <row r="5" spans="1:10" ht="13.5" thickBot="1" x14ac:dyDescent="0.25"/>
    <row r="6" spans="1:10" ht="51.75" thickBot="1" x14ac:dyDescent="0.25">
      <c r="A6" s="492" t="s">
        <v>99</v>
      </c>
      <c r="B6" s="97" t="s">
        <v>78</v>
      </c>
      <c r="C6" s="97" t="s">
        <v>84</v>
      </c>
      <c r="D6" s="97" t="s">
        <v>97</v>
      </c>
      <c r="E6" s="97" t="s">
        <v>76</v>
      </c>
      <c r="F6" s="97" t="s">
        <v>98</v>
      </c>
      <c r="G6" s="97" t="s">
        <v>95</v>
      </c>
      <c r="H6" s="97" t="s">
        <v>86</v>
      </c>
      <c r="I6" s="97" t="s">
        <v>93</v>
      </c>
      <c r="J6" s="98" t="s">
        <v>12</v>
      </c>
    </row>
    <row r="7" spans="1:10" ht="13.5" thickBot="1" x14ac:dyDescent="0.25">
      <c r="A7" s="494"/>
      <c r="B7" s="423" t="s">
        <v>321</v>
      </c>
      <c r="C7" s="423" t="s">
        <v>321</v>
      </c>
      <c r="D7" s="423" t="s">
        <v>321</v>
      </c>
      <c r="E7" s="423" t="s">
        <v>321</v>
      </c>
      <c r="F7" s="423" t="s">
        <v>321</v>
      </c>
      <c r="G7" s="423" t="s">
        <v>321</v>
      </c>
      <c r="H7" s="423" t="s">
        <v>321</v>
      </c>
      <c r="I7" s="423" t="s">
        <v>321</v>
      </c>
      <c r="J7" s="120" t="s">
        <v>321</v>
      </c>
    </row>
    <row r="8" spans="1:10" ht="31.5" customHeight="1" thickBot="1" x14ac:dyDescent="0.25">
      <c r="A8" s="255" t="s">
        <v>109</v>
      </c>
      <c r="B8" s="426">
        <v>2528621</v>
      </c>
      <c r="C8" s="426"/>
      <c r="D8" s="426"/>
      <c r="E8" s="426">
        <v>211531</v>
      </c>
      <c r="F8" s="426"/>
      <c r="G8" s="426"/>
      <c r="H8" s="426"/>
      <c r="I8" s="427">
        <v>2223852</v>
      </c>
      <c r="J8" s="422">
        <f>SUM(B8:I8)</f>
        <v>4964004</v>
      </c>
    </row>
    <row r="9" spans="1:10" ht="23.25" customHeight="1" thickBot="1" x14ac:dyDescent="0.25">
      <c r="A9" s="428" t="s">
        <v>110</v>
      </c>
      <c r="B9" s="148">
        <v>0</v>
      </c>
      <c r="C9" s="148">
        <v>0</v>
      </c>
      <c r="D9" s="148">
        <v>0</v>
      </c>
      <c r="E9" s="148">
        <v>0</v>
      </c>
      <c r="F9" s="148">
        <v>0</v>
      </c>
      <c r="G9" s="148">
        <v>0</v>
      </c>
      <c r="H9" s="148">
        <v>0</v>
      </c>
      <c r="I9" s="429">
        <v>0</v>
      </c>
      <c r="J9" s="422">
        <f t="shared" ref="J9:J10" si="0">SUM(B9:I9)</f>
        <v>0</v>
      </c>
    </row>
    <row r="10" spans="1:10" ht="44.25" customHeight="1" thickBot="1" x14ac:dyDescent="0.25">
      <c r="A10" s="430" t="s">
        <v>322</v>
      </c>
      <c r="B10" s="431">
        <v>1756752</v>
      </c>
      <c r="C10" s="431"/>
      <c r="D10" s="431"/>
      <c r="E10" s="431"/>
      <c r="F10" s="431"/>
      <c r="G10" s="431"/>
      <c r="H10" s="431"/>
      <c r="I10" s="432"/>
      <c r="J10" s="433">
        <f t="shared" si="0"/>
        <v>1756752</v>
      </c>
    </row>
    <row r="11" spans="1:10" ht="32.25" customHeight="1" thickBot="1" x14ac:dyDescent="0.25">
      <c r="A11" s="424" t="s">
        <v>12</v>
      </c>
      <c r="B11" s="425">
        <f>SUM(B8:B10)</f>
        <v>4285373</v>
      </c>
      <c r="C11" s="425">
        <f t="shared" ref="C11:J11" si="1">SUM(C8:C10)</f>
        <v>0</v>
      </c>
      <c r="D11" s="425">
        <f t="shared" si="1"/>
        <v>0</v>
      </c>
      <c r="E11" s="425">
        <f t="shared" si="1"/>
        <v>211531</v>
      </c>
      <c r="F11" s="425">
        <f t="shared" si="1"/>
        <v>0</v>
      </c>
      <c r="G11" s="425">
        <f t="shared" si="1"/>
        <v>0</v>
      </c>
      <c r="H11" s="425">
        <f t="shared" si="1"/>
        <v>0</v>
      </c>
      <c r="I11" s="425">
        <f t="shared" si="1"/>
        <v>2223852</v>
      </c>
      <c r="J11" s="121">
        <f t="shared" si="1"/>
        <v>6720756</v>
      </c>
    </row>
  </sheetData>
  <mergeCells count="2">
    <mergeCell ref="A6:A7"/>
    <mergeCell ref="A1:J2"/>
  </mergeCells>
  <phoneticPr fontId="30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scaleWithDoc="0" alignWithMargins="0">
    <oddHeader>&amp;R1.2. sz. melléklete
...../2019.(VIII.29.) Egyek Önk.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view="pageLayout" zoomScaleNormal="100" workbookViewId="0">
      <selection activeCell="F19" sqref="F19"/>
    </sheetView>
  </sheetViews>
  <sheetFormatPr defaultRowHeight="12.75" x14ac:dyDescent="0.2"/>
  <cols>
    <col min="1" max="1" width="49.28515625" customWidth="1"/>
    <col min="2" max="3" width="20.28515625" customWidth="1"/>
    <col min="4" max="4" width="15.5703125" customWidth="1"/>
    <col min="5" max="5" width="12.28515625" customWidth="1"/>
    <col min="6" max="6" width="13.5703125" customWidth="1"/>
    <col min="7" max="7" width="15.140625" customWidth="1"/>
    <col min="8" max="8" width="17" customWidth="1"/>
    <col min="9" max="9" width="15.5703125" customWidth="1"/>
    <col min="10" max="10" width="13.28515625" customWidth="1"/>
  </cols>
  <sheetData>
    <row r="1" spans="1:10" ht="15.75" customHeight="1" x14ac:dyDescent="0.2">
      <c r="A1" s="491" t="s">
        <v>276</v>
      </c>
      <c r="B1" s="491"/>
      <c r="C1" s="491"/>
      <c r="D1" s="491"/>
      <c r="E1" s="491"/>
      <c r="F1" s="491"/>
      <c r="G1" s="491"/>
      <c r="H1" s="491"/>
      <c r="I1" s="491"/>
      <c r="J1" s="491"/>
    </row>
    <row r="2" spans="1:10" ht="15.75" customHeight="1" x14ac:dyDescent="0.2">
      <c r="A2" s="491"/>
      <c r="B2" s="491"/>
      <c r="C2" s="491"/>
      <c r="D2" s="491"/>
      <c r="E2" s="491"/>
      <c r="F2" s="491"/>
      <c r="G2" s="491"/>
      <c r="H2" s="491"/>
      <c r="I2" s="491"/>
      <c r="J2" s="491"/>
    </row>
    <row r="5" spans="1:10" ht="13.5" thickBot="1" x14ac:dyDescent="0.25"/>
    <row r="6" spans="1:10" ht="51.75" thickBot="1" x14ac:dyDescent="0.25">
      <c r="A6" s="492" t="s">
        <v>99</v>
      </c>
      <c r="B6" s="97" t="s">
        <v>78</v>
      </c>
      <c r="C6" s="97" t="s">
        <v>84</v>
      </c>
      <c r="D6" s="97" t="s">
        <v>97</v>
      </c>
      <c r="E6" s="97" t="s">
        <v>76</v>
      </c>
      <c r="F6" s="97" t="s">
        <v>98</v>
      </c>
      <c r="G6" s="97" t="s">
        <v>95</v>
      </c>
      <c r="H6" s="97" t="s">
        <v>86</v>
      </c>
      <c r="I6" s="97" t="s">
        <v>93</v>
      </c>
      <c r="J6" s="98" t="s">
        <v>12</v>
      </c>
    </row>
    <row r="7" spans="1:10" ht="13.5" thickBot="1" x14ac:dyDescent="0.25">
      <c r="A7" s="494"/>
      <c r="B7" s="423" t="s">
        <v>321</v>
      </c>
      <c r="C7" s="423" t="s">
        <v>321</v>
      </c>
      <c r="D7" s="423" t="s">
        <v>321</v>
      </c>
      <c r="E7" s="423" t="s">
        <v>321</v>
      </c>
      <c r="F7" s="423" t="s">
        <v>321</v>
      </c>
      <c r="G7" s="423" t="s">
        <v>321</v>
      </c>
      <c r="H7" s="423" t="s">
        <v>321</v>
      </c>
      <c r="I7" s="423" t="s">
        <v>321</v>
      </c>
      <c r="J7" s="120" t="s">
        <v>321</v>
      </c>
    </row>
    <row r="8" spans="1:10" ht="31.5" customHeight="1" thickBot="1" x14ac:dyDescent="0.25">
      <c r="A8" s="255" t="s">
        <v>109</v>
      </c>
      <c r="B8" s="426">
        <v>2528621</v>
      </c>
      <c r="C8" s="426"/>
      <c r="D8" s="426"/>
      <c r="E8" s="426">
        <v>211531</v>
      </c>
      <c r="F8" s="426"/>
      <c r="G8" s="426"/>
      <c r="H8" s="426"/>
      <c r="I8" s="427">
        <v>2223852</v>
      </c>
      <c r="J8" s="422">
        <f>SUM(B8:I8)</f>
        <v>4964004</v>
      </c>
    </row>
    <row r="9" spans="1:10" ht="23.25" customHeight="1" thickBot="1" x14ac:dyDescent="0.25">
      <c r="A9" s="428" t="s">
        <v>110</v>
      </c>
      <c r="B9" s="148">
        <v>0</v>
      </c>
      <c r="C9" s="148">
        <v>0</v>
      </c>
      <c r="D9" s="148">
        <v>0</v>
      </c>
      <c r="E9" s="148">
        <v>0</v>
      </c>
      <c r="F9" s="148">
        <v>0</v>
      </c>
      <c r="G9" s="148">
        <v>0</v>
      </c>
      <c r="H9" s="148">
        <v>0</v>
      </c>
      <c r="I9" s="429">
        <v>0</v>
      </c>
      <c r="J9" s="422">
        <f t="shared" ref="J9:J10" si="0">SUM(B9:I9)</f>
        <v>0</v>
      </c>
    </row>
    <row r="10" spans="1:10" ht="44.25" customHeight="1" thickBot="1" x14ac:dyDescent="0.25">
      <c r="A10" s="430" t="s">
        <v>322</v>
      </c>
      <c r="B10" s="431">
        <v>1756752</v>
      </c>
      <c r="C10" s="431"/>
      <c r="D10" s="431"/>
      <c r="E10" s="431"/>
      <c r="F10" s="431"/>
      <c r="G10" s="431"/>
      <c r="H10" s="431"/>
      <c r="I10" s="432"/>
      <c r="J10" s="433">
        <f t="shared" si="0"/>
        <v>1756752</v>
      </c>
    </row>
    <row r="11" spans="1:10" ht="32.25" customHeight="1" thickBot="1" x14ac:dyDescent="0.25">
      <c r="A11" s="424" t="s">
        <v>12</v>
      </c>
      <c r="B11" s="425">
        <f>SUM(B8:B10)</f>
        <v>4285373</v>
      </c>
      <c r="C11" s="425">
        <f t="shared" ref="C11:J11" si="1">SUM(C8:C10)</f>
        <v>0</v>
      </c>
      <c r="D11" s="425">
        <f t="shared" si="1"/>
        <v>0</v>
      </c>
      <c r="E11" s="425">
        <f t="shared" si="1"/>
        <v>211531</v>
      </c>
      <c r="F11" s="425">
        <f t="shared" si="1"/>
        <v>0</v>
      </c>
      <c r="G11" s="425">
        <f t="shared" si="1"/>
        <v>0</v>
      </c>
      <c r="H11" s="425">
        <f t="shared" si="1"/>
        <v>0</v>
      </c>
      <c r="I11" s="425">
        <f t="shared" si="1"/>
        <v>2223852</v>
      </c>
      <c r="J11" s="121">
        <f t="shared" si="1"/>
        <v>6720756</v>
      </c>
    </row>
  </sheetData>
  <mergeCells count="2">
    <mergeCell ref="A1:J2"/>
    <mergeCell ref="A6:A7"/>
  </mergeCells>
  <pageMargins left="0.74803149606299213" right="0.74803149606299213" top="0.98425196850393704" bottom="0.98425196850393704" header="0.51181102362204722" footer="0.51181102362204722"/>
  <pageSetup paperSize="9" scale="60" orientation="landscape" r:id="rId1"/>
  <headerFooter scaleWithDoc="0" alignWithMargins="0">
    <oddHeader>&amp;R1.2)a.sz. melléklete
...../2019.(VIII.29.) Egyek Önk.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view="pageLayout" zoomScaleNormal="100" workbookViewId="0">
      <selection activeCell="F9" sqref="E9:F9"/>
    </sheetView>
  </sheetViews>
  <sheetFormatPr defaultRowHeight="12.75" x14ac:dyDescent="0.2"/>
  <cols>
    <col min="1" max="1" width="59.42578125" customWidth="1"/>
    <col min="2" max="3" width="17.42578125" customWidth="1"/>
    <col min="4" max="4" width="19.7109375" customWidth="1"/>
    <col min="5" max="5" width="17.85546875" customWidth="1"/>
    <col min="6" max="6" width="14.5703125" customWidth="1"/>
    <col min="7" max="7" width="15.28515625" customWidth="1"/>
    <col min="8" max="8" width="15.42578125" customWidth="1"/>
    <col min="9" max="9" width="13.28515625" customWidth="1"/>
    <col min="10" max="10" width="17.5703125" customWidth="1"/>
  </cols>
  <sheetData>
    <row r="1" spans="1:10" ht="15.75" customHeight="1" x14ac:dyDescent="0.2">
      <c r="A1" s="491" t="s">
        <v>277</v>
      </c>
      <c r="B1" s="491"/>
      <c r="C1" s="491"/>
      <c r="D1" s="491"/>
      <c r="E1" s="491"/>
      <c r="F1" s="491"/>
      <c r="G1" s="491"/>
      <c r="H1" s="491"/>
      <c r="I1" s="491"/>
      <c r="J1" s="491"/>
    </row>
    <row r="2" spans="1:10" ht="12.75" customHeight="1" x14ac:dyDescent="0.2">
      <c r="A2" s="491"/>
      <c r="B2" s="491"/>
      <c r="C2" s="491"/>
      <c r="D2" s="491"/>
      <c r="E2" s="491"/>
      <c r="F2" s="491"/>
      <c r="G2" s="491"/>
      <c r="H2" s="491"/>
      <c r="I2" s="491"/>
      <c r="J2" s="491"/>
    </row>
    <row r="5" spans="1:10" ht="13.5" thickBot="1" x14ac:dyDescent="0.25"/>
    <row r="6" spans="1:10" ht="51.75" thickBot="1" x14ac:dyDescent="0.25">
      <c r="A6" s="492" t="s">
        <v>99</v>
      </c>
      <c r="B6" s="97" t="s">
        <v>78</v>
      </c>
      <c r="C6" s="97" t="s">
        <v>84</v>
      </c>
      <c r="D6" s="97" t="s">
        <v>97</v>
      </c>
      <c r="E6" s="97" t="s">
        <v>76</v>
      </c>
      <c r="F6" s="97" t="s">
        <v>98</v>
      </c>
      <c r="G6" s="97" t="s">
        <v>95</v>
      </c>
      <c r="H6" s="97" t="s">
        <v>86</v>
      </c>
      <c r="I6" s="97" t="s">
        <v>93</v>
      </c>
      <c r="J6" s="98" t="s">
        <v>12</v>
      </c>
    </row>
    <row r="7" spans="1:10" ht="13.5" thickBot="1" x14ac:dyDescent="0.25">
      <c r="A7" s="493"/>
      <c r="B7" s="120" t="s">
        <v>321</v>
      </c>
      <c r="C7" s="120" t="s">
        <v>321</v>
      </c>
      <c r="D7" s="120" t="s">
        <v>321</v>
      </c>
      <c r="E7" s="120" t="s">
        <v>321</v>
      </c>
      <c r="F7" s="120" t="s">
        <v>321</v>
      </c>
      <c r="G7" s="120" t="s">
        <v>321</v>
      </c>
      <c r="H7" s="120" t="s">
        <v>321</v>
      </c>
      <c r="I7" s="120" t="s">
        <v>321</v>
      </c>
      <c r="J7" s="120" t="s">
        <v>321</v>
      </c>
    </row>
    <row r="8" spans="1:10" x14ac:dyDescent="0.2">
      <c r="A8" s="346" t="s">
        <v>111</v>
      </c>
      <c r="B8" s="148">
        <v>0</v>
      </c>
      <c r="C8" s="148">
        <v>0</v>
      </c>
      <c r="D8" s="148">
        <v>0</v>
      </c>
      <c r="E8" s="149">
        <f>SUM(B8:D8)</f>
        <v>0</v>
      </c>
      <c r="F8" s="257">
        <v>0</v>
      </c>
      <c r="G8" s="257">
        <v>0</v>
      </c>
      <c r="H8" s="257">
        <v>0</v>
      </c>
      <c r="I8" s="352">
        <v>0</v>
      </c>
      <c r="J8" s="355">
        <f>SUM(B8:I8)</f>
        <v>0</v>
      </c>
    </row>
    <row r="9" spans="1:10" x14ac:dyDescent="0.2">
      <c r="A9" s="147" t="s">
        <v>112</v>
      </c>
      <c r="B9" s="148">
        <v>0</v>
      </c>
      <c r="C9" s="148">
        <v>0</v>
      </c>
      <c r="D9" s="148">
        <v>0</v>
      </c>
      <c r="E9" s="150">
        <v>638800</v>
      </c>
      <c r="F9" s="257">
        <v>0</v>
      </c>
      <c r="G9" s="257">
        <v>0</v>
      </c>
      <c r="H9" s="257">
        <v>0</v>
      </c>
      <c r="I9" s="352">
        <v>0</v>
      </c>
      <c r="J9" s="355">
        <f>SUM(B9:I9)</f>
        <v>638800</v>
      </c>
    </row>
    <row r="10" spans="1:10" x14ac:dyDescent="0.2">
      <c r="A10" s="147" t="s">
        <v>113</v>
      </c>
      <c r="B10" s="148">
        <v>0</v>
      </c>
      <c r="C10" s="148">
        <v>0</v>
      </c>
      <c r="D10" s="148">
        <v>0</v>
      </c>
      <c r="E10" s="149">
        <v>0</v>
      </c>
      <c r="F10" s="257">
        <v>0</v>
      </c>
      <c r="G10" s="257">
        <v>0</v>
      </c>
      <c r="H10" s="257">
        <v>0</v>
      </c>
      <c r="I10" s="352">
        <v>0</v>
      </c>
      <c r="J10" s="355">
        <f>SUM(B10:I10)</f>
        <v>0</v>
      </c>
    </row>
    <row r="11" spans="1:10" ht="13.5" thickBot="1" x14ac:dyDescent="0.25">
      <c r="A11" s="347" t="s">
        <v>114</v>
      </c>
      <c r="B11" s="345">
        <v>0</v>
      </c>
      <c r="C11" s="345">
        <v>0</v>
      </c>
      <c r="D11" s="345">
        <v>0</v>
      </c>
      <c r="E11" s="348">
        <f>SUM(B11:D11)</f>
        <v>0</v>
      </c>
      <c r="F11" s="349">
        <v>0</v>
      </c>
      <c r="G11" s="349">
        <v>0</v>
      </c>
      <c r="H11" s="349">
        <v>0</v>
      </c>
      <c r="I11" s="353"/>
      <c r="J11" s="356">
        <f>SUM(B11:I11)</f>
        <v>0</v>
      </c>
    </row>
    <row r="12" spans="1:10" s="64" customFormat="1" ht="13.5" thickBot="1" x14ac:dyDescent="0.25">
      <c r="A12" s="350" t="s">
        <v>59</v>
      </c>
      <c r="B12" s="351">
        <f>SUM(B8:B9)</f>
        <v>0</v>
      </c>
      <c r="C12" s="351">
        <f>SUM(C8:C9)</f>
        <v>0</v>
      </c>
      <c r="D12" s="351">
        <f t="shared" ref="D12:I12" si="0">SUM(D8:D11)</f>
        <v>0</v>
      </c>
      <c r="E12" s="351">
        <f t="shared" si="0"/>
        <v>638800</v>
      </c>
      <c r="F12" s="351">
        <f t="shared" si="0"/>
        <v>0</v>
      </c>
      <c r="G12" s="351">
        <f t="shared" si="0"/>
        <v>0</v>
      </c>
      <c r="H12" s="351">
        <f t="shared" si="0"/>
        <v>0</v>
      </c>
      <c r="I12" s="354">
        <f t="shared" si="0"/>
        <v>0</v>
      </c>
      <c r="J12" s="357">
        <f>SUM(B12:I12)</f>
        <v>638800</v>
      </c>
    </row>
  </sheetData>
  <mergeCells count="2">
    <mergeCell ref="A6:A7"/>
    <mergeCell ref="A1:J2"/>
  </mergeCells>
  <phoneticPr fontId="30" type="noConversion"/>
  <pageMargins left="0.75" right="0.75" top="1" bottom="1" header="0.5" footer="0.5"/>
  <pageSetup paperSize="9" scale="63" orientation="landscape" r:id="rId1"/>
  <headerFooter alignWithMargins="0">
    <oddHeader>&amp;R1.3.sz. melléklete
...../2019.(VIII.29.) Egyek Önk.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view="pageLayout" zoomScaleNormal="100" workbookViewId="0">
      <selection activeCell="E10" sqref="E10"/>
    </sheetView>
  </sheetViews>
  <sheetFormatPr defaultRowHeight="12.75" x14ac:dyDescent="0.2"/>
  <cols>
    <col min="1" max="1" width="58.5703125" customWidth="1"/>
    <col min="2" max="3" width="17.42578125" customWidth="1"/>
    <col min="4" max="4" width="14" customWidth="1"/>
    <col min="5" max="5" width="15.140625" customWidth="1"/>
    <col min="6" max="6" width="12" customWidth="1"/>
    <col min="7" max="7" width="11.5703125" customWidth="1"/>
    <col min="8" max="8" width="13.28515625" customWidth="1"/>
    <col min="9" max="9" width="14.7109375" customWidth="1"/>
    <col min="10" max="10" width="13" customWidth="1"/>
  </cols>
  <sheetData>
    <row r="1" spans="1:10" ht="15.75" customHeight="1" x14ac:dyDescent="0.2">
      <c r="A1" s="491" t="s">
        <v>278</v>
      </c>
      <c r="B1" s="491"/>
      <c r="C1" s="491"/>
      <c r="D1" s="491"/>
      <c r="E1" s="491"/>
      <c r="F1" s="491"/>
      <c r="G1" s="491"/>
      <c r="H1" s="491"/>
      <c r="I1" s="491"/>
      <c r="J1" s="491"/>
    </row>
    <row r="2" spans="1:10" ht="12.75" customHeight="1" x14ac:dyDescent="0.2">
      <c r="A2" s="491"/>
      <c r="B2" s="491"/>
      <c r="C2" s="491"/>
      <c r="D2" s="491"/>
      <c r="E2" s="491"/>
      <c r="F2" s="491"/>
      <c r="G2" s="491"/>
      <c r="H2" s="491"/>
      <c r="I2" s="491"/>
      <c r="J2" s="491"/>
    </row>
    <row r="5" spans="1:10" ht="13.5" thickBot="1" x14ac:dyDescent="0.25"/>
    <row r="6" spans="1:10" ht="64.5" thickBot="1" x14ac:dyDescent="0.25">
      <c r="A6" s="492" t="s">
        <v>99</v>
      </c>
      <c r="B6" s="97" t="s">
        <v>78</v>
      </c>
      <c r="C6" s="97" t="s">
        <v>84</v>
      </c>
      <c r="D6" s="97" t="s">
        <v>97</v>
      </c>
      <c r="E6" s="97" t="s">
        <v>76</v>
      </c>
      <c r="F6" s="97" t="s">
        <v>98</v>
      </c>
      <c r="G6" s="97" t="s">
        <v>95</v>
      </c>
      <c r="H6" s="97" t="s">
        <v>86</v>
      </c>
      <c r="I6" s="97" t="s">
        <v>93</v>
      </c>
      <c r="J6" s="98" t="s">
        <v>12</v>
      </c>
    </row>
    <row r="7" spans="1:10" ht="13.5" thickBot="1" x14ac:dyDescent="0.25">
      <c r="A7" s="493"/>
      <c r="B7" s="120" t="s">
        <v>321</v>
      </c>
      <c r="C7" s="120" t="s">
        <v>321</v>
      </c>
      <c r="D7" s="120" t="s">
        <v>321</v>
      </c>
      <c r="E7" s="120" t="s">
        <v>321</v>
      </c>
      <c r="F7" s="120" t="s">
        <v>321</v>
      </c>
      <c r="G7" s="120" t="s">
        <v>321</v>
      </c>
      <c r="H7" s="120" t="s">
        <v>321</v>
      </c>
      <c r="I7" s="120" t="s">
        <v>321</v>
      </c>
      <c r="J7" s="120" t="s">
        <v>321</v>
      </c>
    </row>
    <row r="8" spans="1:10" x14ac:dyDescent="0.2">
      <c r="A8" s="346" t="s">
        <v>111</v>
      </c>
      <c r="B8" s="148">
        <v>0</v>
      </c>
      <c r="C8" s="148">
        <v>0</v>
      </c>
      <c r="D8" s="148">
        <v>0</v>
      </c>
      <c r="E8" s="149">
        <f>SUM(B8:D8)</f>
        <v>0</v>
      </c>
      <c r="F8" s="257">
        <v>0</v>
      </c>
      <c r="G8" s="257">
        <v>0</v>
      </c>
      <c r="H8" s="257">
        <v>0</v>
      </c>
      <c r="I8" s="352">
        <v>0</v>
      </c>
      <c r="J8" s="355">
        <f>SUM(B8:I8)</f>
        <v>0</v>
      </c>
    </row>
    <row r="9" spans="1:10" x14ac:dyDescent="0.2">
      <c r="A9" s="147" t="s">
        <v>112</v>
      </c>
      <c r="B9" s="148">
        <v>0</v>
      </c>
      <c r="C9" s="148">
        <v>0</v>
      </c>
      <c r="D9" s="148">
        <v>0</v>
      </c>
      <c r="E9" s="150">
        <v>638800</v>
      </c>
      <c r="F9" s="257">
        <v>0</v>
      </c>
      <c r="G9" s="257">
        <v>0</v>
      </c>
      <c r="H9" s="257">
        <v>0</v>
      </c>
      <c r="I9" s="352">
        <v>0</v>
      </c>
      <c r="J9" s="355">
        <f>SUM(B9:I9)</f>
        <v>638800</v>
      </c>
    </row>
    <row r="10" spans="1:10" x14ac:dyDescent="0.2">
      <c r="A10" s="147" t="s">
        <v>113</v>
      </c>
      <c r="B10" s="148">
        <v>0</v>
      </c>
      <c r="C10" s="148">
        <v>0</v>
      </c>
      <c r="D10" s="148">
        <v>0</v>
      </c>
      <c r="E10" s="149">
        <v>0</v>
      </c>
      <c r="F10" s="257">
        <v>0</v>
      </c>
      <c r="G10" s="257">
        <v>0</v>
      </c>
      <c r="H10" s="257">
        <v>0</v>
      </c>
      <c r="I10" s="352">
        <v>0</v>
      </c>
      <c r="J10" s="355">
        <f>SUM(B10:I10)</f>
        <v>0</v>
      </c>
    </row>
    <row r="11" spans="1:10" ht="13.5" thickBot="1" x14ac:dyDescent="0.25">
      <c r="A11" s="347" t="s">
        <v>114</v>
      </c>
      <c r="B11" s="345">
        <v>0</v>
      </c>
      <c r="C11" s="345">
        <v>0</v>
      </c>
      <c r="D11" s="345">
        <v>0</v>
      </c>
      <c r="E11" s="348">
        <f>SUM(B11:D11)</f>
        <v>0</v>
      </c>
      <c r="F11" s="349">
        <v>0</v>
      </c>
      <c r="G11" s="349">
        <v>0</v>
      </c>
      <c r="H11" s="349">
        <v>0</v>
      </c>
      <c r="I11" s="353"/>
      <c r="J11" s="356">
        <f>SUM(B11:I11)</f>
        <v>0</v>
      </c>
    </row>
    <row r="12" spans="1:10" s="64" customFormat="1" ht="13.5" thickBot="1" x14ac:dyDescent="0.25">
      <c r="A12" s="350" t="s">
        <v>59</v>
      </c>
      <c r="B12" s="351">
        <f>SUM(B8:B9)</f>
        <v>0</v>
      </c>
      <c r="C12" s="351">
        <f>SUM(C8:C9)</f>
        <v>0</v>
      </c>
      <c r="D12" s="351">
        <f t="shared" ref="D12:I12" si="0">SUM(D8:D11)</f>
        <v>0</v>
      </c>
      <c r="E12" s="351">
        <f t="shared" si="0"/>
        <v>638800</v>
      </c>
      <c r="F12" s="351">
        <f t="shared" si="0"/>
        <v>0</v>
      </c>
      <c r="G12" s="351">
        <f t="shared" si="0"/>
        <v>0</v>
      </c>
      <c r="H12" s="351">
        <f t="shared" si="0"/>
        <v>0</v>
      </c>
      <c r="I12" s="354">
        <f t="shared" si="0"/>
        <v>0</v>
      </c>
      <c r="J12" s="357">
        <f>SUM(B12:I12)</f>
        <v>638800</v>
      </c>
    </row>
    <row r="16" spans="1:10" ht="13.5" thickBot="1" x14ac:dyDescent="0.25"/>
    <row r="17" spans="1:1" ht="13.5" thickBot="1" x14ac:dyDescent="0.25">
      <c r="A17" s="358"/>
    </row>
  </sheetData>
  <mergeCells count="2">
    <mergeCell ref="A6:A7"/>
    <mergeCell ref="A1:J2"/>
  </mergeCells>
  <phoneticPr fontId="30" type="noConversion"/>
  <pageMargins left="0.75" right="0.75" top="1" bottom="1" header="0.5" footer="0.5"/>
  <pageSetup paperSize="9" scale="70" orientation="landscape" r:id="rId1"/>
  <headerFooter alignWithMargins="0">
    <oddHeader>&amp;R1.3)a sz. melléklete
...../2019.(VIII.29.) Egyek Önk.</oddHeader>
  </headerFooter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2:O39"/>
  <sheetViews>
    <sheetView view="pageLayout" zoomScaleNormal="100" workbookViewId="0">
      <selection activeCell="D12" sqref="D12"/>
    </sheetView>
  </sheetViews>
  <sheetFormatPr defaultRowHeight="12.75" x14ac:dyDescent="0.2"/>
  <cols>
    <col min="1" max="1" width="40.7109375" customWidth="1"/>
    <col min="2" max="2" width="20.140625" customWidth="1"/>
    <col min="3" max="4" width="14.7109375" customWidth="1"/>
    <col min="5" max="5" width="17.85546875" customWidth="1"/>
    <col min="6" max="6" width="11.7109375" customWidth="1"/>
    <col min="7" max="7" width="14.85546875" customWidth="1"/>
  </cols>
  <sheetData>
    <row r="2" spans="1:15" ht="26.25" customHeight="1" x14ac:dyDescent="0.25">
      <c r="A2" s="497" t="s">
        <v>279</v>
      </c>
      <c r="B2" s="497"/>
      <c r="C2" s="497"/>
      <c r="D2" s="497"/>
      <c r="E2" s="497"/>
      <c r="F2" s="133"/>
      <c r="G2" s="133"/>
      <c r="H2" s="7"/>
      <c r="I2" s="7"/>
      <c r="J2" s="7"/>
      <c r="K2" s="7"/>
      <c r="L2" s="7"/>
      <c r="M2" s="7"/>
      <c r="N2" s="7"/>
      <c r="O2" s="7"/>
    </row>
    <row r="3" spans="1:15" ht="15.75" x14ac:dyDescent="0.25">
      <c r="A3" s="133"/>
      <c r="B3" s="133"/>
      <c r="C3" s="133"/>
      <c r="D3" s="133"/>
      <c r="E3" s="133"/>
      <c r="F3" s="133"/>
      <c r="G3" s="133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10"/>
      <c r="B4" s="10"/>
      <c r="C4" s="10"/>
      <c r="D4" s="10"/>
      <c r="E4" s="10"/>
      <c r="F4" s="10"/>
      <c r="G4" s="10"/>
      <c r="H4" s="7"/>
      <c r="I4" s="7"/>
      <c r="J4" s="7"/>
      <c r="K4" s="7"/>
      <c r="L4" s="7"/>
      <c r="M4" s="7"/>
      <c r="N4" s="7"/>
      <c r="O4" s="7"/>
    </row>
    <row r="5" spans="1:15" ht="16.5" thickBot="1" x14ac:dyDescent="0.3">
      <c r="A5" s="7"/>
      <c r="B5" s="7"/>
      <c r="C5" s="7"/>
      <c r="D5" s="7"/>
      <c r="E5" s="370" t="s">
        <v>237</v>
      </c>
      <c r="F5" s="12"/>
      <c r="G5" s="12"/>
      <c r="H5" s="7"/>
      <c r="I5" s="7"/>
      <c r="J5" s="7"/>
      <c r="K5" s="7"/>
      <c r="L5" s="7"/>
      <c r="M5" s="7"/>
      <c r="N5" s="7"/>
      <c r="O5" s="7"/>
    </row>
    <row r="6" spans="1:15" ht="16.5" thickBot="1" x14ac:dyDescent="0.3">
      <c r="A6" s="11"/>
      <c r="B6" s="86"/>
      <c r="C6" s="500"/>
      <c r="D6" s="500"/>
      <c r="E6" s="501"/>
      <c r="F6" s="51"/>
      <c r="G6" s="51"/>
      <c r="H6" s="7"/>
      <c r="I6" s="7"/>
      <c r="J6" s="7"/>
      <c r="K6" s="7"/>
      <c r="L6" s="7"/>
      <c r="M6" s="7"/>
      <c r="N6" s="7"/>
      <c r="O6" s="7"/>
    </row>
    <row r="7" spans="1:15" ht="12.75" customHeight="1" x14ac:dyDescent="0.2">
      <c r="A7" s="502" t="s">
        <v>116</v>
      </c>
      <c r="B7" s="495" t="s">
        <v>263</v>
      </c>
      <c r="C7" s="495" t="s">
        <v>264</v>
      </c>
      <c r="D7" s="498" t="s">
        <v>265</v>
      </c>
      <c r="E7" s="495" t="s">
        <v>245</v>
      </c>
      <c r="F7" s="6"/>
    </row>
    <row r="8" spans="1:15" ht="43.5" customHeight="1" thickBot="1" x14ac:dyDescent="0.25">
      <c r="A8" s="503"/>
      <c r="B8" s="496"/>
      <c r="C8" s="496"/>
      <c r="D8" s="499"/>
      <c r="E8" s="496"/>
      <c r="F8" s="78"/>
    </row>
    <row r="9" spans="1:15" ht="21" customHeight="1" thickBot="1" x14ac:dyDescent="0.25">
      <c r="A9" s="49" t="s">
        <v>117</v>
      </c>
      <c r="B9" s="105">
        <v>381099757</v>
      </c>
      <c r="C9" s="105">
        <v>101448201</v>
      </c>
      <c r="D9" s="264">
        <v>6730135</v>
      </c>
      <c r="E9" s="101">
        <f t="shared" ref="E9:E17" si="0">D9+C9+B9</f>
        <v>489278093</v>
      </c>
      <c r="F9" s="78"/>
      <c r="G9" s="77"/>
    </row>
    <row r="10" spans="1:15" ht="33" customHeight="1" thickBot="1" x14ac:dyDescent="0.25">
      <c r="A10" s="99" t="s">
        <v>118</v>
      </c>
      <c r="B10" s="105">
        <v>40142589</v>
      </c>
      <c r="C10" s="105">
        <v>20331603</v>
      </c>
      <c r="D10" s="264">
        <v>1301500</v>
      </c>
      <c r="E10" s="101">
        <f t="shared" si="0"/>
        <v>61775692</v>
      </c>
      <c r="F10" s="78"/>
      <c r="G10" s="77"/>
    </row>
    <row r="11" spans="1:15" ht="21" customHeight="1" thickBot="1" x14ac:dyDescent="0.25">
      <c r="A11" s="49" t="s">
        <v>119</v>
      </c>
      <c r="B11" s="105">
        <v>550796663</v>
      </c>
      <c r="C11" s="105">
        <v>25878539</v>
      </c>
      <c r="D11" s="264">
        <v>5473000</v>
      </c>
      <c r="E11" s="101">
        <f t="shared" si="0"/>
        <v>582148202</v>
      </c>
      <c r="F11" s="78"/>
      <c r="G11" s="77"/>
    </row>
    <row r="12" spans="1:15" ht="21" customHeight="1" thickBot="1" x14ac:dyDescent="0.25">
      <c r="A12" s="50" t="s">
        <v>120</v>
      </c>
      <c r="B12" s="106">
        <v>10163165</v>
      </c>
      <c r="C12" s="106"/>
      <c r="D12" s="264"/>
      <c r="E12" s="101">
        <f t="shared" si="0"/>
        <v>10163165</v>
      </c>
      <c r="F12" s="78"/>
      <c r="G12" s="77"/>
    </row>
    <row r="13" spans="1:15" ht="35.25" customHeight="1" thickBot="1" x14ac:dyDescent="0.25">
      <c r="A13" s="126" t="s">
        <v>228</v>
      </c>
      <c r="B13" s="136">
        <v>119002874</v>
      </c>
      <c r="C13" s="106">
        <v>5024165</v>
      </c>
      <c r="D13" s="264">
        <v>447255</v>
      </c>
      <c r="E13" s="101">
        <f t="shared" si="0"/>
        <v>124474294</v>
      </c>
      <c r="F13" s="78"/>
      <c r="G13" s="77"/>
    </row>
    <row r="14" spans="1:15" ht="35.25" customHeight="1" thickBot="1" x14ac:dyDescent="0.25">
      <c r="A14" s="126" t="s">
        <v>229</v>
      </c>
      <c r="B14" s="136">
        <v>2017288</v>
      </c>
      <c r="C14" s="106"/>
      <c r="D14" s="264"/>
      <c r="E14" s="101">
        <f t="shared" si="0"/>
        <v>2017288</v>
      </c>
      <c r="F14" s="78"/>
      <c r="G14" s="77"/>
    </row>
    <row r="15" spans="1:15" ht="35.25" customHeight="1" thickBot="1" x14ac:dyDescent="0.25">
      <c r="A15" s="99" t="s">
        <v>126</v>
      </c>
      <c r="B15" s="137">
        <v>196137785</v>
      </c>
      <c r="C15" s="137">
        <f t="shared" ref="C15:D15" si="1">SUM(C16:C17)</f>
        <v>0</v>
      </c>
      <c r="D15" s="137">
        <f t="shared" si="1"/>
        <v>0</v>
      </c>
      <c r="E15" s="101">
        <f t="shared" si="0"/>
        <v>196137785</v>
      </c>
      <c r="F15" s="78"/>
      <c r="G15" s="77"/>
    </row>
    <row r="16" spans="1:15" ht="35.25" customHeight="1" thickBot="1" x14ac:dyDescent="0.25">
      <c r="A16" s="126" t="s">
        <v>232</v>
      </c>
      <c r="B16" s="136">
        <v>34825543</v>
      </c>
      <c r="C16" s="106"/>
      <c r="D16" s="265"/>
      <c r="E16" s="101">
        <f t="shared" si="0"/>
        <v>34825543</v>
      </c>
      <c r="F16" s="78"/>
      <c r="G16" s="77"/>
    </row>
    <row r="17" spans="1:8" ht="31.5" customHeight="1" thickBot="1" x14ac:dyDescent="0.25">
      <c r="A17" s="126" t="s">
        <v>233</v>
      </c>
      <c r="B17" s="106">
        <f>B15-B16</f>
        <v>161312242</v>
      </c>
      <c r="C17" s="106"/>
      <c r="D17" s="265"/>
      <c r="E17" s="101">
        <f t="shared" si="0"/>
        <v>161312242</v>
      </c>
      <c r="F17" s="78"/>
      <c r="G17" s="77"/>
    </row>
    <row r="18" spans="1:8" ht="21" customHeight="1" thickBot="1" x14ac:dyDescent="0.25">
      <c r="A18" s="5" t="s">
        <v>20</v>
      </c>
      <c r="B18" s="101">
        <f>B9+B10+B11+B12+B13+B15</f>
        <v>1297342833</v>
      </c>
      <c r="C18" s="101">
        <f>SUM(C9:C15)</f>
        <v>152682508</v>
      </c>
      <c r="D18" s="101">
        <f>SUM(D9:D17)</f>
        <v>13951890</v>
      </c>
      <c r="E18" s="101">
        <f>SUM(E9:E15)-E14</f>
        <v>1463977231</v>
      </c>
      <c r="F18" s="78"/>
      <c r="G18" s="77"/>
    </row>
    <row r="19" spans="1:8" ht="21" customHeight="1" thickBot="1" x14ac:dyDescent="0.25">
      <c r="A19" s="8"/>
      <c r="B19" s="108"/>
      <c r="C19" s="108"/>
      <c r="D19" s="107"/>
      <c r="E19" s="109"/>
      <c r="F19" s="6"/>
      <c r="G19" s="77"/>
    </row>
    <row r="20" spans="1:8" s="162" customFormat="1" ht="21" customHeight="1" thickBot="1" x14ac:dyDescent="0.25">
      <c r="A20" s="161" t="s">
        <v>121</v>
      </c>
      <c r="B20" s="151">
        <v>2220656948</v>
      </c>
      <c r="C20" s="151">
        <v>2012000</v>
      </c>
      <c r="D20" s="151">
        <v>25400</v>
      </c>
      <c r="E20" s="164">
        <f>D20+C20+B20</f>
        <v>2222694348</v>
      </c>
      <c r="F20" s="78"/>
    </row>
    <row r="21" spans="1:8" s="162" customFormat="1" ht="21" customHeight="1" thickBot="1" x14ac:dyDescent="0.25">
      <c r="A21" s="161" t="s">
        <v>122</v>
      </c>
      <c r="B21" s="151">
        <v>26826532</v>
      </c>
      <c r="C21" s="151"/>
      <c r="D21" s="151"/>
      <c r="E21" s="164">
        <f>D21+C21+B21</f>
        <v>26826532</v>
      </c>
      <c r="F21" s="78"/>
    </row>
    <row r="22" spans="1:8" s="162" customFormat="1" ht="21" customHeight="1" thickBot="1" x14ac:dyDescent="0.25">
      <c r="A22" s="161" t="s">
        <v>123</v>
      </c>
      <c r="B22" s="151">
        <v>54000</v>
      </c>
      <c r="C22" s="151"/>
      <c r="D22" s="151"/>
      <c r="E22" s="164">
        <f>D22+C22+B22</f>
        <v>54000</v>
      </c>
      <c r="F22" s="78"/>
    </row>
    <row r="23" spans="1:8" s="162" customFormat="1" ht="42" customHeight="1" thickBot="1" x14ac:dyDescent="0.25">
      <c r="A23" s="163" t="s">
        <v>127</v>
      </c>
      <c r="B23" s="151">
        <v>10449365</v>
      </c>
      <c r="C23" s="151"/>
      <c r="D23" s="151"/>
      <c r="E23" s="164">
        <f>D23+C23+B23</f>
        <v>10449365</v>
      </c>
      <c r="F23" s="78"/>
    </row>
    <row r="24" spans="1:8" ht="21" customHeight="1" thickBot="1" x14ac:dyDescent="0.25">
      <c r="A24" s="5" t="s">
        <v>124</v>
      </c>
      <c r="B24" s="101">
        <f t="shared" ref="B24:D24" si="2">SUM(B20:B23)</f>
        <v>2257986845</v>
      </c>
      <c r="C24" s="101">
        <f t="shared" si="2"/>
        <v>2012000</v>
      </c>
      <c r="D24" s="101">
        <f t="shared" si="2"/>
        <v>25400</v>
      </c>
      <c r="E24" s="164">
        <f>D24+C24+B24</f>
        <v>2260024245</v>
      </c>
      <c r="F24" s="78"/>
      <c r="G24" s="77"/>
    </row>
    <row r="25" spans="1:8" ht="21" customHeight="1" thickBot="1" x14ac:dyDescent="0.25">
      <c r="A25" s="8"/>
      <c r="B25" s="108"/>
      <c r="C25" s="108"/>
      <c r="D25" s="107"/>
      <c r="E25" s="165"/>
      <c r="F25" s="6"/>
    </row>
    <row r="26" spans="1:8" ht="21" customHeight="1" thickBot="1" x14ac:dyDescent="0.25">
      <c r="A26" s="5" t="s">
        <v>230</v>
      </c>
      <c r="B26" s="110">
        <v>2668247</v>
      </c>
      <c r="C26" s="110"/>
      <c r="D26" s="87"/>
      <c r="E26" s="164">
        <f>D26+C26+B26</f>
        <v>2668247</v>
      </c>
      <c r="F26" s="6"/>
      <c r="G26" s="77"/>
    </row>
    <row r="27" spans="1:8" ht="21" customHeight="1" thickBot="1" x14ac:dyDescent="0.25">
      <c r="A27" s="8"/>
      <c r="B27" s="111"/>
      <c r="C27" s="108"/>
      <c r="D27" s="107"/>
      <c r="E27" s="165"/>
      <c r="F27" s="6"/>
    </row>
    <row r="28" spans="1:8" ht="21" customHeight="1" thickBot="1" x14ac:dyDescent="0.25">
      <c r="A28" s="5" t="s">
        <v>21</v>
      </c>
      <c r="B28" s="101">
        <f>B18+B24+B26</f>
        <v>3557997925</v>
      </c>
      <c r="C28" s="101">
        <f t="shared" ref="C28:D28" si="3">C18+C24+C26</f>
        <v>154694508</v>
      </c>
      <c r="D28" s="101">
        <f t="shared" si="3"/>
        <v>13977290</v>
      </c>
      <c r="E28" s="101">
        <f>E18+E24+E26</f>
        <v>3726669723</v>
      </c>
      <c r="F28" s="6"/>
      <c r="G28" s="77"/>
    </row>
    <row r="29" spans="1:8" ht="21" customHeight="1" x14ac:dyDescent="0.2">
      <c r="A29" s="9"/>
      <c r="B29" s="112"/>
      <c r="C29" s="113"/>
      <c r="D29" s="112"/>
      <c r="E29" s="240"/>
      <c r="F29" s="6"/>
    </row>
    <row r="30" spans="1:8" x14ac:dyDescent="0.2">
      <c r="A30" s="6"/>
      <c r="B30" s="6"/>
      <c r="C30" s="6"/>
      <c r="D30" s="6"/>
      <c r="E30" s="6"/>
      <c r="F30" s="6"/>
    </row>
    <row r="31" spans="1:8" ht="16.5" customHeight="1" x14ac:dyDescent="0.2">
      <c r="A31" s="52"/>
      <c r="B31" s="52"/>
      <c r="C31" s="52"/>
      <c r="D31" s="52"/>
      <c r="E31" s="53"/>
      <c r="F31" s="6"/>
    </row>
    <row r="32" spans="1:8" x14ac:dyDescent="0.2">
      <c r="A32" s="6"/>
      <c r="B32" s="6"/>
      <c r="C32" s="6"/>
      <c r="D32" s="6"/>
      <c r="E32" s="6"/>
      <c r="F32" s="6"/>
      <c r="G32" s="6"/>
      <c r="H32" s="6"/>
    </row>
    <row r="33" spans="1:8" x14ac:dyDescent="0.2">
      <c r="A33" s="6"/>
      <c r="B33" s="6"/>
      <c r="C33" s="6"/>
      <c r="D33" s="6"/>
      <c r="E33" s="6"/>
      <c r="F33" s="6"/>
      <c r="G33" s="6"/>
      <c r="H33" s="6"/>
    </row>
    <row r="34" spans="1:8" x14ac:dyDescent="0.2">
      <c r="A34" s="6"/>
      <c r="B34" s="6"/>
      <c r="C34" s="6"/>
      <c r="D34" s="6"/>
      <c r="E34" s="6"/>
      <c r="F34" s="6"/>
      <c r="G34" s="6"/>
      <c r="H34" s="6"/>
    </row>
    <row r="35" spans="1:8" x14ac:dyDescent="0.2">
      <c r="A35" s="6"/>
      <c r="B35" s="6"/>
      <c r="C35" s="6"/>
      <c r="D35" s="6"/>
      <c r="E35" s="6"/>
      <c r="F35" s="6"/>
      <c r="G35" s="6"/>
      <c r="H35" s="6"/>
    </row>
    <row r="36" spans="1:8" x14ac:dyDescent="0.2">
      <c r="A36" s="6"/>
      <c r="B36" s="6"/>
      <c r="C36" s="6"/>
      <c r="D36" s="6"/>
      <c r="E36" s="6"/>
      <c r="F36" s="6"/>
      <c r="G36" s="6"/>
      <c r="H36" s="6"/>
    </row>
    <row r="37" spans="1:8" x14ac:dyDescent="0.2">
      <c r="A37" s="6"/>
      <c r="B37" s="6"/>
      <c r="C37" s="6"/>
      <c r="D37" s="6"/>
      <c r="E37" s="6"/>
      <c r="F37" s="6"/>
      <c r="G37" s="6"/>
      <c r="H37" s="6"/>
    </row>
    <row r="38" spans="1:8" x14ac:dyDescent="0.2">
      <c r="A38" s="6"/>
      <c r="B38" s="6"/>
      <c r="C38" s="6"/>
      <c r="D38" s="6"/>
      <c r="E38" s="6"/>
      <c r="F38" s="6"/>
      <c r="G38" s="6"/>
      <c r="H38" s="6"/>
    </row>
    <row r="39" spans="1:8" x14ac:dyDescent="0.2">
      <c r="A39" s="6"/>
      <c r="B39" s="6"/>
      <c r="C39" s="6"/>
      <c r="D39" s="6"/>
      <c r="E39" s="6"/>
      <c r="F39" s="6"/>
      <c r="G39" s="6"/>
      <c r="H39" s="6"/>
    </row>
  </sheetData>
  <mergeCells count="7">
    <mergeCell ref="E7:E8"/>
    <mergeCell ref="A2:E2"/>
    <mergeCell ref="B7:B8"/>
    <mergeCell ref="D7:D8"/>
    <mergeCell ref="C6:E6"/>
    <mergeCell ref="A7:A8"/>
    <mergeCell ref="C7:C8"/>
  </mergeCells>
  <phoneticPr fontId="3" type="noConversion"/>
  <pageMargins left="0.19685039370078741" right="0.19685039370078741" top="0.39370078740157483" bottom="0.39370078740157483" header="0.51181102362204722" footer="0.51181102362204722"/>
  <pageSetup paperSize="9" scale="78" orientation="landscape" r:id="rId1"/>
  <headerFooter alignWithMargins="0">
    <oddHeader>&amp;R2.sz. melléklet
..../2019.(VIII.29.) Egyek Önk.</oddHeader>
  </headerFooter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1"/>
  <sheetViews>
    <sheetView view="pageLayout" topLeftCell="B1" zoomScaleNormal="100" zoomScaleSheetLayoutView="100" workbookViewId="0">
      <selection activeCell="E54" sqref="E54"/>
    </sheetView>
  </sheetViews>
  <sheetFormatPr defaultRowHeight="12.75" x14ac:dyDescent="0.2"/>
  <cols>
    <col min="1" max="1" width="49" customWidth="1"/>
    <col min="2" max="2" width="15.7109375" customWidth="1"/>
    <col min="3" max="3" width="17.28515625" customWidth="1"/>
    <col min="4" max="4" width="21" customWidth="1"/>
    <col min="5" max="5" width="17.5703125" customWidth="1"/>
    <col min="6" max="7" width="18" customWidth="1"/>
    <col min="8" max="8" width="16.42578125" customWidth="1"/>
    <col min="9" max="9" width="15.7109375" customWidth="1"/>
    <col min="10" max="10" width="15.140625" customWidth="1"/>
    <col min="11" max="11" width="16.7109375" customWidth="1"/>
    <col min="12" max="12" width="17.28515625" customWidth="1"/>
  </cols>
  <sheetData>
    <row r="2" spans="1:12" ht="15.75" x14ac:dyDescent="0.25">
      <c r="A2" s="504" t="s">
        <v>283</v>
      </c>
      <c r="B2" s="505"/>
      <c r="C2" s="505"/>
      <c r="D2" s="505"/>
      <c r="E2" s="505"/>
      <c r="F2" s="505"/>
      <c r="G2" s="505"/>
      <c r="H2" s="505"/>
      <c r="I2" s="506"/>
      <c r="J2" s="506"/>
      <c r="K2" s="506"/>
      <c r="L2" s="506"/>
    </row>
    <row r="3" spans="1:12" ht="13.5" thickBot="1" x14ac:dyDescent="0.25">
      <c r="L3" s="132"/>
    </row>
    <row r="4" spans="1:12" ht="102" customHeight="1" thickBot="1" x14ac:dyDescent="0.25">
      <c r="A4" s="492" t="s">
        <v>99</v>
      </c>
      <c r="B4" s="97" t="s">
        <v>117</v>
      </c>
      <c r="C4" s="97" t="s">
        <v>128</v>
      </c>
      <c r="D4" s="97" t="s">
        <v>119</v>
      </c>
      <c r="E4" s="97" t="s">
        <v>129</v>
      </c>
      <c r="F4" s="97" t="s">
        <v>125</v>
      </c>
      <c r="G4" s="97" t="s">
        <v>240</v>
      </c>
      <c r="H4" s="97" t="s">
        <v>121</v>
      </c>
      <c r="I4" s="97" t="s">
        <v>122</v>
      </c>
      <c r="J4" s="97" t="s">
        <v>123</v>
      </c>
      <c r="K4" s="97" t="s">
        <v>131</v>
      </c>
      <c r="L4" s="98" t="s">
        <v>15</v>
      </c>
    </row>
    <row r="5" spans="1:12" ht="21" customHeight="1" thickBot="1" x14ac:dyDescent="0.25">
      <c r="A5" s="493"/>
      <c r="B5" s="17" t="s">
        <v>321</v>
      </c>
      <c r="C5" s="17" t="s">
        <v>321</v>
      </c>
      <c r="D5" s="17" t="s">
        <v>321</v>
      </c>
      <c r="E5" s="17" t="s">
        <v>321</v>
      </c>
      <c r="F5" s="17" t="s">
        <v>321</v>
      </c>
      <c r="G5" s="17" t="s">
        <v>321</v>
      </c>
      <c r="H5" s="17" t="s">
        <v>321</v>
      </c>
      <c r="I5" s="17" t="s">
        <v>321</v>
      </c>
      <c r="J5" s="17" t="s">
        <v>321</v>
      </c>
      <c r="K5" s="17" t="s">
        <v>321</v>
      </c>
      <c r="L5" s="17" t="s">
        <v>321</v>
      </c>
    </row>
    <row r="6" spans="1:12" ht="21" customHeight="1" thickBot="1" x14ac:dyDescent="0.25">
      <c r="A6" s="156" t="s">
        <v>141</v>
      </c>
      <c r="B6" s="55">
        <f>30106444</f>
        <v>30106444</v>
      </c>
      <c r="C6" s="55">
        <v>5430800</v>
      </c>
      <c r="D6" s="76">
        <v>24429600</v>
      </c>
      <c r="E6" s="76"/>
      <c r="F6" s="55">
        <f>7711169-2017288</f>
        <v>5693881</v>
      </c>
      <c r="G6" s="55">
        <v>2017288</v>
      </c>
      <c r="H6" s="55">
        <v>4345000</v>
      </c>
      <c r="I6" s="76"/>
      <c r="J6" s="76"/>
      <c r="K6" s="55"/>
      <c r="L6" s="125">
        <f>SUM(B6:K6)</f>
        <v>72023013</v>
      </c>
    </row>
    <row r="7" spans="1:12" ht="21" customHeight="1" thickBot="1" x14ac:dyDescent="0.25">
      <c r="A7" s="156" t="s">
        <v>108</v>
      </c>
      <c r="B7" s="55"/>
      <c r="C7" s="55"/>
      <c r="D7" s="76">
        <v>1261999</v>
      </c>
      <c r="E7" s="76"/>
      <c r="F7" s="55">
        <v>5000000</v>
      </c>
      <c r="G7" s="55">
        <v>1764706</v>
      </c>
      <c r="H7" s="55">
        <v>2487500</v>
      </c>
      <c r="I7" s="76"/>
      <c r="J7" s="76"/>
      <c r="K7" s="55"/>
      <c r="L7" s="125">
        <f t="shared" ref="L7:L39" si="0">SUM(B7:K7)</f>
        <v>10514205</v>
      </c>
    </row>
    <row r="8" spans="1:12" ht="31.5" customHeight="1" thickBot="1" x14ac:dyDescent="0.25">
      <c r="A8" s="155" t="s">
        <v>101</v>
      </c>
      <c r="B8" s="55"/>
      <c r="C8" s="55"/>
      <c r="D8" s="76">
        <v>69712875</v>
      </c>
      <c r="E8" s="76"/>
      <c r="F8" s="55">
        <v>4389508</v>
      </c>
      <c r="G8" s="55"/>
      <c r="H8" s="55">
        <v>65634255</v>
      </c>
      <c r="I8" s="76">
        <v>8021574</v>
      </c>
      <c r="J8" s="76">
        <v>54000</v>
      </c>
      <c r="K8" s="55"/>
      <c r="L8" s="125">
        <f>SUM(B8:K8)</f>
        <v>147812212</v>
      </c>
    </row>
    <row r="9" spans="1:12" ht="31.5" customHeight="1" thickBot="1" x14ac:dyDescent="0.25">
      <c r="A9" s="404" t="s">
        <v>219</v>
      </c>
      <c r="B9" s="403"/>
      <c r="C9" s="55"/>
      <c r="D9" s="76"/>
      <c r="E9" s="76"/>
      <c r="F9" s="55">
        <v>1718611</v>
      </c>
      <c r="G9" s="55"/>
      <c r="H9" s="55"/>
      <c r="I9" s="76"/>
      <c r="J9" s="76"/>
      <c r="K9" s="55">
        <v>34825543</v>
      </c>
      <c r="L9" s="125">
        <f t="shared" si="0"/>
        <v>36544154</v>
      </c>
    </row>
    <row r="10" spans="1:12" ht="31.5" customHeight="1" thickBot="1" x14ac:dyDescent="0.25">
      <c r="A10" s="404" t="s">
        <v>238</v>
      </c>
      <c r="B10" s="403"/>
      <c r="C10" s="55"/>
      <c r="D10" s="76"/>
      <c r="E10" s="76"/>
      <c r="F10" s="55">
        <v>34278016</v>
      </c>
      <c r="G10" s="55"/>
      <c r="H10" s="55"/>
      <c r="I10" s="76"/>
      <c r="J10" s="76"/>
      <c r="K10" s="55">
        <v>161312242</v>
      </c>
      <c r="L10" s="125">
        <f t="shared" si="0"/>
        <v>195590258</v>
      </c>
    </row>
    <row r="11" spans="1:12" ht="21" customHeight="1" thickBot="1" x14ac:dyDescent="0.25">
      <c r="A11" s="153" t="s">
        <v>135</v>
      </c>
      <c r="B11" s="55"/>
      <c r="C11" s="55"/>
      <c r="D11" s="76"/>
      <c r="E11" s="76"/>
      <c r="F11" s="55">
        <v>25848425</v>
      </c>
      <c r="G11" s="55"/>
      <c r="H11" s="55"/>
      <c r="I11" s="76"/>
      <c r="J11" s="55"/>
      <c r="K11" s="55"/>
      <c r="L11" s="125">
        <f t="shared" si="0"/>
        <v>25848425</v>
      </c>
    </row>
    <row r="12" spans="1:12" ht="21" customHeight="1" thickBot="1" x14ac:dyDescent="0.25">
      <c r="A12" s="156" t="s">
        <v>329</v>
      </c>
      <c r="B12" s="55">
        <v>38756320</v>
      </c>
      <c r="C12" s="55">
        <v>3778742</v>
      </c>
      <c r="D12" s="76"/>
      <c r="E12" s="76"/>
      <c r="F12" s="55"/>
      <c r="G12" s="55"/>
      <c r="H12" s="55"/>
      <c r="I12" s="76"/>
      <c r="J12" s="55"/>
      <c r="K12" s="55"/>
      <c r="L12" s="125">
        <f t="shared" si="0"/>
        <v>42535062</v>
      </c>
    </row>
    <row r="13" spans="1:12" ht="21" customHeight="1" thickBot="1" x14ac:dyDescent="0.25">
      <c r="A13" s="156" t="s">
        <v>107</v>
      </c>
      <c r="B13" s="55">
        <v>305091917</v>
      </c>
      <c r="C13" s="55">
        <v>29524737</v>
      </c>
      <c r="D13" s="76">
        <v>42218980</v>
      </c>
      <c r="E13" s="76"/>
      <c r="F13" s="55">
        <v>7634776</v>
      </c>
      <c r="G13" s="55"/>
      <c r="H13" s="55">
        <v>50744996</v>
      </c>
      <c r="I13" s="76">
        <v>6532000</v>
      </c>
      <c r="J13" s="76"/>
      <c r="K13" s="55"/>
      <c r="L13" s="125">
        <f t="shared" si="0"/>
        <v>441747406</v>
      </c>
    </row>
    <row r="14" spans="1:12" ht="21" customHeight="1" thickBot="1" x14ac:dyDescent="0.25">
      <c r="A14" s="156" t="s">
        <v>222</v>
      </c>
      <c r="B14" s="55"/>
      <c r="C14" s="55"/>
      <c r="D14" s="76">
        <v>7389075</v>
      </c>
      <c r="E14" s="76"/>
      <c r="F14" s="55"/>
      <c r="G14" s="55"/>
      <c r="H14" s="55">
        <v>700000</v>
      </c>
      <c r="I14" s="76"/>
      <c r="J14" s="76"/>
      <c r="K14" s="55"/>
      <c r="L14" s="125">
        <f t="shared" si="0"/>
        <v>8089075</v>
      </c>
    </row>
    <row r="15" spans="1:12" s="82" customFormat="1" ht="21" customHeight="1" thickBot="1" x14ac:dyDescent="0.25">
      <c r="A15" s="153" t="s">
        <v>182</v>
      </c>
      <c r="B15" s="17"/>
      <c r="C15" s="55"/>
      <c r="D15" s="76">
        <v>38024778</v>
      </c>
      <c r="E15" s="76"/>
      <c r="F15" s="55"/>
      <c r="G15" s="55">
        <v>550599</v>
      </c>
      <c r="H15" s="55">
        <v>860473283</v>
      </c>
      <c r="I15" s="76">
        <v>10248958</v>
      </c>
      <c r="J15" s="76"/>
      <c r="K15" s="55"/>
      <c r="L15" s="125">
        <f t="shared" si="0"/>
        <v>909297618</v>
      </c>
    </row>
    <row r="16" spans="1:12" s="82" customFormat="1" ht="21" customHeight="1" thickBot="1" x14ac:dyDescent="0.25">
      <c r="A16" s="153" t="s">
        <v>285</v>
      </c>
      <c r="B16" s="17"/>
      <c r="C16" s="55"/>
      <c r="D16" s="76"/>
      <c r="E16" s="76"/>
      <c r="F16" s="55"/>
      <c r="G16" s="55"/>
      <c r="H16" s="55">
        <v>136676212</v>
      </c>
      <c r="I16" s="76"/>
      <c r="J16" s="76"/>
      <c r="K16" s="55"/>
      <c r="L16" s="125">
        <f t="shared" si="0"/>
        <v>136676212</v>
      </c>
    </row>
    <row r="17" spans="1:12" s="82" customFormat="1" ht="21" customHeight="1" thickBot="1" x14ac:dyDescent="0.25">
      <c r="A17" s="153" t="s">
        <v>185</v>
      </c>
      <c r="B17" s="55"/>
      <c r="C17" s="55"/>
      <c r="D17" s="76">
        <v>7925000</v>
      </c>
      <c r="E17" s="76"/>
      <c r="F17" s="55">
        <v>2475945</v>
      </c>
      <c r="G17" s="55"/>
      <c r="H17" s="55"/>
      <c r="I17" s="76"/>
      <c r="J17" s="76"/>
      <c r="K17" s="55"/>
      <c r="L17" s="125">
        <f t="shared" si="0"/>
        <v>10400945</v>
      </c>
    </row>
    <row r="18" spans="1:12" s="82" customFormat="1" ht="21" customHeight="1" thickBot="1" x14ac:dyDescent="0.25">
      <c r="A18" s="152" t="s">
        <v>132</v>
      </c>
      <c r="B18" s="55"/>
      <c r="C18" s="55"/>
      <c r="D18" s="76"/>
      <c r="E18" s="76"/>
      <c r="F18" s="55">
        <v>5175936</v>
      </c>
      <c r="G18" s="55"/>
      <c r="H18" s="55"/>
      <c r="I18" s="76"/>
      <c r="J18" s="76"/>
      <c r="K18" s="55"/>
      <c r="L18" s="125">
        <f t="shared" si="0"/>
        <v>5175936</v>
      </c>
    </row>
    <row r="19" spans="1:12" s="82" customFormat="1" ht="21" customHeight="1" thickBot="1" x14ac:dyDescent="0.25">
      <c r="A19" s="300" t="s">
        <v>226</v>
      </c>
      <c r="B19" s="55"/>
      <c r="C19" s="55"/>
      <c r="D19" s="76">
        <v>295693552</v>
      </c>
      <c r="E19" s="76"/>
      <c r="F19" s="55">
        <v>50000</v>
      </c>
      <c r="G19" s="55"/>
      <c r="H19" s="55">
        <v>1095161306</v>
      </c>
      <c r="I19" s="76"/>
      <c r="J19" s="76"/>
      <c r="K19" s="55"/>
      <c r="L19" s="125">
        <f t="shared" si="0"/>
        <v>1390904858</v>
      </c>
    </row>
    <row r="20" spans="1:12" s="82" customFormat="1" ht="21" customHeight="1" thickBot="1" x14ac:dyDescent="0.25">
      <c r="A20" s="300" t="s">
        <v>330</v>
      </c>
      <c r="B20" s="55"/>
      <c r="C20" s="55"/>
      <c r="D20" s="76">
        <v>2734490</v>
      </c>
      <c r="E20" s="76"/>
      <c r="F20" s="55"/>
      <c r="G20" s="55"/>
      <c r="H20" s="55">
        <v>250000</v>
      </c>
      <c r="I20" s="76"/>
      <c r="J20" s="76"/>
      <c r="K20" s="55"/>
      <c r="L20" s="125">
        <f t="shared" si="0"/>
        <v>2984490</v>
      </c>
    </row>
    <row r="21" spans="1:12" s="82" customFormat="1" ht="21" customHeight="1" thickBot="1" x14ac:dyDescent="0.25">
      <c r="A21" s="155" t="s">
        <v>134</v>
      </c>
      <c r="B21" s="55"/>
      <c r="C21" s="55"/>
      <c r="D21" s="76">
        <v>15397220</v>
      </c>
      <c r="E21" s="76"/>
      <c r="F21" s="55">
        <v>323796</v>
      </c>
      <c r="G21" s="55"/>
      <c r="H21" s="55">
        <v>4184396</v>
      </c>
      <c r="I21" s="76"/>
      <c r="J21" s="76"/>
      <c r="K21" s="55"/>
      <c r="L21" s="125">
        <f t="shared" si="0"/>
        <v>19905412</v>
      </c>
    </row>
    <row r="22" spans="1:12" s="82" customFormat="1" ht="21" customHeight="1" thickBot="1" x14ac:dyDescent="0.25">
      <c r="A22" s="153" t="s">
        <v>102</v>
      </c>
      <c r="B22" s="55">
        <v>2538500</v>
      </c>
      <c r="C22" s="55">
        <v>495100</v>
      </c>
      <c r="D22" s="76">
        <v>9525769</v>
      </c>
      <c r="E22" s="76"/>
      <c r="F22" s="55">
        <v>1766804</v>
      </c>
      <c r="G22" s="55"/>
      <c r="H22" s="55"/>
      <c r="I22" s="76"/>
      <c r="J22" s="76"/>
      <c r="K22" s="55"/>
      <c r="L22" s="125">
        <f t="shared" si="0"/>
        <v>14326173</v>
      </c>
    </row>
    <row r="23" spans="1:12" ht="21" customHeight="1" thickBot="1" x14ac:dyDescent="0.25">
      <c r="A23" s="153" t="s">
        <v>136</v>
      </c>
      <c r="B23" s="55">
        <v>600000</v>
      </c>
      <c r="C23" s="55">
        <v>106060</v>
      </c>
      <c r="D23" s="76">
        <v>2087000</v>
      </c>
      <c r="E23" s="76"/>
      <c r="F23" s="55"/>
      <c r="G23" s="55"/>
      <c r="H23" s="55"/>
      <c r="I23" s="76"/>
      <c r="J23" s="55"/>
      <c r="K23" s="55"/>
      <c r="L23" s="125">
        <f t="shared" si="0"/>
        <v>2793060</v>
      </c>
    </row>
    <row r="24" spans="1:12" ht="21" customHeight="1" thickBot="1" x14ac:dyDescent="0.25">
      <c r="A24" s="153" t="s">
        <v>137</v>
      </c>
      <c r="B24" s="55"/>
      <c r="C24" s="55"/>
      <c r="D24" s="76"/>
      <c r="E24" s="76"/>
      <c r="F24" s="55">
        <v>11786139</v>
      </c>
      <c r="G24" s="55"/>
      <c r="H24" s="55"/>
      <c r="I24" s="76"/>
      <c r="J24" s="55"/>
      <c r="K24" s="55"/>
      <c r="L24" s="125">
        <f t="shared" si="0"/>
        <v>11786139</v>
      </c>
    </row>
    <row r="25" spans="1:12" ht="21" customHeight="1" thickBot="1" x14ac:dyDescent="0.25">
      <c r="A25" s="153" t="s">
        <v>138</v>
      </c>
      <c r="B25" s="55"/>
      <c r="C25" s="55"/>
      <c r="D25" s="76">
        <v>10943000</v>
      </c>
      <c r="E25" s="76"/>
      <c r="F25" s="55">
        <v>691414</v>
      </c>
      <c r="G25" s="55"/>
      <c r="H25" s="55"/>
      <c r="I25" s="76"/>
      <c r="J25" s="55"/>
      <c r="K25" s="55"/>
      <c r="L25" s="125">
        <f t="shared" si="0"/>
        <v>11634414</v>
      </c>
    </row>
    <row r="26" spans="1:12" ht="21" customHeight="1" thickBot="1" x14ac:dyDescent="0.25">
      <c r="A26" s="153" t="s">
        <v>139</v>
      </c>
      <c r="B26" s="55"/>
      <c r="C26" s="55"/>
      <c r="D26" s="76">
        <v>279400</v>
      </c>
      <c r="E26" s="76"/>
      <c r="F26" s="55"/>
      <c r="G26" s="55"/>
      <c r="H26" s="55"/>
      <c r="I26" s="76"/>
      <c r="J26" s="55"/>
      <c r="K26" s="55"/>
      <c r="L26" s="125">
        <f t="shared" si="0"/>
        <v>279400</v>
      </c>
    </row>
    <row r="27" spans="1:12" ht="21" customHeight="1" thickBot="1" x14ac:dyDescent="0.25">
      <c r="A27" s="153" t="s">
        <v>220</v>
      </c>
      <c r="B27" s="55"/>
      <c r="C27" s="55"/>
      <c r="D27" s="76">
        <v>127000</v>
      </c>
      <c r="E27" s="76"/>
      <c r="F27" s="55"/>
      <c r="G27" s="55"/>
      <c r="H27" s="55"/>
      <c r="I27" s="76"/>
      <c r="J27" s="55"/>
      <c r="K27" s="55"/>
      <c r="L27" s="125">
        <f t="shared" si="0"/>
        <v>127000</v>
      </c>
    </row>
    <row r="28" spans="1:12" s="160" customFormat="1" ht="21" customHeight="1" thickBot="1" x14ac:dyDescent="0.25">
      <c r="A28" s="405" t="s">
        <v>113</v>
      </c>
      <c r="B28" s="55"/>
      <c r="C28" s="55"/>
      <c r="D28" s="76"/>
      <c r="E28" s="76"/>
      <c r="F28" s="55"/>
      <c r="G28" s="55"/>
      <c r="H28" s="55"/>
      <c r="I28" s="76">
        <v>2024000</v>
      </c>
      <c r="J28" s="55"/>
      <c r="K28" s="55"/>
      <c r="L28" s="125">
        <f t="shared" si="0"/>
        <v>2024000</v>
      </c>
    </row>
    <row r="29" spans="1:12" ht="21" customHeight="1" thickBot="1" x14ac:dyDescent="0.25">
      <c r="A29" s="153" t="s">
        <v>133</v>
      </c>
      <c r="B29" s="55"/>
      <c r="C29" s="55"/>
      <c r="D29" s="76">
        <v>432020</v>
      </c>
      <c r="E29" s="76"/>
      <c r="F29" s="55">
        <v>445524</v>
      </c>
      <c r="G29" s="55"/>
      <c r="H29" s="55"/>
      <c r="I29" s="76"/>
      <c r="J29" s="76"/>
      <c r="K29" s="55"/>
      <c r="L29" s="125">
        <f t="shared" si="0"/>
        <v>877544</v>
      </c>
    </row>
    <row r="30" spans="1:12" ht="21" customHeight="1" thickBot="1" x14ac:dyDescent="0.25">
      <c r="A30" s="156" t="s">
        <v>221</v>
      </c>
      <c r="B30" s="55"/>
      <c r="C30" s="55"/>
      <c r="D30" s="76"/>
      <c r="E30" s="76"/>
      <c r="F30" s="55">
        <v>3210000</v>
      </c>
      <c r="G30" s="55"/>
      <c r="H30" s="55"/>
      <c r="I30" s="76"/>
      <c r="J30" s="76"/>
      <c r="K30" s="55"/>
      <c r="L30" s="125">
        <f t="shared" si="0"/>
        <v>3210000</v>
      </c>
    </row>
    <row r="31" spans="1:12" ht="21" customHeight="1" thickBot="1" x14ac:dyDescent="0.25">
      <c r="A31" s="156" t="s">
        <v>320</v>
      </c>
      <c r="B31" s="55"/>
      <c r="C31" s="55"/>
      <c r="D31" s="76">
        <v>208600</v>
      </c>
      <c r="E31" s="76"/>
      <c r="F31" s="55"/>
      <c r="G31" s="55"/>
      <c r="H31" s="55"/>
      <c r="I31" s="76"/>
      <c r="J31" s="76"/>
      <c r="K31" s="55"/>
      <c r="L31" s="125">
        <f t="shared" si="0"/>
        <v>208600</v>
      </c>
    </row>
    <row r="32" spans="1:12" ht="21" customHeight="1" thickBot="1" x14ac:dyDescent="0.25">
      <c r="A32" s="156" t="s">
        <v>286</v>
      </c>
      <c r="B32" s="55">
        <v>448126</v>
      </c>
      <c r="C32" s="55">
        <v>146968</v>
      </c>
      <c r="D32" s="76">
        <v>1099706</v>
      </c>
      <c r="E32" s="76"/>
      <c r="F32" s="55">
        <f>1044356-G32</f>
        <v>691414</v>
      </c>
      <c r="G32" s="55">
        <v>352942</v>
      </c>
      <c r="H32" s="55"/>
      <c r="I32" s="76"/>
      <c r="J32" s="76"/>
      <c r="K32" s="55"/>
      <c r="L32" s="125">
        <f t="shared" si="0"/>
        <v>2739156</v>
      </c>
    </row>
    <row r="33" spans="1:12" ht="21" customHeight="1" thickBot="1" x14ac:dyDescent="0.25">
      <c r="A33" s="156" t="s">
        <v>239</v>
      </c>
      <c r="B33" s="55"/>
      <c r="C33" s="55"/>
      <c r="D33" s="76">
        <v>10586695</v>
      </c>
      <c r="E33" s="76"/>
      <c r="F33" s="55"/>
      <c r="G33" s="55"/>
      <c r="H33" s="55"/>
      <c r="I33" s="76"/>
      <c r="J33" s="76"/>
      <c r="K33" s="55"/>
      <c r="L33" s="125">
        <f t="shared" si="0"/>
        <v>10586695</v>
      </c>
    </row>
    <row r="34" spans="1:12" ht="21" customHeight="1" thickBot="1" x14ac:dyDescent="0.25">
      <c r="A34" s="156" t="s">
        <v>186</v>
      </c>
      <c r="B34" s="55"/>
      <c r="C34" s="55"/>
      <c r="D34" s="76"/>
      <c r="E34" s="76">
        <v>1900000</v>
      </c>
      <c r="F34" s="55"/>
      <c r="G34" s="55"/>
      <c r="H34" s="55"/>
      <c r="I34" s="76"/>
      <c r="J34" s="76"/>
      <c r="K34" s="55"/>
      <c r="L34" s="125">
        <f t="shared" si="0"/>
        <v>1900000</v>
      </c>
    </row>
    <row r="35" spans="1:12" ht="28.5" customHeight="1" thickBot="1" x14ac:dyDescent="0.25">
      <c r="A35" s="154" t="s">
        <v>100</v>
      </c>
      <c r="B35" s="55"/>
      <c r="C35" s="55"/>
      <c r="D35" s="76">
        <v>635000</v>
      </c>
      <c r="E35" s="76"/>
      <c r="F35" s="55">
        <v>3705397</v>
      </c>
      <c r="G35" s="55"/>
      <c r="H35" s="55"/>
      <c r="I35" s="76"/>
      <c r="J35" s="76"/>
      <c r="K35" s="55"/>
      <c r="L35" s="125">
        <f t="shared" si="0"/>
        <v>4340397</v>
      </c>
    </row>
    <row r="36" spans="1:12" ht="21" customHeight="1" thickBot="1" x14ac:dyDescent="0.25">
      <c r="A36" s="156" t="s">
        <v>106</v>
      </c>
      <c r="B36" s="55">
        <v>3558450</v>
      </c>
      <c r="C36" s="55">
        <v>660182</v>
      </c>
      <c r="D36" s="76">
        <v>1123000</v>
      </c>
      <c r="E36" s="76"/>
      <c r="F36" s="55"/>
      <c r="G36" s="55"/>
      <c r="H36" s="55"/>
      <c r="I36" s="62"/>
      <c r="J36" s="62"/>
      <c r="K36" s="55"/>
      <c r="L36" s="125">
        <f t="shared" si="0"/>
        <v>5341632</v>
      </c>
    </row>
    <row r="37" spans="1:12" ht="21" customHeight="1" thickBot="1" x14ac:dyDescent="0.25">
      <c r="A37" s="156" t="s">
        <v>140</v>
      </c>
      <c r="B37" s="55"/>
      <c r="C37" s="55"/>
      <c r="D37" s="76">
        <v>5118000</v>
      </c>
      <c r="E37" s="76">
        <v>8263165</v>
      </c>
      <c r="F37" s="55">
        <v>2100000</v>
      </c>
      <c r="G37" s="55"/>
      <c r="H37" s="55"/>
      <c r="I37" s="76"/>
      <c r="J37" s="76"/>
      <c r="K37" s="55"/>
      <c r="L37" s="125">
        <f t="shared" si="0"/>
        <v>15481165</v>
      </c>
    </row>
    <row r="38" spans="1:12" ht="21" customHeight="1" thickBot="1" x14ac:dyDescent="0.25">
      <c r="A38" s="153" t="s">
        <v>105</v>
      </c>
      <c r="B38" s="55"/>
      <c r="C38" s="55"/>
      <c r="D38" s="76">
        <v>3843904</v>
      </c>
      <c r="E38" s="76"/>
      <c r="F38" s="55"/>
      <c r="G38" s="55"/>
      <c r="H38" s="55"/>
      <c r="I38" s="76"/>
      <c r="J38" s="55"/>
      <c r="K38" s="55">
        <v>10449365</v>
      </c>
      <c r="L38" s="125">
        <f t="shared" si="0"/>
        <v>14293269</v>
      </c>
    </row>
    <row r="39" spans="1:12" ht="21" customHeight="1" thickBot="1" x14ac:dyDescent="0.25">
      <c r="A39" s="80" t="s">
        <v>12</v>
      </c>
      <c r="B39" s="83">
        <f>SUM(B5:B38)</f>
        <v>381099757</v>
      </c>
      <c r="C39" s="83">
        <f t="shared" ref="C39:K39" si="1">SUM(C5:C38)</f>
        <v>40142589</v>
      </c>
      <c r="D39" s="83">
        <f t="shared" si="1"/>
        <v>550796663</v>
      </c>
      <c r="E39" s="83">
        <f t="shared" si="1"/>
        <v>10163165</v>
      </c>
      <c r="F39" s="83">
        <f t="shared" si="1"/>
        <v>116985586</v>
      </c>
      <c r="G39" s="83">
        <f t="shared" si="1"/>
        <v>4685535</v>
      </c>
      <c r="H39" s="83">
        <f t="shared" si="1"/>
        <v>2220656948</v>
      </c>
      <c r="I39" s="83">
        <f t="shared" si="1"/>
        <v>26826532</v>
      </c>
      <c r="J39" s="83">
        <f t="shared" si="1"/>
        <v>54000</v>
      </c>
      <c r="K39" s="83">
        <f t="shared" si="1"/>
        <v>206587150</v>
      </c>
      <c r="L39" s="125">
        <f t="shared" si="0"/>
        <v>3557997925</v>
      </c>
    </row>
    <row r="41" spans="1:12" x14ac:dyDescent="0.2">
      <c r="E41" s="2"/>
      <c r="J41" s="77"/>
      <c r="L41" s="2"/>
    </row>
    <row r="42" spans="1:12" s="369" customFormat="1" x14ac:dyDescent="0.2">
      <c r="F42" s="468"/>
      <c r="G42" s="468"/>
    </row>
    <row r="43" spans="1:12" x14ac:dyDescent="0.2">
      <c r="A43" s="84"/>
      <c r="B43" s="19"/>
      <c r="C43" s="19"/>
      <c r="D43" s="19"/>
      <c r="E43" s="19"/>
      <c r="F43" s="19"/>
      <c r="G43" s="19"/>
      <c r="H43" s="19"/>
    </row>
    <row r="44" spans="1:12" x14ac:dyDescent="0.2">
      <c r="A44" s="85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77"/>
    </row>
    <row r="45" spans="1:12" x14ac:dyDescent="0.2">
      <c r="A45" s="23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x14ac:dyDescent="0.2">
      <c r="A46" s="23"/>
      <c r="B46" s="72"/>
      <c r="C46" s="72"/>
      <c r="D46" s="73"/>
      <c r="E46" s="72"/>
      <c r="F46" s="72"/>
      <c r="G46" s="72"/>
      <c r="H46" s="72"/>
    </row>
    <row r="47" spans="1:12" x14ac:dyDescent="0.2">
      <c r="A47" s="23"/>
      <c r="B47" s="72"/>
      <c r="C47" s="72"/>
      <c r="D47" s="72"/>
      <c r="E47" s="72"/>
      <c r="F47" s="72"/>
      <c r="G47" s="72"/>
      <c r="H47" s="72"/>
    </row>
    <row r="48" spans="1:12" x14ac:dyDescent="0.2">
      <c r="A48" s="23"/>
      <c r="B48" s="72"/>
      <c r="C48" s="72"/>
      <c r="D48" s="72"/>
      <c r="E48" s="72"/>
      <c r="F48" s="72"/>
      <c r="G48" s="72"/>
      <c r="H48" s="72"/>
      <c r="K48" s="2"/>
    </row>
    <row r="49" spans="1:9" x14ac:dyDescent="0.2">
      <c r="A49" s="23"/>
      <c r="B49" s="72"/>
      <c r="C49" s="72"/>
      <c r="D49" s="72"/>
      <c r="E49" s="72"/>
      <c r="F49" s="72"/>
      <c r="G49" s="72"/>
      <c r="H49" s="72"/>
    </row>
    <row r="50" spans="1:9" x14ac:dyDescent="0.2">
      <c r="A50" s="23"/>
      <c r="B50" s="72"/>
      <c r="C50" s="72"/>
      <c r="D50" s="72"/>
      <c r="E50" s="72"/>
      <c r="F50" s="72"/>
      <c r="G50" s="72"/>
      <c r="H50" s="72"/>
    </row>
    <row r="51" spans="1:9" x14ac:dyDescent="0.2">
      <c r="A51" s="23"/>
      <c r="B51" s="72"/>
      <c r="C51" s="72"/>
      <c r="D51" s="72"/>
      <c r="E51" s="72"/>
      <c r="F51" s="72"/>
      <c r="G51" s="72"/>
      <c r="H51" s="72"/>
    </row>
    <row r="52" spans="1:9" x14ac:dyDescent="0.2">
      <c r="A52" s="23"/>
      <c r="B52" s="72"/>
      <c r="C52" s="72"/>
      <c r="D52" s="72"/>
      <c r="E52" s="72"/>
      <c r="F52" s="72"/>
      <c r="G52" s="72"/>
      <c r="H52" s="72"/>
    </row>
    <row r="53" spans="1:9" x14ac:dyDescent="0.2">
      <c r="A53" s="23"/>
      <c r="B53" s="72"/>
      <c r="C53" s="72"/>
      <c r="D53" s="72"/>
      <c r="E53" s="72"/>
      <c r="F53" s="72"/>
      <c r="G53" s="72"/>
      <c r="H53" s="72"/>
    </row>
    <row r="54" spans="1:9" x14ac:dyDescent="0.2">
      <c r="A54" s="23"/>
      <c r="B54" s="72"/>
      <c r="C54" s="72"/>
      <c r="D54" s="72"/>
      <c r="E54" s="72"/>
      <c r="F54" s="72"/>
      <c r="G54" s="72"/>
      <c r="H54" s="72"/>
    </row>
    <row r="55" spans="1:9" x14ac:dyDescent="0.2">
      <c r="A55" s="23"/>
      <c r="B55" s="72"/>
      <c r="C55" s="72"/>
      <c r="D55" s="72"/>
      <c r="E55" s="72"/>
      <c r="F55" s="72"/>
      <c r="G55" s="72"/>
      <c r="H55" s="72"/>
    </row>
    <row r="56" spans="1:9" x14ac:dyDescent="0.2">
      <c r="A56" s="23"/>
      <c r="B56" s="72"/>
      <c r="C56" s="72"/>
      <c r="D56" s="72"/>
      <c r="E56" s="72"/>
      <c r="F56" s="72"/>
      <c r="G56" s="72"/>
      <c r="H56" s="72"/>
      <c r="I56" s="1"/>
    </row>
    <row r="57" spans="1:9" x14ac:dyDescent="0.2">
      <c r="A57" s="23"/>
      <c r="B57" s="72"/>
      <c r="C57" s="72"/>
      <c r="D57" s="72"/>
      <c r="E57" s="72"/>
      <c r="F57" s="72"/>
      <c r="G57" s="72"/>
      <c r="H57" s="72"/>
    </row>
    <row r="58" spans="1:9" x14ac:dyDescent="0.2">
      <c r="A58" s="23"/>
      <c r="B58" s="72"/>
      <c r="C58" s="72"/>
      <c r="D58" s="72"/>
      <c r="E58" s="72"/>
      <c r="F58" s="72"/>
      <c r="G58" s="72"/>
      <c r="H58" s="72"/>
    </row>
    <row r="59" spans="1:9" x14ac:dyDescent="0.2">
      <c r="A59" s="85"/>
      <c r="B59" s="74"/>
      <c r="C59" s="74"/>
      <c r="D59" s="74"/>
      <c r="E59" s="74"/>
      <c r="F59" s="74"/>
      <c r="G59" s="74"/>
      <c r="H59" s="74"/>
    </row>
    <row r="60" spans="1:9" x14ac:dyDescent="0.2">
      <c r="B60" s="1"/>
      <c r="C60" s="1"/>
      <c r="D60" s="1"/>
      <c r="E60" s="1"/>
      <c r="F60" s="1"/>
      <c r="G60" s="1"/>
      <c r="H60" s="1"/>
    </row>
    <row r="61" spans="1:9" x14ac:dyDescent="0.2">
      <c r="B61" s="1"/>
      <c r="C61" s="1"/>
      <c r="D61" s="1"/>
      <c r="E61" s="1"/>
      <c r="F61" s="1"/>
      <c r="G61" s="1"/>
      <c r="H61" s="1"/>
    </row>
  </sheetData>
  <mergeCells count="2">
    <mergeCell ref="A2:L2"/>
    <mergeCell ref="A4:A5"/>
  </mergeCells>
  <phoneticPr fontId="30" type="noConversion"/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>
    <oddHeader>&amp;R2.1. sz. melléklet
..../ 2019.(VIII.29.) Egyek Önk.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10</vt:i4>
      </vt:variant>
    </vt:vector>
  </HeadingPairs>
  <TitlesOfParts>
    <vt:vector size="29" baseType="lpstr">
      <vt:lpstr>bevétel 1.m. </vt:lpstr>
      <vt:lpstr>Bevétel Önkormányzat 1.1 </vt:lpstr>
      <vt:lpstr>Bev.étel Önk.köt.fel. 1.1)a</vt:lpstr>
      <vt:lpstr>Bevétel Polg.Hivatal 1.2 </vt:lpstr>
      <vt:lpstr>Bev. Polg.Hiv. köt.fel. 1.2)a</vt:lpstr>
      <vt:lpstr>Bevétel Könyvtár-Műv.h. 1.3. </vt:lpstr>
      <vt:lpstr>Bev.Könyvt.Műv.h.köt.fel.1.3)a</vt:lpstr>
      <vt:lpstr>Kiadások 2</vt:lpstr>
      <vt:lpstr>önkormányzat kiadásai 2.1. </vt:lpstr>
      <vt:lpstr>önk.köt.fel.kiadásai 2.1.)a</vt:lpstr>
      <vt:lpstr>Polg.Hivatal kiadásai 2.2</vt:lpstr>
      <vt:lpstr>Polg.Hivatal kiadásai 2.2)a</vt:lpstr>
      <vt:lpstr>Könyvtár és Műv.H. kiadásai 2.3</vt:lpstr>
      <vt:lpstr>Könyvtár és Műv.H. k 2.3)a</vt:lpstr>
      <vt:lpstr>Működési kiadások 3</vt:lpstr>
      <vt:lpstr>Felhalmozás 4.mell.</vt:lpstr>
      <vt:lpstr>Mérleg 5 </vt:lpstr>
      <vt:lpstr>Előirányzat felh. 6</vt:lpstr>
      <vt:lpstr>Munka1</vt:lpstr>
      <vt:lpstr>'Bev. Polg.Hiv. köt.fel. 1.2)a'!Nyomtatási_terület</vt:lpstr>
      <vt:lpstr>'Bev.Könyvt.Műv.h.köt.fel.1.3)a'!Nyomtatási_terület</vt:lpstr>
      <vt:lpstr>'bevétel 1.m. '!Nyomtatási_terület</vt:lpstr>
      <vt:lpstr>'Bevétel Polg.Hivatal 1.2 '!Nyomtatási_terület</vt:lpstr>
      <vt:lpstr>'Kiadások 2'!Nyomtatási_terület</vt:lpstr>
      <vt:lpstr>'Mérleg 5 '!Nyomtatási_terület</vt:lpstr>
      <vt:lpstr>'önk.köt.fel.kiadásai 2.1.)a'!Nyomtatási_terület</vt:lpstr>
      <vt:lpstr>'önkormányzat kiadásai 2.1. '!Nyomtatási_terület</vt:lpstr>
      <vt:lpstr>'Polg.Hivatal kiadásai 2.2'!Nyomtatási_terület</vt:lpstr>
      <vt:lpstr>'Polg.Hivatal kiadásai 2.2)a'!Nyomtatási_terület</vt:lpstr>
    </vt:vector>
  </TitlesOfParts>
  <Company>kincstár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Szekeres Zsuzsanna</dc:creator>
  <cp:lastModifiedBy>Fekete Lászlóné</cp:lastModifiedBy>
  <cp:lastPrinted>2019-08-23T13:38:22Z</cp:lastPrinted>
  <dcterms:created xsi:type="dcterms:W3CDTF">1999-11-19T07:39:00Z</dcterms:created>
  <dcterms:modified xsi:type="dcterms:W3CDTF">2019-08-30T07:40:28Z</dcterms:modified>
</cp:coreProperties>
</file>