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60" yWindow="60" windowWidth="15480" windowHeight="8040" activeTab="1"/>
  </bookViews>
  <sheets>
    <sheet name="bevétel 1.m. " sheetId="98" r:id="rId1"/>
    <sheet name="Bevétel Önkormányzat 1.1 " sheetId="99" r:id="rId2"/>
    <sheet name="Bevétel Önk.köt.fel. 1.1)a" sheetId="145" r:id="rId3"/>
    <sheet name="Bevétel Önk.önk.váll.fel.1.1)b" sheetId="150" r:id="rId4"/>
    <sheet name="Bevétel Polg.Hivatal 1.2 " sheetId="100" r:id="rId5"/>
    <sheet name="Bev. Polg.Hiv. köt.fel. 1.2)a" sheetId="146" r:id="rId6"/>
    <sheet name="Bevétel Könyvtár-Műv.h. 1.3. " sheetId="101" r:id="rId7"/>
    <sheet name="Bev.Könyvt.Műv.h.köt.fel.1.3)a" sheetId="119" r:id="rId8"/>
    <sheet name="Támogatás 1.4" sheetId="154" r:id="rId9"/>
    <sheet name="Kiadások 2" sheetId="71" r:id="rId10"/>
    <sheet name="önkormányzat kiadásai 2.1. " sheetId="120" r:id="rId11"/>
    <sheet name="önk.köt.fel.kiadásai 2.1.)a" sheetId="147" r:id="rId12"/>
    <sheet name="Önk.önként.váll.fel.kiad.3.1.)b" sheetId="153" r:id="rId13"/>
    <sheet name="Polg.Hivatal kiadásai 2.2" sheetId="73" r:id="rId14"/>
    <sheet name="Polg.Hivatal kiadásai 2.2)a" sheetId="140" r:id="rId15"/>
    <sheet name="Könyvtár és Műv.H. kiadásai 2.3" sheetId="83" r:id="rId16"/>
    <sheet name="Könyvtár és Műv.H. k 2.3)a" sheetId="142" r:id="rId17"/>
    <sheet name="Működési kiadások 3" sheetId="72" r:id="rId18"/>
    <sheet name="Felhalmozás 4.mell." sheetId="137" r:id="rId19"/>
    <sheet name="Mérleg 5 " sheetId="102" r:id="rId20"/>
    <sheet name="Előirányzat felh. 6" sheetId="77" r:id="rId21"/>
    <sheet name="mérleg 3 éves 7.m." sheetId="156" r:id="rId22"/>
    <sheet name="Tartalék 8." sheetId="158" r:id="rId23"/>
  </sheets>
  <definedNames>
    <definedName name="_xlnm.Print_Titles" localSheetId="8">'Támogatás 1.4'!$1:$3</definedName>
    <definedName name="_xlnm.Print_Area" localSheetId="5">'Bev. Polg.Hiv. köt.fel. 1.2)a'!$A$1:$J$10</definedName>
    <definedName name="_xlnm.Print_Area" localSheetId="7">'Bev.Könyvt.Műv.h.köt.fel.1.3)a'!$A$1:$J$12</definedName>
    <definedName name="_xlnm.Print_Area" localSheetId="0">'bevétel 1.m. '!$A$1:$E$46</definedName>
    <definedName name="_xlnm.Print_Area" localSheetId="4">'Bevétel Polg.Hivatal 1.2 '!$A$1:$J$11</definedName>
    <definedName name="_xlnm.Print_Area" localSheetId="18">'Felhalmozás 4.mell.'!$A$1:$D$43</definedName>
    <definedName name="_xlnm.Print_Area" localSheetId="9">'Kiadások 2'!$A$1:$F$29</definedName>
    <definedName name="_xlnm.Print_Area" localSheetId="21">'mérleg 3 éves 7.m.'!$A$1:$I$36</definedName>
    <definedName name="_xlnm.Print_Area" localSheetId="19">'Mérleg 5 '!$A$1:$D$67</definedName>
    <definedName name="_xlnm.Print_Area" localSheetId="11">'önk.köt.fel.kiadásai 2.1.)a'!$A$1:$L$33</definedName>
    <definedName name="_xlnm.Print_Area" localSheetId="10">'önkormányzat kiadásai 2.1. '!$A$1:$L$40</definedName>
    <definedName name="_xlnm.Print_Area" localSheetId="13">'Polg.Hivatal kiadásai 2.2'!$A$1:$L$13</definedName>
    <definedName name="_xlnm.Print_Area" localSheetId="14">'Polg.Hivatal kiadásai 2.2)a'!$A$1:$L$12</definedName>
    <definedName name="_xlnm.Print_Area" localSheetId="8">'Támogatás 1.4'!$A$1:$H$25</definedName>
    <definedName name="_xlnm.Print_Area" localSheetId="22">'Tartalék 8.'!$A$1:$P$26</definedName>
  </definedNames>
  <calcPr calcId="145621"/>
</workbook>
</file>

<file path=xl/calcChain.xml><?xml version="1.0" encoding="utf-8"?>
<calcChain xmlns="http://schemas.openxmlformats.org/spreadsheetml/2006/main">
  <c r="D18" i="156" l="1"/>
  <c r="H25" i="158"/>
  <c r="H18" i="158"/>
  <c r="H19" i="158"/>
  <c r="H14" i="158"/>
  <c r="H26" i="158" l="1"/>
  <c r="H23" i="156" l="1"/>
  <c r="H31" i="156" s="1"/>
  <c r="H28" i="156"/>
  <c r="H14" i="156"/>
  <c r="G18" i="156"/>
  <c r="C31" i="156"/>
  <c r="C18" i="156"/>
  <c r="G31" i="156" l="1"/>
  <c r="G33" i="156" s="1"/>
  <c r="F31" i="156"/>
  <c r="F33" i="156" s="1"/>
  <c r="D31" i="156"/>
  <c r="D33" i="156" s="1"/>
  <c r="B31" i="156"/>
  <c r="F23" i="156"/>
  <c r="F18" i="156"/>
  <c r="B18" i="156"/>
  <c r="B33" i="156" s="1"/>
  <c r="C33" i="156" l="1"/>
  <c r="N29" i="77" l="1"/>
  <c r="N28" i="77"/>
  <c r="D65" i="102" l="1"/>
  <c r="D37" i="102"/>
  <c r="D54" i="102"/>
  <c r="D66" i="102"/>
  <c r="D48" i="102"/>
  <c r="D61" i="102"/>
  <c r="D62" i="102"/>
  <c r="H5" i="154" l="1"/>
  <c r="H15" i="154" l="1"/>
  <c r="H7" i="154"/>
  <c r="H4" i="154" s="1"/>
  <c r="F18" i="72" l="1"/>
  <c r="F19" i="72"/>
  <c r="B17" i="77"/>
  <c r="D57" i="102"/>
  <c r="D56" i="102"/>
  <c r="D38" i="102"/>
  <c r="D67" i="102" s="1"/>
  <c r="D33" i="102"/>
  <c r="D24" i="102"/>
  <c r="D9" i="102"/>
  <c r="C9" i="102"/>
  <c r="C8" i="102"/>
  <c r="D35" i="137"/>
  <c r="D36" i="137"/>
  <c r="D30" i="137"/>
  <c r="D29" i="137"/>
  <c r="D55" i="102" l="1"/>
  <c r="D27" i="137"/>
  <c r="D41" i="137"/>
  <c r="D40" i="137"/>
  <c r="D38" i="137"/>
  <c r="D37" i="137"/>
  <c r="D34" i="137"/>
  <c r="D33" i="137"/>
  <c r="D32" i="137"/>
  <c r="D31" i="137"/>
  <c r="L15" i="153" l="1"/>
  <c r="L11" i="153"/>
  <c r="K17" i="153" l="1"/>
  <c r="J17" i="153"/>
  <c r="I17" i="153"/>
  <c r="H17" i="153"/>
  <c r="G17" i="153"/>
  <c r="F17" i="153"/>
  <c r="E17" i="153"/>
  <c r="D17" i="153"/>
  <c r="C17" i="153"/>
  <c r="B17" i="153"/>
  <c r="L16" i="153"/>
  <c r="L17" i="153" s="1"/>
  <c r="L14" i="153"/>
  <c r="L13" i="153"/>
  <c r="L12" i="153"/>
  <c r="L10" i="153"/>
  <c r="L9" i="153"/>
  <c r="L8" i="153"/>
  <c r="I10" i="150" l="1"/>
  <c r="H10" i="150"/>
  <c r="G10" i="150"/>
  <c r="F10" i="150"/>
  <c r="E10" i="150"/>
  <c r="D10" i="150"/>
  <c r="C10" i="150"/>
  <c r="J9" i="150"/>
  <c r="B8" i="150"/>
  <c r="J8" i="150" s="1"/>
  <c r="J7" i="150"/>
  <c r="B10" i="150" l="1"/>
  <c r="J10" i="150" s="1"/>
  <c r="D26" i="137"/>
  <c r="D23" i="137"/>
  <c r="D21" i="137"/>
  <c r="D8" i="137"/>
  <c r="D9" i="137"/>
  <c r="F31" i="72"/>
  <c r="C31" i="72"/>
  <c r="F32" i="72"/>
  <c r="C16" i="72"/>
  <c r="C15" i="72" s="1"/>
  <c r="F23" i="72"/>
  <c r="F20" i="72"/>
  <c r="D13" i="137" l="1"/>
  <c r="C7" i="72"/>
  <c r="L11" i="142"/>
  <c r="L10" i="142"/>
  <c r="L9" i="142"/>
  <c r="L8" i="142"/>
  <c r="L12" i="140" l="1"/>
  <c r="L11" i="140"/>
  <c r="L10" i="140"/>
  <c r="L39" i="120"/>
  <c r="L38" i="120"/>
  <c r="L37" i="120"/>
  <c r="L36" i="120"/>
  <c r="L35" i="120"/>
  <c r="L34" i="120"/>
  <c r="L33" i="120"/>
  <c r="L32" i="120"/>
  <c r="L31" i="120"/>
  <c r="L30" i="120"/>
  <c r="L29" i="120"/>
  <c r="L28" i="120"/>
  <c r="L27" i="120"/>
  <c r="L26" i="120"/>
  <c r="L25" i="120"/>
  <c r="L24" i="120"/>
  <c r="L23" i="120"/>
  <c r="L22" i="120"/>
  <c r="L21" i="120"/>
  <c r="L20" i="120"/>
  <c r="L19" i="120"/>
  <c r="L18" i="120"/>
  <c r="L17" i="120"/>
  <c r="L16" i="120"/>
  <c r="L15" i="120"/>
  <c r="L14" i="120"/>
  <c r="L13" i="120"/>
  <c r="L12" i="120"/>
  <c r="L11" i="120"/>
  <c r="L10" i="120"/>
  <c r="L9" i="120"/>
  <c r="L8" i="120"/>
  <c r="L7" i="120"/>
  <c r="F6" i="120"/>
  <c r="L6" i="120" s="1"/>
  <c r="C26" i="145"/>
  <c r="D26" i="145"/>
  <c r="E26" i="145"/>
  <c r="F26" i="145"/>
  <c r="G26" i="145"/>
  <c r="H26" i="145"/>
  <c r="I26" i="145"/>
  <c r="J25" i="145"/>
  <c r="J24" i="145"/>
  <c r="J23" i="145"/>
  <c r="J22" i="145"/>
  <c r="J21" i="145"/>
  <c r="J20" i="145"/>
  <c r="J19" i="145"/>
  <c r="J18" i="145"/>
  <c r="J17" i="145"/>
  <c r="J16" i="145"/>
  <c r="J15" i="145"/>
  <c r="J14" i="145"/>
  <c r="J13" i="145"/>
  <c r="J12" i="145"/>
  <c r="J11" i="145"/>
  <c r="B10" i="145"/>
  <c r="J10" i="145" s="1"/>
  <c r="J9" i="145"/>
  <c r="J8" i="145"/>
  <c r="J7" i="145"/>
  <c r="J12" i="99"/>
  <c r="B26" i="145" l="1"/>
  <c r="J26" i="145" s="1"/>
  <c r="C36" i="147"/>
  <c r="D36" i="147"/>
  <c r="E36" i="147"/>
  <c r="G36" i="147"/>
  <c r="H36" i="147"/>
  <c r="I36" i="147"/>
  <c r="J36" i="147"/>
  <c r="K36" i="147"/>
  <c r="B36" i="147"/>
  <c r="L34" i="147"/>
  <c r="F6" i="147"/>
  <c r="F36" i="147" s="1"/>
  <c r="L12" i="73"/>
  <c r="L11" i="73"/>
  <c r="L10" i="73"/>
  <c r="L11" i="83"/>
  <c r="L10" i="83"/>
  <c r="L9" i="83"/>
  <c r="L8" i="83"/>
  <c r="H12" i="142"/>
  <c r="C29" i="99"/>
  <c r="D29" i="99"/>
  <c r="E29" i="99"/>
  <c r="F29" i="99"/>
  <c r="G29" i="99"/>
  <c r="H29" i="99"/>
  <c r="I29" i="99"/>
  <c r="J28" i="99"/>
  <c r="J27" i="99"/>
  <c r="J26" i="99"/>
  <c r="J25" i="99"/>
  <c r="J24" i="99"/>
  <c r="J23" i="99"/>
  <c r="J22" i="99"/>
  <c r="B21" i="99"/>
  <c r="J21" i="99" s="1"/>
  <c r="J20" i="99"/>
  <c r="J19" i="99"/>
  <c r="J18" i="99"/>
  <c r="J17" i="99"/>
  <c r="J16" i="99"/>
  <c r="J15" i="99"/>
  <c r="J14" i="99"/>
  <c r="J13" i="99"/>
  <c r="B11" i="99"/>
  <c r="J11" i="99" s="1"/>
  <c r="J10" i="99"/>
  <c r="J9" i="99"/>
  <c r="J8" i="99"/>
  <c r="L36" i="147" l="1"/>
  <c r="B29" i="99"/>
  <c r="J29" i="99"/>
  <c r="J10" i="146"/>
  <c r="J9" i="146"/>
  <c r="J8" i="146"/>
  <c r="J10" i="100"/>
  <c r="J9" i="100"/>
  <c r="J8" i="100"/>
  <c r="B38" i="98"/>
  <c r="B18" i="98"/>
  <c r="E11" i="98"/>
  <c r="C41" i="98"/>
  <c r="F17" i="72" l="1"/>
  <c r="F16" i="72"/>
  <c r="H34" i="137" l="1"/>
  <c r="N23" i="77"/>
  <c r="N24" i="77"/>
  <c r="N25" i="77"/>
  <c r="N26" i="77"/>
  <c r="N27" i="77"/>
  <c r="N31" i="77"/>
  <c r="N22" i="77"/>
  <c r="N10" i="77"/>
  <c r="N11" i="77"/>
  <c r="N12" i="77"/>
  <c r="N13" i="77"/>
  <c r="N14" i="77"/>
  <c r="N15" i="77"/>
  <c r="N16" i="77"/>
  <c r="N9" i="77"/>
  <c r="L35" i="147"/>
  <c r="L33" i="147"/>
  <c r="L32" i="147"/>
  <c r="L31" i="147"/>
  <c r="L30" i="147"/>
  <c r="L29" i="147"/>
  <c r="L28" i="147"/>
  <c r="L27" i="147"/>
  <c r="L26" i="147"/>
  <c r="L25" i="147"/>
  <c r="L24" i="147"/>
  <c r="L23" i="147"/>
  <c r="L22" i="147"/>
  <c r="L21" i="147"/>
  <c r="L20" i="147"/>
  <c r="L19" i="147"/>
  <c r="L18" i="147"/>
  <c r="L17" i="147"/>
  <c r="L16" i="147"/>
  <c r="L15" i="147"/>
  <c r="L14" i="147"/>
  <c r="L13" i="147"/>
  <c r="L12" i="147"/>
  <c r="L11" i="147"/>
  <c r="L10" i="147"/>
  <c r="L9" i="147"/>
  <c r="L8" i="147"/>
  <c r="L7" i="147"/>
  <c r="L6" i="147"/>
  <c r="C40" i="120"/>
  <c r="D40" i="120"/>
  <c r="E40" i="120"/>
  <c r="G40" i="120"/>
  <c r="H40" i="120"/>
  <c r="I40" i="120"/>
  <c r="J40" i="120"/>
  <c r="K40" i="120"/>
  <c r="B40" i="120"/>
  <c r="F40" i="120"/>
  <c r="I11" i="146"/>
  <c r="H11" i="146"/>
  <c r="G11" i="146"/>
  <c r="F11" i="146"/>
  <c r="E11" i="146"/>
  <c r="D11" i="146"/>
  <c r="C11" i="146"/>
  <c r="B11" i="146"/>
  <c r="J11" i="146"/>
  <c r="K13" i="140"/>
  <c r="J13" i="140"/>
  <c r="I13" i="140"/>
  <c r="H13" i="140"/>
  <c r="G13" i="140"/>
  <c r="F13" i="140"/>
  <c r="E13" i="140"/>
  <c r="D13" i="140"/>
  <c r="C13" i="140"/>
  <c r="B13" i="140"/>
  <c r="B17" i="71"/>
  <c r="L13" i="140" l="1"/>
  <c r="K12" i="142"/>
  <c r="J12" i="142"/>
  <c r="I12" i="142"/>
  <c r="G12" i="142"/>
  <c r="F12" i="142"/>
  <c r="E12" i="142"/>
  <c r="D12" i="142"/>
  <c r="C12" i="142"/>
  <c r="B12" i="142"/>
  <c r="C13" i="73"/>
  <c r="D13" i="73"/>
  <c r="E13" i="73"/>
  <c r="F13" i="73"/>
  <c r="G13" i="73"/>
  <c r="H13" i="73"/>
  <c r="I13" i="73"/>
  <c r="J13" i="73"/>
  <c r="K13" i="73"/>
  <c r="B13" i="73"/>
  <c r="C11" i="100"/>
  <c r="D11" i="100"/>
  <c r="E11" i="100"/>
  <c r="F11" i="100"/>
  <c r="G11" i="100"/>
  <c r="H11" i="100"/>
  <c r="I11" i="100"/>
  <c r="B11" i="100"/>
  <c r="L12" i="142" l="1"/>
  <c r="K13" i="77"/>
  <c r="J29" i="77"/>
  <c r="D53" i="102" l="1"/>
  <c r="F27" i="72" l="1"/>
  <c r="B18" i="71"/>
  <c r="F28" i="72" l="1"/>
  <c r="I12" i="119" l="1"/>
  <c r="H12" i="119"/>
  <c r="G12" i="119"/>
  <c r="F12" i="119"/>
  <c r="E12" i="119"/>
  <c r="D12" i="119"/>
  <c r="C12" i="119"/>
  <c r="B12" i="119"/>
  <c r="J12" i="119" s="1"/>
  <c r="J11" i="119"/>
  <c r="E11" i="119"/>
  <c r="J10" i="119"/>
  <c r="J9" i="119"/>
  <c r="J8" i="119"/>
  <c r="E8" i="119"/>
  <c r="D41" i="98" l="1"/>
  <c r="E16" i="98" l="1"/>
  <c r="L13" i="73"/>
  <c r="B41" i="98"/>
  <c r="B37" i="98" s="1"/>
  <c r="B8" i="98"/>
  <c r="B7" i="98" s="1"/>
  <c r="B36" i="98" l="1"/>
  <c r="E45" i="98" l="1"/>
  <c r="D38" i="98"/>
  <c r="D37" i="98" s="1"/>
  <c r="C38" i="98"/>
  <c r="C37" i="98" s="1"/>
  <c r="D36" i="98" l="1"/>
  <c r="B24" i="71"/>
  <c r="B21" i="98"/>
  <c r="E46" i="98"/>
  <c r="B31" i="98"/>
  <c r="C31" i="98"/>
  <c r="C29" i="98" s="1"/>
  <c r="D31" i="98"/>
  <c r="D29" i="98" s="1"/>
  <c r="B33" i="77"/>
  <c r="D21" i="102"/>
  <c r="D34" i="102"/>
  <c r="C15" i="71"/>
  <c r="C18" i="71" s="1"/>
  <c r="D15" i="71"/>
  <c r="D18" i="71" s="1"/>
  <c r="E33" i="98"/>
  <c r="E16" i="71"/>
  <c r="D33" i="77"/>
  <c r="C33" i="77"/>
  <c r="O32" i="77"/>
  <c r="O31" i="77"/>
  <c r="O30" i="77"/>
  <c r="O29" i="77"/>
  <c r="O28" i="77"/>
  <c r="O27" i="77"/>
  <c r="O26" i="77"/>
  <c r="O25" i="77"/>
  <c r="O24" i="77"/>
  <c r="M17" i="77"/>
  <c r="L17" i="77"/>
  <c r="K17" i="77"/>
  <c r="J17" i="77"/>
  <c r="I17" i="77"/>
  <c r="H17" i="77"/>
  <c r="G17" i="77"/>
  <c r="F17" i="77"/>
  <c r="E17" i="77"/>
  <c r="D17" i="77"/>
  <c r="C17" i="77"/>
  <c r="O16" i="77"/>
  <c r="O15" i="77"/>
  <c r="O14" i="77"/>
  <c r="O13" i="77"/>
  <c r="O12" i="77"/>
  <c r="O11" i="77"/>
  <c r="O10" i="77"/>
  <c r="O8" i="77"/>
  <c r="E14" i="71"/>
  <c r="D15" i="72"/>
  <c r="E15" i="72"/>
  <c r="F33" i="72"/>
  <c r="E26" i="71"/>
  <c r="D24" i="71"/>
  <c r="C24" i="71"/>
  <c r="E23" i="71"/>
  <c r="E22" i="71"/>
  <c r="D60" i="102" s="1"/>
  <c r="E21" i="71"/>
  <c r="D59" i="102" s="1"/>
  <c r="E20" i="71"/>
  <c r="D58" i="102" s="1"/>
  <c r="E17" i="71"/>
  <c r="E13" i="71"/>
  <c r="E12" i="71"/>
  <c r="E11" i="71"/>
  <c r="E10" i="71"/>
  <c r="E9" i="71"/>
  <c r="E44" i="98"/>
  <c r="E43" i="98"/>
  <c r="E42" i="98"/>
  <c r="E41" i="98"/>
  <c r="E40" i="98"/>
  <c r="E39" i="98"/>
  <c r="E32" i="98"/>
  <c r="E30" i="98"/>
  <c r="E28" i="98"/>
  <c r="D31" i="102" s="1"/>
  <c r="E27" i="98"/>
  <c r="E26" i="98"/>
  <c r="E25" i="98"/>
  <c r="D24" i="98"/>
  <c r="D21" i="98" s="1"/>
  <c r="C24" i="98"/>
  <c r="C21" i="98" s="1"/>
  <c r="E23" i="98"/>
  <c r="E20" i="98"/>
  <c r="D20" i="102" s="1"/>
  <c r="D17" i="102" s="1"/>
  <c r="E19" i="98"/>
  <c r="D18" i="98"/>
  <c r="C18" i="98"/>
  <c r="E17" i="98"/>
  <c r="D14" i="102" s="1"/>
  <c r="E15" i="98"/>
  <c r="D13" i="102" s="1"/>
  <c r="E14" i="98"/>
  <c r="D12" i="102" s="1"/>
  <c r="E13" i="98"/>
  <c r="D11" i="102" s="1"/>
  <c r="E12" i="98"/>
  <c r="D10" i="102" s="1"/>
  <c r="E10" i="98"/>
  <c r="D8" i="102" s="1"/>
  <c r="E9" i="98"/>
  <c r="D7" i="102" s="1"/>
  <c r="D8" i="98"/>
  <c r="D7" i="98" s="1"/>
  <c r="C8" i="98"/>
  <c r="C7" i="98" s="1"/>
  <c r="C36" i="98"/>
  <c r="F24" i="72"/>
  <c r="F25" i="72"/>
  <c r="F26" i="72"/>
  <c r="F29" i="72"/>
  <c r="F14" i="72"/>
  <c r="F8" i="72"/>
  <c r="D49" i="102" s="1"/>
  <c r="F9" i="72"/>
  <c r="F10" i="72"/>
  <c r="D50" i="102" s="1"/>
  <c r="F11" i="72"/>
  <c r="F12" i="72"/>
  <c r="D51" i="102" s="1"/>
  <c r="F13" i="72"/>
  <c r="D52" i="102" s="1"/>
  <c r="F21" i="72"/>
  <c r="F22" i="72"/>
  <c r="F30" i="72"/>
  <c r="F35" i="72"/>
  <c r="D34" i="72"/>
  <c r="E34" i="72"/>
  <c r="D7" i="72"/>
  <c r="E7" i="72"/>
  <c r="C12" i="83"/>
  <c r="D12" i="83"/>
  <c r="E12" i="83"/>
  <c r="F12" i="83"/>
  <c r="G12" i="83"/>
  <c r="H12" i="83"/>
  <c r="I12" i="83"/>
  <c r="J12" i="83"/>
  <c r="K12" i="83"/>
  <c r="B12" i="83"/>
  <c r="J9" i="101"/>
  <c r="J10" i="101"/>
  <c r="F12" i="101"/>
  <c r="G12" i="101"/>
  <c r="H12" i="101"/>
  <c r="I12" i="101"/>
  <c r="J11" i="100"/>
  <c r="C12" i="101"/>
  <c r="D12" i="101"/>
  <c r="E11" i="101"/>
  <c r="J11" i="101" s="1"/>
  <c r="E8" i="101"/>
  <c r="J8" i="101"/>
  <c r="B12" i="101"/>
  <c r="E12" i="101"/>
  <c r="E38" i="98"/>
  <c r="E33" i="77"/>
  <c r="F33" i="77"/>
  <c r="G33" i="77"/>
  <c r="H33" i="77"/>
  <c r="I33" i="77"/>
  <c r="J33" i="77"/>
  <c r="K33" i="77"/>
  <c r="L33" i="77"/>
  <c r="M33" i="77"/>
  <c r="O22" i="77"/>
  <c r="F15" i="72" l="1"/>
  <c r="E36" i="72"/>
  <c r="F7" i="72"/>
  <c r="D6" i="102"/>
  <c r="D5" i="102" s="1"/>
  <c r="J12" i="101"/>
  <c r="E18" i="98"/>
  <c r="E37" i="98"/>
  <c r="E36" i="98" s="1"/>
  <c r="B28" i="71"/>
  <c r="L40" i="120"/>
  <c r="L12" i="83"/>
  <c r="D28" i="71"/>
  <c r="E24" i="98"/>
  <c r="E8" i="98"/>
  <c r="C34" i="98"/>
  <c r="C36" i="72"/>
  <c r="E31" i="98"/>
  <c r="D36" i="72"/>
  <c r="E24" i="71"/>
  <c r="E29" i="98"/>
  <c r="D32" i="102" s="1"/>
  <c r="F34" i="72"/>
  <c r="C28" i="71"/>
  <c r="D34" i="98"/>
  <c r="E7" i="98"/>
  <c r="E21" i="98"/>
  <c r="B34" i="98"/>
  <c r="E15" i="71"/>
  <c r="E18" i="71" s="1"/>
  <c r="E28" i="71" l="1"/>
  <c r="F36" i="72"/>
  <c r="E34" i="98"/>
  <c r="O23" i="77"/>
  <c r="O33" i="77" s="1"/>
  <c r="N33" i="77"/>
  <c r="N17" i="77"/>
  <c r="O9" i="77"/>
  <c r="O17" i="77" s="1"/>
  <c r="H18" i="156" l="1"/>
  <c r="H33" i="156"/>
</calcChain>
</file>

<file path=xl/sharedStrings.xml><?xml version="1.0" encoding="utf-8"?>
<sst xmlns="http://schemas.openxmlformats.org/spreadsheetml/2006/main" count="938" uniqueCount="399">
  <si>
    <t>Megnevezés</t>
  </si>
  <si>
    <t>1.</t>
  </si>
  <si>
    <t>10.</t>
  </si>
  <si>
    <t>4.</t>
  </si>
  <si>
    <t>7.</t>
  </si>
  <si>
    <t>2.</t>
  </si>
  <si>
    <t>5.</t>
  </si>
  <si>
    <t>9.</t>
  </si>
  <si>
    <t>11.</t>
  </si>
  <si>
    <t>3.</t>
  </si>
  <si>
    <t>6.</t>
  </si>
  <si>
    <t>8.</t>
  </si>
  <si>
    <t>Összesen:</t>
  </si>
  <si>
    <t>21.</t>
  </si>
  <si>
    <t>13.</t>
  </si>
  <si>
    <t>Összesen</t>
  </si>
  <si>
    <t>12.</t>
  </si>
  <si>
    <t xml:space="preserve">adatok ezer forintban </t>
  </si>
  <si>
    <t xml:space="preserve">Kiemelt előirányzatok </t>
  </si>
  <si>
    <t xml:space="preserve">Összesen </t>
  </si>
  <si>
    <t>Működési kiadások összesen</t>
  </si>
  <si>
    <t xml:space="preserve">Kiadások összesen: </t>
  </si>
  <si>
    <t>Felújítási cél megnevezése</t>
  </si>
  <si>
    <t>Feladat megnevezése</t>
  </si>
  <si>
    <t>Előirányzat</t>
  </si>
  <si>
    <t>jan.</t>
  </si>
  <si>
    <t>febr.</t>
  </si>
  <si>
    <t>márc.</t>
  </si>
  <si>
    <t>ápr.</t>
  </si>
  <si>
    <t>máj.</t>
  </si>
  <si>
    <t>jun.</t>
  </si>
  <si>
    <t>júl.</t>
  </si>
  <si>
    <t>aug.</t>
  </si>
  <si>
    <t>szept.</t>
  </si>
  <si>
    <t>okt.</t>
  </si>
  <si>
    <t>nov.</t>
  </si>
  <si>
    <t>dec.</t>
  </si>
  <si>
    <t>BEVÉTELEK</t>
  </si>
  <si>
    <t>BEVÉTEL ÖSSZESEN</t>
  </si>
  <si>
    <t>KIADÁSOK</t>
  </si>
  <si>
    <t>KIADÁS ÖSSZESEN</t>
  </si>
  <si>
    <t>B E V É T E L E K</t>
  </si>
  <si>
    <t>Sor-
szám</t>
  </si>
  <si>
    <t>Bevételi jogcím</t>
  </si>
  <si>
    <t>K I A D Á S O K</t>
  </si>
  <si>
    <t>Sor-szám</t>
  </si>
  <si>
    <t>Kiadási jogcímek</t>
  </si>
  <si>
    <t>14.</t>
  </si>
  <si>
    <t>16.</t>
  </si>
  <si>
    <t>17.</t>
  </si>
  <si>
    <t>15.</t>
  </si>
  <si>
    <t>18.</t>
  </si>
  <si>
    <t>19.</t>
  </si>
  <si>
    <t>20.</t>
  </si>
  <si>
    <t>22.</t>
  </si>
  <si>
    <t>23.</t>
  </si>
  <si>
    <t>24.</t>
  </si>
  <si>
    <t>Egyek Nagyközség Önkormányzat Felhalmozási kiadásai feladatonként</t>
  </si>
  <si>
    <t>Tárkányi Béla Könyvtár és Művelődési Ház összesen:</t>
  </si>
  <si>
    <t>Egyeki Szöghatár Nonprofit Kft.</t>
  </si>
  <si>
    <t>25.</t>
  </si>
  <si>
    <t>26.</t>
  </si>
  <si>
    <t>27.</t>
  </si>
  <si>
    <t>Önkormányzati Tűzoltóság</t>
  </si>
  <si>
    <t xml:space="preserve">Ssz. </t>
  </si>
  <si>
    <t xml:space="preserve"> </t>
  </si>
  <si>
    <t xml:space="preserve">KÖLTSÉGVETÉSI BEVÉTELEK ÖSSZESEN: </t>
  </si>
  <si>
    <t>B3 Közhatalmi bevétel</t>
  </si>
  <si>
    <t>B34. Vagyoni típusú adók</t>
  </si>
  <si>
    <t>B35. Termékek és szogáltatások adói</t>
  </si>
  <si>
    <t>B351. Értékesítési és forgalmi adók (állandó jelleggel végzett ipaírűzési tevékenység után fizetett helyi iparűzési adó)</t>
  </si>
  <si>
    <t>B354. Gépjárműadók</t>
  </si>
  <si>
    <t>B355. Egyéb áruhasználati és szolgáltatási adók (talajterhelési díj)</t>
  </si>
  <si>
    <t>B4. Működési bevételek</t>
  </si>
  <si>
    <t>B.5. Felhalmozási bevételek</t>
  </si>
  <si>
    <t>B1. Működési célú támogatások államháztartáson belülről</t>
  </si>
  <si>
    <t>B111. Helyi önkormányzatok működésének általános támogatása</t>
  </si>
  <si>
    <t>B114. Települési önkormányzatok kulturális feladatainak támogatása</t>
  </si>
  <si>
    <t>B116 Helyi önkormányzatok kiegészítő támogatása</t>
  </si>
  <si>
    <t>B115 Működési célú központosított előirányzatok</t>
  </si>
  <si>
    <t>B11. Önkormányzatok működési támogatásai</t>
  </si>
  <si>
    <t>B2. Felhalmozási célú támogatások államháztartáson belülről</t>
  </si>
  <si>
    <t xml:space="preserve">B25. Egyéb felhalmozási célú támogatások bevételei államháztartáson belülről </t>
  </si>
  <si>
    <t>B7. Felhalmozási célú átvett pénzeszközök</t>
  </si>
  <si>
    <t>B81. Belföldi finanszírozás bevételei</t>
  </si>
  <si>
    <t>B811. Hitel-, kölcsönfelvétel államháztartáson kívülről</t>
  </si>
  <si>
    <t>B813. Maradvány igénybevétele</t>
  </si>
  <si>
    <t xml:space="preserve">            felhalmozási</t>
  </si>
  <si>
    <t>ebből:    működési</t>
  </si>
  <si>
    <t>B816. Központi, irányítószervi támogatás</t>
  </si>
  <si>
    <t>B8. Finanszírozási bevételek</t>
  </si>
  <si>
    <t>KÖLTSÉGVETÉSI HIÁNY FINANSZÍROZÁSÁRA SZOLGÁLÓ PÉNZF.NÉLKÜLI BEVÉTELEK:</t>
  </si>
  <si>
    <t>B6. Működési célú átvett pénzeszközök</t>
  </si>
  <si>
    <t>A. Költségvetési bevételek összesen</t>
  </si>
  <si>
    <t>B3. Közhatalmi bevétel</t>
  </si>
  <si>
    <t>B5. Felhalmozási bevételek</t>
  </si>
  <si>
    <t>Kormányzati funkciók</t>
  </si>
  <si>
    <t>106010 Lakóingatlan szociális célú bérbeadás, üzemeltetés</t>
  </si>
  <si>
    <t>013350 Az önkormányzati vagyonnal való gazdálk-sal kapcs. Feladatok</t>
  </si>
  <si>
    <t>066020 Város és községgazdálkodás</t>
  </si>
  <si>
    <t>018010 Önkormányzatok elszámolásai a közp-i ktg.vetéssel</t>
  </si>
  <si>
    <t>900020 Önkormányzati funkciókra nem sorolható bevételek államháztartásoknak</t>
  </si>
  <si>
    <t>900060 Forgatási és befektetési célú finanszírozási műveletek</t>
  </si>
  <si>
    <t>107055 Falugondoki, tanyagondnoki feladatok ellátása</t>
  </si>
  <si>
    <t>041237 Közfogallkoztatási mintaprogram</t>
  </si>
  <si>
    <t>013320 Köztemető fenntartás és működtetés</t>
  </si>
  <si>
    <t>011130 Önkormányzatok és önkormányzati hivatalok jogalkotói és általános igazgatási tevékenysége</t>
  </si>
  <si>
    <t>011220 Adó-, vám és jövedéki igazgatás</t>
  </si>
  <si>
    <t>082042 Könyvtári állomány gyarapítása, nyilvántartása</t>
  </si>
  <si>
    <t>082044 Könyvtári szolgáltatások</t>
  </si>
  <si>
    <t>082063 Múzeumi, kiállítási tevékenység</t>
  </si>
  <si>
    <t>082091 Közművelődési- közösségi és társadalmi részvétel fejlesztése</t>
  </si>
  <si>
    <t>Költségvetési bevétel rovatrend</t>
  </si>
  <si>
    <t>Költségvetési kiadás rovatrand</t>
  </si>
  <si>
    <t>K1. Személyi juttatások</t>
  </si>
  <si>
    <t>K2. Munkaadókat terhelő járulékok és szociális hozzájárulási adók</t>
  </si>
  <si>
    <t>K3. Dologi kiadások</t>
  </si>
  <si>
    <t>K4. Ellátottak pénzbeli juttatásai</t>
  </si>
  <si>
    <t>K6. Beruházások</t>
  </si>
  <si>
    <t>K7. Felújítások</t>
  </si>
  <si>
    <t>K8. Egyéb felhalmozási célú kiadások</t>
  </si>
  <si>
    <t>Felhalmozási kiadások összesen:</t>
  </si>
  <si>
    <t>K5. Egyéb működési célú kiadások (tartalékok nélkül)</t>
  </si>
  <si>
    <t>K9. Finanszírozási kiadások (működési)</t>
  </si>
  <si>
    <t>K9. Finanszírozási kiadások (felhalmozási)</t>
  </si>
  <si>
    <t xml:space="preserve">K2. Munkaadókat terhelő járulékok és szociális hozzájárulási adó </t>
  </si>
  <si>
    <t xml:space="preserve">K4. Ellátottak pénzbeli juttatásai </t>
  </si>
  <si>
    <t>K512. Tartalék tartalék</t>
  </si>
  <si>
    <t>K9. Finanszírozási kiadások</t>
  </si>
  <si>
    <t>051040 Nem veszélyes hulladék kezelése ártalmatlanítása</t>
  </si>
  <si>
    <t>083030 Egyéb kiadói tevékenyésg</t>
  </si>
  <si>
    <t>064010 Közvilágítás</t>
  </si>
  <si>
    <t>032020 Tűz és katasztrófavédelmi tevékenységek</t>
  </si>
  <si>
    <t>072111 Háziorvosi alapellátás</t>
  </si>
  <si>
    <t>072112 Háziorvosi ügyeleti ellátás</t>
  </si>
  <si>
    <t>072210 Járóbetegek gyógyító szakellátása</t>
  </si>
  <si>
    <t>074040 Fertőző megbetegedéseket megel.jár.ü.ell.</t>
  </si>
  <si>
    <t>107060 Egyéb szociális pénzbeni ellátások, tám-k</t>
  </si>
  <si>
    <t>011130 Önk.-k és önk-i hav-k jogalkotói és ált.ig.tev.</t>
  </si>
  <si>
    <t>K2. Munkaadókat terhelő járulékok és szociális hozzájárulási adó</t>
  </si>
  <si>
    <t>K5. Egyéb működési célú kiadások (tartalék nélkül)</t>
  </si>
  <si>
    <t>K5. Egyéb működési célú kiadások</t>
  </si>
  <si>
    <t>B21. Felhalmozási célú önkormányzati támogatások (központosított előirányzatok,  vis maior)</t>
  </si>
  <si>
    <t>K1. Személyi  juttatás</t>
  </si>
  <si>
    <t>K11. Foglalkoztatottak személyi juttatásai</t>
  </si>
  <si>
    <t>K12. Külső személyi juttatások</t>
  </si>
  <si>
    <t xml:space="preserve">K9. Finanszírozási kiadások </t>
  </si>
  <si>
    <t xml:space="preserve">   ebből: közfoglalkoztatás</t>
  </si>
  <si>
    <t>Egyeki Sportbarátok Sport Egyesülete</t>
  </si>
  <si>
    <t>Polgárőrség</t>
  </si>
  <si>
    <t>Temetési kölcsön</t>
  </si>
  <si>
    <t>Kormányzati funkció</t>
  </si>
  <si>
    <t>044320</t>
  </si>
  <si>
    <t>011130</t>
  </si>
  <si>
    <t>B111. Helyi önkormányzatok működésének ált.tám-a</t>
  </si>
  <si>
    <t>B114. Telelpülési önkormányzatok kulturális feladatainak tám-a</t>
  </si>
  <si>
    <t>B115. Működési célú központosított előirányzatok</t>
  </si>
  <si>
    <t>B16.  Egyéb működési célú támogatások bevételei államházt.belülről</t>
  </si>
  <si>
    <t>B21. Felhalmozási célú önkormányzati támogatások</t>
  </si>
  <si>
    <t>B25. Egyéb felhalmozási célú támogatások bevételei államháztartáson belülről</t>
  </si>
  <si>
    <t>B35. Termékek és szolgáltatások adói</t>
  </si>
  <si>
    <t>B351. Értékesítési és forgalmi adók</t>
  </si>
  <si>
    <t>B354. Gépjármű adók</t>
  </si>
  <si>
    <t>B36. Egyéb közhatalmi bevételek</t>
  </si>
  <si>
    <t>B.4.Működési bevételek</t>
  </si>
  <si>
    <t>B.811. Hitel, kölcsön felvétel államháztartáson kívülről</t>
  </si>
  <si>
    <t>K1. Személyi juttatás</t>
  </si>
  <si>
    <t>K4. Ellátottak pénzbeli juttatása</t>
  </si>
  <si>
    <t>K6. Beruházás</t>
  </si>
  <si>
    <t>K7. Felújítás</t>
  </si>
  <si>
    <t xml:space="preserve"> KIADÁSOK ÖSSZESEN: </t>
  </si>
  <si>
    <t xml:space="preserve">K5. Egyéb működési célú kiadások </t>
  </si>
  <si>
    <t>B116. Helyi önkormányzatok kiegészítő támogatása</t>
  </si>
  <si>
    <t>B16. Egyéb működési célú támogatások bevételei államháztartáson belülről</t>
  </si>
  <si>
    <t>B8111. Hosszú lejáratú hitelek, kölcsön felvétele</t>
  </si>
  <si>
    <t>B8113. Rövid lejáratú hitelek, kölcsönök felvétele</t>
  </si>
  <si>
    <t>B8192. Rövid lejáratú kölcsönök bevételei</t>
  </si>
  <si>
    <t>044320 Építőipar támogatása</t>
  </si>
  <si>
    <t>107060 Egyéb szociális pénzbeni és term-i ellátás</t>
  </si>
  <si>
    <t>045160 Közutak, hidak, alagutak fenntartása</t>
  </si>
  <si>
    <t>104060 A gyermekek, fiatalok és családok életmin.jav.</t>
  </si>
  <si>
    <t xml:space="preserve">   ebből: választott tisztségviselők juttatásai</t>
  </si>
  <si>
    <t>K9. Finanszírozási kiadások felhalmozási</t>
  </si>
  <si>
    <t>041237</t>
  </si>
  <si>
    <t>013350</t>
  </si>
  <si>
    <t>28.</t>
  </si>
  <si>
    <t>29.</t>
  </si>
  <si>
    <t>30.</t>
  </si>
  <si>
    <t>31.</t>
  </si>
  <si>
    <t>32.</t>
  </si>
  <si>
    <t>33.</t>
  </si>
  <si>
    <t>34.</t>
  </si>
  <si>
    <t>35.</t>
  </si>
  <si>
    <t>B.8192. Rövid lejáratú kölcsönök bevételei</t>
  </si>
  <si>
    <t>Egyéb központi támogatás</t>
  </si>
  <si>
    <t>Pótlékok, bírságok egyéb közhatalmi bevételek</t>
  </si>
  <si>
    <t>B814. Államháztartáson belüli megelőlegezések</t>
  </si>
  <si>
    <t>B.14. Működési célú visszatérítendő támogatások, kölcsönök visszatérülése államháztartáson belülről</t>
  </si>
  <si>
    <t>042180 Állat- egészségügyi ellátás</t>
  </si>
  <si>
    <t>011130 Önk-k és önkormányzati hivatalok jogalkotási és ált. ig. tevékenysége</t>
  </si>
  <si>
    <t>B74. Felhalmozási célú visszatérítendő támogatások, kölcsönök visszatérülése államháztartáson kívülről</t>
  </si>
  <si>
    <t xml:space="preserve">B75. Egyéb felhalmozási célú átvett pénzeszközök </t>
  </si>
  <si>
    <t>Széchenyi program keretében vásárolt lakások felújítása</t>
  </si>
  <si>
    <t>042180</t>
  </si>
  <si>
    <t>B74. Fehalmozási célú visszatérítendő támogatások, kölcsönök visszatérülése államháztartáson kívülről</t>
  </si>
  <si>
    <t>B75. Egyéb felhalmozási célú átvett pénzeszközök</t>
  </si>
  <si>
    <t>052020 Szennyvíz gyűjtése, tisztítása és elhelyezése</t>
  </si>
  <si>
    <t>Balmazújvárosi Többcélú Társulás</t>
  </si>
  <si>
    <t>Elvonások és befizetések</t>
  </si>
  <si>
    <t>018010 Önkormányzatok elszámolásai a központi költségvetéssel</t>
  </si>
  <si>
    <t>074051 Nem fertőző megbetegedések megelőzés</t>
  </si>
  <si>
    <t>084031 Civil szervezetek támogatása</t>
  </si>
  <si>
    <t>042180 Állat-egészségügy ellátás</t>
  </si>
  <si>
    <t>B14. Működési célú visszatérítendő támogatások, kölcsönök visszatérülése államháztartáson belülről</t>
  </si>
  <si>
    <t>Működésképtelen önkormányzatok egyéb támogatása</t>
  </si>
  <si>
    <t>5000 fő feletti lakosságszámú települési önk.adósság konsz.során kapott felhalmozási támogatás</t>
  </si>
  <si>
    <t>052020 Szennyvíz gyűjtése, tisztítása, elhelyezése</t>
  </si>
  <si>
    <t>ebből: K915. Központi irányítószervi támogatás folyósítás</t>
  </si>
  <si>
    <t>K5. Egyéb működési célú kiadások (működési tartalékka együtt)</t>
  </si>
  <si>
    <t>ebből: K513 Tartalék (működési)</t>
  </si>
  <si>
    <t>K513. Tartalékok (felhalmozási)</t>
  </si>
  <si>
    <t>Tartalékok (működési)</t>
  </si>
  <si>
    <t>Ebből: K914 Államháztartáson belüli megelőlegezések visszafizetése</t>
  </si>
  <si>
    <t>K915. Központi irányítószervi támogatás folyósítása</t>
  </si>
  <si>
    <t>Egyek Nagyközség Önkormányzat és költségvetési szervei bevételei forrásonként, főbb jogcím-csoportonkénti részletezettségben</t>
  </si>
  <si>
    <t>B31. Jövedelemadók</t>
  </si>
  <si>
    <t>adatok forintban</t>
  </si>
  <si>
    <t>018030 Támogatási célú finanszírozási műveletek</t>
  </si>
  <si>
    <t>104037 Intézményen kívüli gyermekétkeztetés</t>
  </si>
  <si>
    <t xml:space="preserve">K513. Tartalék </t>
  </si>
  <si>
    <t>36.</t>
  </si>
  <si>
    <t>Adójellegű bevételek</t>
  </si>
  <si>
    <t>Viziközmű vagyon fejlesztés</t>
  </si>
  <si>
    <t>082040</t>
  </si>
  <si>
    <t>B31. Magánszemélyek jövedelemadói</t>
  </si>
  <si>
    <t>K513. Tartalékok</t>
  </si>
  <si>
    <t>K513. Tartalékok (működési)</t>
  </si>
  <si>
    <t xml:space="preserve"> ebből K914. Államháztartáson belüli megelőlegezések</t>
  </si>
  <si>
    <t>Egyek Nagyközség bel- és külterületének csapadékvíz-elvezető rendszer rekonstrukciója I. ütem</t>
  </si>
  <si>
    <t>Bölcsődei ellátás infrastrukturális fejlesztése Egyeken</t>
  </si>
  <si>
    <t>B.15.Működési célú visszatérítendő támogatások, kölcsönök igénybevétele államháztartáson belülről</t>
  </si>
  <si>
    <t>2. Egyeki Polgármesteri Hivatal</t>
  </si>
  <si>
    <t>3. Tárkányi Béla Könytár és Művelődési ház</t>
  </si>
  <si>
    <t>1. Egyek Nagyközség Önkormányzata</t>
  </si>
  <si>
    <t>Egyek Nagyközség Önkormányzat Felújítási kiadásai célonként</t>
  </si>
  <si>
    <t>Egyek település szennyvízelvezetési- és tisztítási projektje</t>
  </si>
  <si>
    <t>052020</t>
  </si>
  <si>
    <t>Iparterület fejlesztése</t>
  </si>
  <si>
    <t>045120 Út- autópálya építés</t>
  </si>
  <si>
    <t>045120 Út-, autópálya építés</t>
  </si>
  <si>
    <t>086090 Egyéb szabadidős szolgáltatások</t>
  </si>
  <si>
    <t>Nem közművel összegyűjtött szenyvízártalmatlanítás tám.</t>
  </si>
  <si>
    <t>082063</t>
  </si>
  <si>
    <t>Könyvtár: egyéb tárgyi eszköz beszerzés</t>
  </si>
  <si>
    <t>Önkormányzati jogalkotás: számítástechnikai eszközök beszerzése</t>
  </si>
  <si>
    <t>Közfoglalkoztatási mintaprogramok: egyéb tárgyi eszköz beszerzés</t>
  </si>
  <si>
    <t>Kamerarendszer korszerűsítése</t>
  </si>
  <si>
    <t>013320</t>
  </si>
  <si>
    <t>Településrendezési terv készítés</t>
  </si>
  <si>
    <t>Gyepmesteri telep: egyéb tárgyi eszköz beszerzés</t>
  </si>
  <si>
    <t>045120</t>
  </si>
  <si>
    <t>Külterületi utak fejlesztése</t>
  </si>
  <si>
    <t>Piac csarnok építés</t>
  </si>
  <si>
    <t>086010 Határon túli magyarok egyéb támogatásai</t>
  </si>
  <si>
    <t>016010 Országgyűlési, önkormányzati és európai parlamenti képviselőválasztásokhoz kapcsolódó tevékenységek</t>
  </si>
  <si>
    <t>041233 Hosszabb időtartamú közfoglalkoztatás</t>
  </si>
  <si>
    <t>041233 Hosszabb időtartamú közfogallkoztatás</t>
  </si>
  <si>
    <t>056010 Komplex környezetvédelmi program támogatása</t>
  </si>
  <si>
    <t xml:space="preserve">Egyeki Polgármesteri Hivatal 2020. évi tervezett bevételei </t>
  </si>
  <si>
    <t>Egyek Nagyközség Önkormányzatának 2020. évre tervezett bevételei kötelező feladatonként</t>
  </si>
  <si>
    <t>Egyek Nagyközség Önkormányzatának 2020. évi bevételei</t>
  </si>
  <si>
    <t>Egyeki Polgármesteri Hivatal 2020. évi tervezett bevételei kötelező feladatonként</t>
  </si>
  <si>
    <t>Tárkányi Béla Könyvtár és Művelődési Ház 2020. évi tervezett bevételei</t>
  </si>
  <si>
    <t>Tárkányi Béla Könyvtár és Művelődési Ház 2020. évi bevételei</t>
  </si>
  <si>
    <t>Egyek Nagyközség Önkormányzat és költségvetési szervei 2020. évi  kiadásai kiemelt előirányzatonként</t>
  </si>
  <si>
    <t>Egyek Nagyközség Önkormányzatának 2020. évi tervezett kiadásai  feladatonként</t>
  </si>
  <si>
    <t>Egyek Nagyközség Önkormányzatának 2020. évi tervezett kiadásai  kötelezőfeladatonként</t>
  </si>
  <si>
    <t>Egyeki Polgármesteri Hivatal 2020. évi tervezett kiadásai feladatonként</t>
  </si>
  <si>
    <t>Egyeki Polgármesteri Hivatal 2020. évi tervezett kiadásai kötelező feladatonként</t>
  </si>
  <si>
    <t>Tárkányi Béla Könyvtár és Művelődési Ház 2020. évi tervezett kiadásai feladatonként</t>
  </si>
  <si>
    <t>Tárkányi Béla Könyvtár és Művelődési Ház 2020. évi tervezett kiadásai  kötelező feladatonként</t>
  </si>
  <si>
    <t>Egyek Nagyközség Önkormányzat és költségvetési szervei 2020. évi működési  kiadásai kiemelt előirányzatonként</t>
  </si>
  <si>
    <t xml:space="preserve">2020. Évi előirányzat </t>
  </si>
  <si>
    <t>2020. évi előirányzat</t>
  </si>
  <si>
    <t>Az Önkormányzat 2020. évi Pénzügyi mérlege</t>
  </si>
  <si>
    <t>Egyek Nagyközség Önkormányzat 2020. évi előirányzat-felhasználási ütemterve</t>
  </si>
  <si>
    <t>2020. évi előirányzat (Ft)</t>
  </si>
  <si>
    <t>2020. terv</t>
  </si>
  <si>
    <t xml:space="preserve">2020. Előirányzat 
Önkormányzat </t>
  </si>
  <si>
    <t xml:space="preserve">2020. Előirányzat Egyeki Polgármesteri Hivatal </t>
  </si>
  <si>
    <t>2020. Előirányzat Tárkányi Béla Könyvtár és Művelődési Ház</t>
  </si>
  <si>
    <t xml:space="preserve">2020. Előirányzat  Egyek Nagyközség Önkormányzata </t>
  </si>
  <si>
    <t xml:space="preserve">2020. Előirányzat 
Egyeki Polgármesteri Hivatal </t>
  </si>
  <si>
    <t>2020. Előirányzat 
Tárkányi Béla Könyvt. És Műv.H.</t>
  </si>
  <si>
    <t>2020. Előirányzat 
Összesen:</t>
  </si>
  <si>
    <t>B1131. Települési önkormányzatok egyes szociális és gyermekjóléti feladatainak támogatása</t>
  </si>
  <si>
    <t>B1132. Települési önkormányzatok gyermekétkeztetési feladatainak támogatása</t>
  </si>
  <si>
    <t>B36. Egyéb közhatalmi bevételek (bírság, pótlék, mezőőri díj, talajterhelési díj)</t>
  </si>
  <si>
    <t>086090 Egyéb szabadidős szolgáltatás</t>
  </si>
  <si>
    <t>107080 Esélyegyenlőség elősegítését célzó tevékenységek és programok</t>
  </si>
  <si>
    <t>072210 Járóbeteg gyógyító szakellátása</t>
  </si>
  <si>
    <t>Egyeki Szöghatár Nonprofit Kft.-nek kölcsön (Étterem fejl.tám. ,megelőlegezés</t>
  </si>
  <si>
    <t>Plébánia támogatása (Képviselői tiszteletdíjról való lemondás miatt, 2020. évi)</t>
  </si>
  <si>
    <t>Kétöklű Szociális Szövetkezet működési támogatás</t>
  </si>
  <si>
    <t>Egyeki Mentőállomás</t>
  </si>
  <si>
    <t>Mozgássérültek Egyesülete</t>
  </si>
  <si>
    <t>Látássérültek Egyesülete</t>
  </si>
  <si>
    <t>BURSA támogatás</t>
  </si>
  <si>
    <t>Iskola eü. Finanszírozás</t>
  </si>
  <si>
    <t>Krizis segély</t>
  </si>
  <si>
    <t>Köztemető fenntartás és működtetés</t>
  </si>
  <si>
    <t>Tájház tetőszerkezetésnek felújítása (Kubinyi Ágoston program pályázat)</t>
  </si>
  <si>
    <t>107080</t>
  </si>
  <si>
    <t>Esélyegyenlőséget c. tev.-k és programok (EFOP pályázat)</t>
  </si>
  <si>
    <t>Közfoglalkoztatási program keretében végzett ingatlan felújítás (Béke u. 17, Teleki u. 25.)</t>
  </si>
  <si>
    <t>Önkormányzati ingatlan és vagyon felújítás (szivattyúfelújítás, nyílászárócsere / Hunyadi u. 12., Hunyadi u. 48.(Étterem ajtó), Fő u. 59., Fasor u. 57/)</t>
  </si>
  <si>
    <t xml:space="preserve"> forintban </t>
  </si>
  <si>
    <t>Polgármesteri Hivatal: egyéb tárgyi eszközök beszerzése</t>
  </si>
  <si>
    <t>Polgármesteri Hivatal: informatikai tárgyi eszközök beszerzése</t>
  </si>
  <si>
    <t>Önkormányzati jogalkotás: immat.javak beszerzése beszerzése</t>
  </si>
  <si>
    <t>Köztemetőben építés, eszköz beszerzés</t>
  </si>
  <si>
    <t>Egyek Nagyközség Önkormányzatának 2020. évre tervezett bevételei önként vállalt feladatonként</t>
  </si>
  <si>
    <t>Egyek Nagyközség Önkormányzatának 2020. évi tervezett kiadásai  önként vállalt feladatonként</t>
  </si>
  <si>
    <t>2020. évi terv</t>
  </si>
  <si>
    <t>Négyállásos kocsimosó építés</t>
  </si>
  <si>
    <t>Úszóműves csónak- és kisgéphajó - kikötő építés</t>
  </si>
  <si>
    <t>074040</t>
  </si>
  <si>
    <t>Fertőző megbetegedések megelőzése, járványügyi ellátás</t>
  </si>
  <si>
    <t>Esélyegyenlőség elősegítését célzó tevékenységek és programok</t>
  </si>
  <si>
    <t>"Egyek 0359. hrsz. mezőgazdasági bekötő út kiépítése" pályázat</t>
  </si>
  <si>
    <t>37.</t>
  </si>
  <si>
    <t>K513. Tartalék</t>
  </si>
  <si>
    <t>2020. Évi Költségvetési kiadások összesen</t>
  </si>
  <si>
    <t>2020. évi Költségvetési bevételek összesen</t>
  </si>
  <si>
    <t>Támogatási jogcím</t>
  </si>
  <si>
    <t>2020. ÉV</t>
  </si>
  <si>
    <t>mutató</t>
  </si>
  <si>
    <t>hozzájárulás</t>
  </si>
  <si>
    <t>Fajlagos összeg</t>
  </si>
  <si>
    <t>összege Ft</t>
  </si>
  <si>
    <t>Önkormányzati támogatás összesen:</t>
  </si>
  <si>
    <t xml:space="preserve">I. Helyi Önkormányzatok általános működési támogatása összesen: </t>
  </si>
  <si>
    <t>I. 1.a) Önkormányzati Hivatal működésének támogatása</t>
  </si>
  <si>
    <t>I.1 b. Települési üzemeltetés támogatása</t>
  </si>
  <si>
    <t xml:space="preserve"> - Zöldterület-gazdálkodással kapcsolatos feladatok ell.tám.</t>
  </si>
  <si>
    <t xml:space="preserve">                   - Közvilágítás fenntartásának támogatása</t>
  </si>
  <si>
    <t xml:space="preserve">                   - Köztemető fenntartásával kapcsolatos feladatok támogatása</t>
  </si>
  <si>
    <t xml:space="preserve">                   - Közutak fenntartásának támogatása</t>
  </si>
  <si>
    <t>I.1.d.) Egyéb kötelező önkormányzati feladatok támogatása</t>
  </si>
  <si>
    <t>V.I.1.kiegészítés I.1. jogcímekhez kapcsolódó kiegészítés</t>
  </si>
  <si>
    <t>Polgármesteri illetmény támogatása</t>
  </si>
  <si>
    <t>I.2. Nem közművel összegyűjtött háztartási szennyvíz ártalmatlanítása</t>
  </si>
  <si>
    <t>III.2. Hozzájárulás pénzbeli szociális ellátásokhoz</t>
  </si>
  <si>
    <t>III.3.a.(1) A finanszírozás szempontjából elismert szakmai dolgozók bértámogatása: felsőfokú végzettségű kisgyermeknevelők, szaktanácsadók</t>
  </si>
  <si>
    <t>III.3.a.(2) A finanszírozás szempontjából elismert szakmai dolgozók bértámogatása: bölcsődei dajkáék, középvokú végzettségű kisgyermeknevelők, szaktanácsadók</t>
  </si>
  <si>
    <t>III.3.b. Bölcsődei üzemeltetési támogatás</t>
  </si>
  <si>
    <t>III.5.aa) A finszírozás szempontjából elismert dolgozók bértámogatása</t>
  </si>
  <si>
    <t>III.5.ab) Gyermekétkeztetés üzemeltetési támogatása</t>
  </si>
  <si>
    <t>III.3.e). Falugondnoki vagy tanyagondnoki szolgáltatás</t>
  </si>
  <si>
    <t>12 hó</t>
  </si>
  <si>
    <t>III.5.c A rászoruló gyermekek intézményen kívüli szünidei étkeztetésének támogatása</t>
  </si>
  <si>
    <t>3.mell. 17. Lakott külterületekkel kapcsolatos feladatok támogatása</t>
  </si>
  <si>
    <t>IV.1.d) Települési önkormányzatok támogatása nyilvános könyvtári ellátásokhoz és közművelődési feladatokhoz</t>
  </si>
  <si>
    <t>K915. Finanszírozási kiadások működési</t>
  </si>
  <si>
    <t>jún.</t>
  </si>
  <si>
    <t xml:space="preserve">                                              Egyek Nagyközség Önkormányzata működési és felhalmozási célú bevételeinek és kiadásainak 2018. évi tényleges, 2019. évi várható és 2020. évi eredeti előirányzata mérleg rendszerben</t>
  </si>
  <si>
    <t>adatok ezer forintban</t>
  </si>
  <si>
    <t>Működési kiadások</t>
  </si>
  <si>
    <t>2018. évi tényleges teljesítés</t>
  </si>
  <si>
    <t>2020. évi eredeti előirányzat</t>
  </si>
  <si>
    <t>Működési bevételek</t>
  </si>
  <si>
    <t>B3. Közhatalmi bevételek</t>
  </si>
  <si>
    <t>B8. Finanszírozási bevételek (működési)</t>
  </si>
  <si>
    <t>ebből: tartalék (működési)</t>
  </si>
  <si>
    <t>ebből: maradvány igénybevétel</t>
  </si>
  <si>
    <t>Müködési kiadás összesen:</t>
  </si>
  <si>
    <t>Müködési bevétel összesen:</t>
  </si>
  <si>
    <t>Felhalmozási kiadások</t>
  </si>
  <si>
    <t>Felhalmozási bevételek</t>
  </si>
  <si>
    <t>B1. Működési támogatások államháztartáson belülről</t>
  </si>
  <si>
    <t>K5. Felhalmozási célú tartalék</t>
  </si>
  <si>
    <t>B8. Finanszírozási bevételek (felhalmozási)</t>
  </si>
  <si>
    <t>ebből: felhalmozási célú hitelfelvétel</t>
  </si>
  <si>
    <t xml:space="preserve">            maradvány igénybevétel</t>
  </si>
  <si>
    <t>Felhalmozási kiadás összesen:</t>
  </si>
  <si>
    <t>Felhalmozási bevétel összesen:</t>
  </si>
  <si>
    <t>M i n d ö s s z e s e n  :</t>
  </si>
  <si>
    <t>KIMUTATÁS</t>
  </si>
  <si>
    <t>a 2020.</t>
  </si>
  <si>
    <t>évre tervezett tartalékokról</t>
  </si>
  <si>
    <t xml:space="preserve">adatok forintban </t>
  </si>
  <si>
    <t>Általános tartalék összesen:</t>
  </si>
  <si>
    <t>Működési célú általános tartalék</t>
  </si>
  <si>
    <t>Fejlesztési célú tartalék összesen:</t>
  </si>
  <si>
    <t>Fejlesztési célú tartalék</t>
  </si>
  <si>
    <t>Tartalék összesen:</t>
  </si>
  <si>
    <t>2019. évi tényleges teljesítés</t>
  </si>
  <si>
    <t>ebből: működési célú hitelfelvétel</t>
  </si>
  <si>
    <t>ebből: államháztartáson belüli megelőlegezés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</si>
</sst>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#,###"/>
    <numFmt numFmtId="165" formatCode="_-* #,##0\ _F_t_-;\-* #,##0\ _F_t_-;_-* &quot;-&quot;??\ _F_t_-;_-@_-"/>
    <numFmt numFmtId="166" formatCode="#,##0.0"/>
  </numFmts>
  <fonts count="71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sz val="12"/>
      <name val="Arial"/>
      <family val="2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</font>
    <font>
      <sz val="12"/>
      <name val="Arial"/>
      <family val="2"/>
    </font>
    <font>
      <sz val="10"/>
      <name val="Arial CE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u/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Times New Roman CE"/>
      <family val="1"/>
      <charset val="238"/>
    </font>
    <font>
      <sz val="12"/>
      <name val="Times New Roman CE"/>
      <charset val="238"/>
    </font>
    <font>
      <b/>
      <u/>
      <sz val="8"/>
      <name val="Arial"/>
      <family val="2"/>
    </font>
    <font>
      <i/>
      <sz val="10"/>
      <name val="Arial"/>
      <family val="2"/>
    </font>
    <font>
      <sz val="9"/>
      <name val="Arial CE"/>
      <charset val="238"/>
    </font>
    <font>
      <sz val="8"/>
      <name val="Arial CE"/>
      <charset val="238"/>
    </font>
    <font>
      <sz val="11"/>
      <name val="Arial CE"/>
      <charset val="238"/>
    </font>
    <font>
      <i/>
      <sz val="10"/>
      <name val="Arial CE"/>
      <charset val="238"/>
    </font>
    <font>
      <b/>
      <i/>
      <sz val="10"/>
      <name val="Arial"/>
      <family val="2"/>
      <charset val="238"/>
    </font>
    <font>
      <b/>
      <i/>
      <sz val="10"/>
      <name val="Arial CE"/>
      <charset val="238"/>
    </font>
    <font>
      <b/>
      <sz val="14"/>
      <name val="Times New Roman"/>
      <family val="1"/>
      <charset val="238"/>
    </font>
    <font>
      <i/>
      <sz val="10"/>
      <color indexed="8"/>
      <name val="Arial"/>
      <family val="2"/>
    </font>
    <font>
      <b/>
      <i/>
      <sz val="8"/>
      <color indexed="8"/>
      <name val="Arial"/>
      <family val="2"/>
      <charset val="238"/>
    </font>
    <font>
      <b/>
      <sz val="9"/>
      <name val="Arial CE"/>
      <charset val="238"/>
    </font>
    <font>
      <b/>
      <i/>
      <sz val="11"/>
      <name val="Arial"/>
      <family val="2"/>
    </font>
    <font>
      <i/>
      <sz val="11"/>
      <name val="Arial CE"/>
      <charset val="238"/>
    </font>
    <font>
      <b/>
      <sz val="16"/>
      <name val="Arial CE"/>
      <charset val="238"/>
    </font>
    <font>
      <b/>
      <i/>
      <sz val="11"/>
      <name val="Arial"/>
      <family val="2"/>
      <charset val="238"/>
    </font>
    <font>
      <i/>
      <sz val="9"/>
      <name val="Arial CE"/>
      <charset val="238"/>
    </font>
    <font>
      <b/>
      <u/>
      <sz val="9"/>
      <name val="Arial CE"/>
      <charset val="238"/>
    </font>
    <font>
      <i/>
      <sz val="8"/>
      <color indexed="8"/>
      <name val="Arial"/>
      <family val="2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"/>
      <family val="2"/>
    </font>
    <font>
      <sz val="11"/>
      <name val="Arial"/>
      <family val="2"/>
    </font>
    <font>
      <b/>
      <i/>
      <sz val="10"/>
      <color indexed="8"/>
      <name val="Arial"/>
      <family val="2"/>
      <charset val="238"/>
    </font>
    <font>
      <i/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color indexed="8"/>
      <name val="Arial"/>
      <family val="2"/>
      <charset val="238"/>
    </font>
    <font>
      <i/>
      <sz val="10"/>
      <color indexed="8"/>
      <name val="Times New Roman"/>
      <family val="1"/>
      <charset val="238"/>
    </font>
    <font>
      <i/>
      <sz val="10"/>
      <color indexed="8"/>
      <name val="Arial CE"/>
      <charset val="238"/>
    </font>
    <font>
      <i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</font>
    <font>
      <b/>
      <i/>
      <sz val="14"/>
      <name val="Times New Roman"/>
      <family val="1"/>
      <charset val="238"/>
    </font>
    <font>
      <b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u/>
      <sz val="10"/>
      <name val="Arial"/>
      <family val="2"/>
      <charset val="238"/>
    </font>
    <font>
      <b/>
      <u/>
      <sz val="16"/>
      <name val="Arial"/>
      <family val="2"/>
      <charset val="238"/>
    </font>
    <font>
      <u/>
      <sz val="10"/>
      <name val="Arial CE"/>
      <charset val="238"/>
    </font>
    <font>
      <b/>
      <i/>
      <u/>
      <sz val="10"/>
      <name val="Arial"/>
      <family val="2"/>
      <charset val="238"/>
    </font>
    <font>
      <b/>
      <i/>
      <u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7" fillId="0" borderId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763">
    <xf numFmtId="0" fontId="0" fillId="0" borderId="0" xfId="0"/>
    <xf numFmtId="0" fontId="0" fillId="0" borderId="0" xfId="0" applyBorder="1"/>
    <xf numFmtId="3" fontId="0" fillId="0" borderId="0" xfId="0" applyNumberFormat="1"/>
    <xf numFmtId="0" fontId="5" fillId="0" borderId="0" xfId="0" applyFont="1"/>
    <xf numFmtId="0" fontId="0" fillId="0" borderId="0" xfId="0" applyBorder="1" applyAlignment="1"/>
    <xf numFmtId="0" fontId="13" fillId="0" borderId="8" xfId="0" applyFont="1" applyBorder="1"/>
    <xf numFmtId="0" fontId="11" fillId="0" borderId="0" xfId="0" applyFont="1"/>
    <xf numFmtId="0" fontId="7" fillId="0" borderId="0" xfId="0" applyFont="1" applyAlignment="1"/>
    <xf numFmtId="0" fontId="13" fillId="0" borderId="0" xfId="0" applyFont="1" applyBorder="1"/>
    <xf numFmtId="0" fontId="11" fillId="0" borderId="1" xfId="0" applyFont="1" applyBorder="1"/>
    <xf numFmtId="0" fontId="7" fillId="0" borderId="0" xfId="0" applyFont="1" applyAlignment="1">
      <alignment horizontal="center" wrapText="1"/>
    </xf>
    <xf numFmtId="0" fontId="7" fillId="0" borderId="8" xfId="0" applyFont="1" applyBorder="1" applyAlignment="1"/>
    <xf numFmtId="0" fontId="16" fillId="0" borderId="0" xfId="0" applyFont="1" applyAlignment="1"/>
    <xf numFmtId="0" fontId="13" fillId="0" borderId="9" xfId="0" applyFont="1" applyBorder="1"/>
    <xf numFmtId="0" fontId="11" fillId="0" borderId="10" xfId="0" applyFont="1" applyBorder="1"/>
    <xf numFmtId="0" fontId="11" fillId="0" borderId="11" xfId="0" applyFont="1" applyBorder="1"/>
    <xf numFmtId="0" fontId="11" fillId="0" borderId="12" xfId="0" applyFont="1" applyBorder="1"/>
    <xf numFmtId="3" fontId="17" fillId="2" borderId="8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9" fillId="0" borderId="0" xfId="0" applyFont="1" applyBorder="1"/>
    <xf numFmtId="3" fontId="17" fillId="2" borderId="0" xfId="0" applyNumberFormat="1" applyFont="1" applyFill="1" applyBorder="1" applyAlignment="1">
      <alignment horizontal="center"/>
    </xf>
    <xf numFmtId="0" fontId="17" fillId="0" borderId="0" xfId="0" applyFont="1" applyBorder="1"/>
    <xf numFmtId="0" fontId="22" fillId="0" borderId="0" xfId="0" applyFont="1" applyAlignment="1">
      <alignment horizontal="center"/>
    </xf>
    <xf numFmtId="0" fontId="18" fillId="0" borderId="0" xfId="0" applyFont="1"/>
    <xf numFmtId="0" fontId="17" fillId="0" borderId="13" xfId="0" applyFont="1" applyBorder="1" applyAlignment="1">
      <alignment horizontal="left"/>
    </xf>
    <xf numFmtId="0" fontId="17" fillId="0" borderId="13" xfId="0" applyFont="1" applyBorder="1" applyAlignment="1">
      <alignment horizontal="center"/>
    </xf>
    <xf numFmtId="0" fontId="17" fillId="0" borderId="13" xfId="0" applyFont="1" applyBorder="1"/>
    <xf numFmtId="3" fontId="18" fillId="0" borderId="13" xfId="0" applyNumberFormat="1" applyFont="1" applyBorder="1"/>
    <xf numFmtId="0" fontId="17" fillId="0" borderId="0" xfId="0" applyFont="1"/>
    <xf numFmtId="3" fontId="18" fillId="0" borderId="0" xfId="0" applyNumberFormat="1" applyFont="1"/>
    <xf numFmtId="164" fontId="26" fillId="0" borderId="0" xfId="3" applyNumberFormat="1" applyFont="1" applyFill="1" applyBorder="1" applyAlignment="1" applyProtection="1">
      <alignment horizontal="centerContinuous" vertical="center"/>
    </xf>
    <xf numFmtId="0" fontId="28" fillId="0" borderId="13" xfId="0" applyFont="1" applyBorder="1"/>
    <xf numFmtId="3" fontId="19" fillId="0" borderId="13" xfId="0" applyNumberFormat="1" applyFont="1" applyBorder="1"/>
    <xf numFmtId="0" fontId="13" fillId="0" borderId="14" xfId="3" applyFont="1" applyFill="1" applyBorder="1" applyAlignment="1" applyProtection="1">
      <alignment horizontal="center" vertical="center" wrapText="1"/>
    </xf>
    <xf numFmtId="0" fontId="13" fillId="0" borderId="15" xfId="3" applyFont="1" applyFill="1" applyBorder="1" applyAlignment="1" applyProtection="1">
      <alignment horizontal="center" vertical="center" wrapText="1"/>
    </xf>
    <xf numFmtId="0" fontId="13" fillId="0" borderId="16" xfId="3" applyFont="1" applyFill="1" applyBorder="1" applyAlignment="1" applyProtection="1">
      <alignment horizontal="center" vertical="center" wrapText="1"/>
    </xf>
    <xf numFmtId="0" fontId="13" fillId="0" borderId="17" xfId="3" applyFont="1" applyFill="1" applyBorder="1" applyAlignment="1" applyProtection="1">
      <alignment horizontal="left" vertical="center" wrapText="1" indent="1"/>
    </xf>
    <xf numFmtId="0" fontId="11" fillId="0" borderId="13" xfId="3" applyFont="1" applyFill="1" applyBorder="1" applyAlignment="1" applyProtection="1">
      <alignment horizontal="left" vertical="center" wrapText="1" indent="1"/>
    </xf>
    <xf numFmtId="0" fontId="11" fillId="0" borderId="18" xfId="3" applyFont="1" applyFill="1" applyBorder="1" applyAlignment="1" applyProtection="1">
      <alignment horizontal="left" vertical="center" wrapText="1" indent="1"/>
    </xf>
    <xf numFmtId="0" fontId="11" fillId="0" borderId="13" xfId="3" applyFont="1" applyFill="1" applyBorder="1" applyAlignment="1" applyProtection="1">
      <alignment horizontal="left" vertical="center" wrapText="1" indent="2"/>
    </xf>
    <xf numFmtId="0" fontId="13" fillId="0" borderId="9" xfId="3" applyFont="1" applyFill="1" applyBorder="1" applyAlignment="1" applyProtection="1">
      <alignment horizontal="left" vertical="center" wrapText="1" indent="1"/>
    </xf>
    <xf numFmtId="164" fontId="13" fillId="0" borderId="7" xfId="3" applyNumberFormat="1" applyFont="1" applyFill="1" applyBorder="1" applyAlignment="1" applyProtection="1">
      <alignment horizontal="centerContinuous" vertical="center"/>
    </xf>
    <xf numFmtId="0" fontId="30" fillId="0" borderId="0" xfId="0" applyFont="1"/>
    <xf numFmtId="0" fontId="11" fillId="0" borderId="24" xfId="0" applyFont="1" applyBorder="1"/>
    <xf numFmtId="0" fontId="11" fillId="0" borderId="25" xfId="0" applyFont="1" applyBorder="1"/>
    <xf numFmtId="0" fontId="7" fillId="0" borderId="0" xfId="0" applyFont="1" applyBorder="1" applyAlignment="1">
      <alignment horizontal="center"/>
    </xf>
    <xf numFmtId="0" fontId="13" fillId="0" borderId="0" xfId="0" applyFont="1" applyBorder="1" applyAlignment="1"/>
    <xf numFmtId="3" fontId="13" fillId="0" borderId="0" xfId="0" applyNumberFormat="1" applyFont="1" applyBorder="1" applyAlignment="1"/>
    <xf numFmtId="0" fontId="13" fillId="0" borderId="26" xfId="0" applyFont="1" applyBorder="1"/>
    <xf numFmtId="165" fontId="12" fillId="2" borderId="8" xfId="1" applyNumberFormat="1" applyFont="1" applyFill="1" applyBorder="1"/>
    <xf numFmtId="0" fontId="17" fillId="0" borderId="13" xfId="0" applyFont="1" applyFill="1" applyBorder="1"/>
    <xf numFmtId="3" fontId="18" fillId="0" borderId="13" xfId="0" applyNumberFormat="1" applyFont="1" applyFill="1" applyBorder="1"/>
    <xf numFmtId="0" fontId="0" fillId="0" borderId="0" xfId="0" applyFill="1"/>
    <xf numFmtId="0" fontId="4" fillId="0" borderId="0" xfId="0" applyFont="1"/>
    <xf numFmtId="165" fontId="13" fillId="0" borderId="28" xfId="1" applyNumberFormat="1" applyFont="1" applyFill="1" applyBorder="1" applyAlignment="1" applyProtection="1">
      <alignment vertical="center" wrapText="1"/>
    </xf>
    <xf numFmtId="165" fontId="11" fillId="2" borderId="8" xfId="1" applyNumberFormat="1" applyFont="1" applyFill="1" applyBorder="1"/>
    <xf numFmtId="0" fontId="33" fillId="0" borderId="0" xfId="0" applyFont="1"/>
    <xf numFmtId="0" fontId="35" fillId="0" borderId="0" xfId="0" applyFont="1"/>
    <xf numFmtId="0" fontId="13" fillId="0" borderId="27" xfId="3" applyFont="1" applyFill="1" applyBorder="1" applyAlignment="1" applyProtection="1">
      <alignment horizontal="left" vertical="center" wrapText="1" indent="1"/>
    </xf>
    <xf numFmtId="165" fontId="13" fillId="0" borderId="8" xfId="1" applyNumberFormat="1" applyFont="1" applyFill="1" applyBorder="1" applyAlignment="1" applyProtection="1">
      <alignment vertical="center" wrapText="1"/>
    </xf>
    <xf numFmtId="0" fontId="13" fillId="0" borderId="0" xfId="3" applyFont="1" applyFill="1" applyBorder="1" applyAlignment="1" applyProtection="1">
      <alignment horizontal="center" vertical="center" wrapText="1"/>
    </xf>
    <xf numFmtId="0" fontId="11" fillId="0" borderId="0" xfId="3" applyFont="1" applyFill="1" applyBorder="1" applyAlignment="1" applyProtection="1">
      <alignment horizontal="left" vertical="center"/>
    </xf>
    <xf numFmtId="49" fontId="11" fillId="0" borderId="0" xfId="3" applyNumberFormat="1" applyFont="1" applyFill="1" applyBorder="1" applyAlignment="1" applyProtection="1">
      <alignment horizontal="left" vertical="center"/>
    </xf>
    <xf numFmtId="0" fontId="13" fillId="0" borderId="30" xfId="0" applyFont="1" applyBorder="1"/>
    <xf numFmtId="165" fontId="11" fillId="0" borderId="24" xfId="1" applyNumberFormat="1" applyFont="1" applyBorder="1"/>
    <xf numFmtId="3" fontId="18" fillId="2" borderId="0" xfId="0" applyNumberFormat="1" applyFont="1" applyFill="1" applyBorder="1" applyAlignment="1"/>
    <xf numFmtId="3" fontId="19" fillId="2" borderId="0" xfId="0" applyNumberFormat="1" applyFont="1" applyFill="1" applyBorder="1" applyAlignment="1"/>
    <xf numFmtId="0" fontId="17" fillId="2" borderId="0" xfId="0" applyFont="1" applyFill="1" applyBorder="1" applyAlignment="1"/>
    <xf numFmtId="0" fontId="17" fillId="0" borderId="13" xfId="0" applyFont="1" applyBorder="1" applyAlignment="1">
      <alignment wrapText="1"/>
    </xf>
    <xf numFmtId="165" fontId="12" fillId="0" borderId="8" xfId="1" applyNumberFormat="1" applyFont="1" applyFill="1" applyBorder="1"/>
    <xf numFmtId="165" fontId="0" fillId="0" borderId="0" xfId="0" applyNumberFormat="1"/>
    <xf numFmtId="165" fontId="11" fillId="0" borderId="0" xfId="1" applyNumberFormat="1" applyFont="1"/>
    <xf numFmtId="0" fontId="11" fillId="0" borderId="23" xfId="3" applyFont="1" applyFill="1" applyBorder="1" applyAlignment="1" applyProtection="1">
      <alignment horizontal="left" vertical="center" wrapText="1" indent="2"/>
    </xf>
    <xf numFmtId="0" fontId="6" fillId="0" borderId="8" xfId="0" applyFont="1" applyBorder="1"/>
    <xf numFmtId="0" fontId="0" fillId="2" borderId="0" xfId="0" applyFill="1"/>
    <xf numFmtId="0" fontId="2" fillId="0" borderId="0" xfId="0" applyFont="1"/>
    <xf numFmtId="165" fontId="6" fillId="2" borderId="8" xfId="1" applyNumberFormat="1" applyFont="1" applyFill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7" fillId="0" borderId="9" xfId="0" applyFont="1" applyBorder="1" applyAlignment="1"/>
    <xf numFmtId="0" fontId="13" fillId="0" borderId="8" xfId="0" applyFont="1" applyBorder="1" applyAlignment="1">
      <alignment horizontal="center"/>
    </xf>
    <xf numFmtId="165" fontId="30" fillId="0" borderId="0" xfId="1" applyNumberFormat="1" applyFont="1"/>
    <xf numFmtId="0" fontId="8" fillId="2" borderId="0" xfId="0" applyFont="1" applyFill="1" applyBorder="1" applyAlignment="1">
      <alignment horizontal="center" wrapText="1"/>
    </xf>
    <xf numFmtId="0" fontId="25" fillId="2" borderId="0" xfId="0" applyFont="1" applyFill="1" applyBorder="1" applyAlignment="1">
      <alignment horizontal="center" wrapText="1"/>
    </xf>
    <xf numFmtId="3" fontId="25" fillId="2" borderId="8" xfId="0" applyNumberFormat="1" applyFont="1" applyFill="1" applyBorder="1"/>
    <xf numFmtId="3" fontId="0" fillId="2" borderId="0" xfId="0" applyNumberFormat="1" applyFill="1"/>
    <xf numFmtId="0" fontId="32" fillId="2" borderId="0" xfId="0" applyFont="1" applyFill="1"/>
    <xf numFmtId="3" fontId="32" fillId="2" borderId="0" xfId="0" applyNumberFormat="1" applyFont="1" applyFill="1"/>
    <xf numFmtId="165" fontId="12" fillId="2" borderId="24" xfId="1" applyNumberFormat="1" applyFont="1" applyFill="1" applyBorder="1"/>
    <xf numFmtId="165" fontId="34" fillId="2" borderId="24" xfId="1" applyNumberFormat="1" applyFont="1" applyFill="1" applyBorder="1"/>
    <xf numFmtId="0" fontId="13" fillId="0" borderId="3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11" fillId="0" borderId="24" xfId="0" applyFont="1" applyBorder="1" applyAlignment="1">
      <alignment wrapText="1"/>
    </xf>
    <xf numFmtId="0" fontId="13" fillId="0" borderId="8" xfId="0" applyFont="1" applyBorder="1" applyAlignment="1">
      <alignment wrapText="1"/>
    </xf>
    <xf numFmtId="3" fontId="13" fillId="0" borderId="8" xfId="0" applyNumberFormat="1" applyFont="1" applyBorder="1" applyAlignment="1">
      <alignment horizontal="center"/>
    </xf>
    <xf numFmtId="165" fontId="11" fillId="0" borderId="10" xfId="1" applyNumberFormat="1" applyFont="1" applyBorder="1"/>
    <xf numFmtId="165" fontId="11" fillId="0" borderId="11" xfId="1" applyNumberFormat="1" applyFont="1" applyBorder="1"/>
    <xf numFmtId="165" fontId="11" fillId="0" borderId="12" xfId="1" applyNumberFormat="1" applyFont="1" applyBorder="1"/>
    <xf numFmtId="165" fontId="11" fillId="0" borderId="34" xfId="1" applyNumberFormat="1" applyFont="1" applyBorder="1" applyAlignment="1">
      <alignment horizontal="center"/>
    </xf>
    <xf numFmtId="165" fontId="11" fillId="0" borderId="35" xfId="1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65" fontId="11" fillId="0" borderId="0" xfId="1" applyNumberFormat="1" applyFont="1" applyBorder="1" applyAlignment="1">
      <alignment horizontal="center"/>
    </xf>
    <xf numFmtId="3" fontId="13" fillId="0" borderId="0" xfId="0" applyNumberFormat="1" applyFont="1" applyBorder="1" applyAlignment="1">
      <alignment horizontal="center"/>
    </xf>
    <xf numFmtId="165" fontId="13" fillId="0" borderId="8" xfId="1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65" fontId="11" fillId="0" borderId="1" xfId="1" applyNumberFormat="1" applyFont="1" applyBorder="1" applyAlignment="1">
      <alignment horizontal="center"/>
    </xf>
    <xf numFmtId="3" fontId="13" fillId="0" borderId="0" xfId="0" applyNumberFormat="1" applyFont="1" applyFill="1" applyBorder="1"/>
    <xf numFmtId="165" fontId="11" fillId="0" borderId="36" xfId="1" applyNumberFormat="1" applyFont="1" applyBorder="1"/>
    <xf numFmtId="165" fontId="2" fillId="0" borderId="0" xfId="1" applyNumberFormat="1" applyFont="1"/>
    <xf numFmtId="0" fontId="6" fillId="2" borderId="7" xfId="0" applyFont="1" applyFill="1" applyBorder="1" applyAlignment="1">
      <alignment horizontal="center"/>
    </xf>
    <xf numFmtId="165" fontId="39" fillId="0" borderId="0" xfId="1" applyNumberFormat="1" applyFont="1"/>
    <xf numFmtId="0" fontId="39" fillId="0" borderId="0" xfId="0" applyFont="1"/>
    <xf numFmtId="3" fontId="17" fillId="2" borderId="8" xfId="0" applyNumberFormat="1" applyFont="1" applyFill="1" applyBorder="1" applyAlignment="1">
      <alignment horizontal="center" vertical="center"/>
    </xf>
    <xf numFmtId="165" fontId="4" fillId="2" borderId="8" xfId="0" applyNumberFormat="1" applyFont="1" applyFill="1" applyBorder="1"/>
    <xf numFmtId="0" fontId="4" fillId="2" borderId="0" xfId="0" applyFont="1" applyFill="1"/>
    <xf numFmtId="165" fontId="14" fillId="0" borderId="8" xfId="1" applyNumberFormat="1" applyFont="1" applyFill="1" applyBorder="1" applyAlignment="1" applyProtection="1">
      <alignment vertical="center" wrapText="1"/>
    </xf>
    <xf numFmtId="0" fontId="11" fillId="0" borderId="9" xfId="3" applyFont="1" applyFill="1" applyBorder="1" applyAlignment="1" applyProtection="1">
      <alignment horizontal="left" vertical="center" wrapText="1"/>
    </xf>
    <xf numFmtId="165" fontId="3" fillId="0" borderId="8" xfId="1" applyNumberFormat="1" applyFont="1" applyFill="1" applyBorder="1" applyAlignment="1">
      <alignment horizontal="center"/>
    </xf>
    <xf numFmtId="0" fontId="11" fillId="0" borderId="25" xfId="0" applyFont="1" applyBorder="1" applyAlignment="1">
      <alignment wrapText="1"/>
    </xf>
    <xf numFmtId="165" fontId="13" fillId="0" borderId="8" xfId="1" applyNumberFormat="1" applyFont="1" applyBorder="1"/>
    <xf numFmtId="165" fontId="11" fillId="0" borderId="25" xfId="1" applyNumberFormat="1" applyFont="1" applyBorder="1"/>
    <xf numFmtId="165" fontId="13" fillId="0" borderId="32" xfId="1" applyNumberFormat="1" applyFont="1" applyBorder="1"/>
    <xf numFmtId="165" fontId="13" fillId="0" borderId="4" xfId="1" applyNumberFormat="1" applyFont="1" applyBorder="1"/>
    <xf numFmtId="0" fontId="13" fillId="0" borderId="20" xfId="3" applyFont="1" applyFill="1" applyBorder="1" applyAlignment="1" applyProtection="1">
      <alignment horizontal="left" vertical="center" wrapText="1" indent="1"/>
    </xf>
    <xf numFmtId="0" fontId="16" fillId="0" borderId="7" xfId="0" applyFont="1" applyBorder="1" applyAlignment="1">
      <alignment horizontal="right"/>
    </xf>
    <xf numFmtId="0" fontId="7" fillId="0" borderId="0" xfId="0" applyFont="1" applyAlignment="1">
      <alignment wrapText="1"/>
    </xf>
    <xf numFmtId="165" fontId="11" fillId="0" borderId="0" xfId="1" applyNumberFormat="1" applyFont="1" applyFill="1" applyBorder="1"/>
    <xf numFmtId="165" fontId="11" fillId="0" borderId="35" xfId="1" applyNumberFormat="1" applyFont="1" applyFill="1" applyBorder="1" applyAlignment="1">
      <alignment horizontal="center"/>
    </xf>
    <xf numFmtId="165" fontId="11" fillId="0" borderId="34" xfId="1" applyNumberFormat="1" applyFont="1" applyFill="1" applyBorder="1" applyAlignment="1">
      <alignment horizontal="center"/>
    </xf>
    <xf numFmtId="3" fontId="43" fillId="2" borderId="8" xfId="0" applyNumberFormat="1" applyFont="1" applyFill="1" applyBorder="1"/>
    <xf numFmtId="165" fontId="44" fillId="0" borderId="0" xfId="1" applyNumberFormat="1" applyFont="1"/>
    <xf numFmtId="0" fontId="44" fillId="0" borderId="0" xfId="0" applyFont="1"/>
    <xf numFmtId="165" fontId="45" fillId="0" borderId="0" xfId="1" applyNumberFormat="1" applyFont="1"/>
    <xf numFmtId="0" fontId="45" fillId="0" borderId="0" xfId="0" applyFont="1"/>
    <xf numFmtId="165" fontId="33" fillId="0" borderId="0" xfId="1" applyNumberFormat="1" applyFont="1"/>
    <xf numFmtId="0" fontId="0" fillId="0" borderId="0" xfId="0" applyAlignment="1">
      <alignment horizontal="right"/>
    </xf>
    <xf numFmtId="3" fontId="25" fillId="2" borderId="18" xfId="0" applyNumberFormat="1" applyFont="1" applyFill="1" applyBorder="1"/>
    <xf numFmtId="3" fontId="25" fillId="2" borderId="43" xfId="0" applyNumberFormat="1" applyFont="1" applyFill="1" applyBorder="1"/>
    <xf numFmtId="0" fontId="11" fillId="0" borderId="13" xfId="0" applyFont="1" applyBorder="1"/>
    <xf numFmtId="165" fontId="12" fillId="2" borderId="13" xfId="1" applyNumberFormat="1" applyFont="1" applyFill="1" applyBorder="1"/>
    <xf numFmtId="165" fontId="4" fillId="0" borderId="13" xfId="1" applyNumberFormat="1" applyFont="1" applyBorder="1" applyAlignment="1">
      <alignment horizontal="center"/>
    </xf>
    <xf numFmtId="165" fontId="10" fillId="0" borderId="13" xfId="1" applyNumberFormat="1" applyFont="1" applyBorder="1" applyAlignment="1">
      <alignment horizontal="center"/>
    </xf>
    <xf numFmtId="165" fontId="11" fillId="0" borderId="8" xfId="1" applyNumberFormat="1" applyFont="1" applyBorder="1" applyAlignment="1">
      <alignment horizontal="center"/>
    </xf>
    <xf numFmtId="49" fontId="18" fillId="0" borderId="8" xfId="0" applyNumberFormat="1" applyFont="1" applyFill="1" applyBorder="1"/>
    <xf numFmtId="0" fontId="46" fillId="0" borderId="11" xfId="0" applyFont="1" applyBorder="1"/>
    <xf numFmtId="0" fontId="46" fillId="0" borderId="11" xfId="0" applyFont="1" applyBorder="1" applyAlignment="1">
      <alignment horizontal="left"/>
    </xf>
    <xf numFmtId="0" fontId="46" fillId="0" borderId="11" xfId="0" applyFont="1" applyBorder="1" applyAlignment="1">
      <alignment wrapText="1"/>
    </xf>
    <xf numFmtId="0" fontId="46" fillId="0" borderId="12" xfId="0" applyFont="1" applyBorder="1"/>
    <xf numFmtId="0" fontId="13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16" fillId="0" borderId="0" xfId="0" applyFont="1" applyBorder="1" applyAlignment="1">
      <alignment horizontal="right"/>
    </xf>
    <xf numFmtId="0" fontId="0" fillId="0" borderId="0" xfId="0" applyFont="1"/>
    <xf numFmtId="165" fontId="11" fillId="0" borderId="8" xfId="1" applyNumberFormat="1" applyFont="1" applyBorder="1"/>
    <xf numFmtId="165" fontId="10" fillId="0" borderId="0" xfId="1" applyNumberFormat="1" applyFont="1"/>
    <xf numFmtId="165" fontId="11" fillId="0" borderId="8" xfId="1" applyNumberFormat="1" applyFont="1" applyBorder="1" applyAlignment="1">
      <alignment wrapText="1"/>
    </xf>
    <xf numFmtId="165" fontId="6" fillId="0" borderId="8" xfId="1" applyNumberFormat="1" applyFont="1" applyBorder="1" applyAlignment="1">
      <alignment horizontal="center"/>
    </xf>
    <xf numFmtId="43" fontId="6" fillId="0" borderId="8" xfId="1" applyFont="1" applyBorder="1" applyAlignment="1">
      <alignment horizontal="center"/>
    </xf>
    <xf numFmtId="3" fontId="25" fillId="0" borderId="13" xfId="0" applyNumberFormat="1" applyFont="1" applyFill="1" applyBorder="1"/>
    <xf numFmtId="3" fontId="24" fillId="0" borderId="8" xfId="0" applyNumberFormat="1" applyFont="1" applyFill="1" applyBorder="1" applyAlignment="1">
      <alignment wrapText="1"/>
    </xf>
    <xf numFmtId="3" fontId="47" fillId="0" borderId="2" xfId="0" applyNumberFormat="1" applyFont="1" applyFill="1" applyBorder="1" applyAlignment="1">
      <alignment wrapText="1"/>
    </xf>
    <xf numFmtId="3" fontId="25" fillId="0" borderId="15" xfId="0" applyNumberFormat="1" applyFont="1" applyFill="1" applyBorder="1"/>
    <xf numFmtId="3" fontId="47" fillId="0" borderId="18" xfId="0" applyNumberFormat="1" applyFont="1" applyFill="1" applyBorder="1"/>
    <xf numFmtId="3" fontId="47" fillId="2" borderId="18" xfId="0" applyNumberFormat="1" applyFont="1" applyFill="1" applyBorder="1"/>
    <xf numFmtId="3" fontId="47" fillId="0" borderId="13" xfId="0" applyNumberFormat="1" applyFont="1" applyFill="1" applyBorder="1"/>
    <xf numFmtId="3" fontId="47" fillId="2" borderId="13" xfId="0" applyNumberFormat="1" applyFont="1" applyFill="1" applyBorder="1"/>
    <xf numFmtId="3" fontId="48" fillId="0" borderId="21" xfId="0" applyNumberFormat="1" applyFont="1" applyFill="1" applyBorder="1"/>
    <xf numFmtId="3" fontId="48" fillId="2" borderId="21" xfId="0" applyNumberFormat="1" applyFont="1" applyFill="1" applyBorder="1"/>
    <xf numFmtId="3" fontId="25" fillId="0" borderId="21" xfId="0" applyNumberFormat="1" applyFont="1" applyFill="1" applyBorder="1"/>
    <xf numFmtId="3" fontId="47" fillId="0" borderId="21" xfId="0" applyNumberFormat="1" applyFont="1" applyFill="1" applyBorder="1"/>
    <xf numFmtId="3" fontId="47" fillId="2" borderId="21" xfId="0" applyNumberFormat="1" applyFont="1" applyFill="1" applyBorder="1"/>
    <xf numFmtId="3" fontId="47" fillId="0" borderId="13" xfId="0" applyNumberFormat="1" applyFont="1" applyFill="1" applyBorder="1" applyAlignment="1">
      <alignment wrapText="1"/>
    </xf>
    <xf numFmtId="3" fontId="49" fillId="0" borderId="13" xfId="0" applyNumberFormat="1" applyFont="1" applyFill="1" applyBorder="1"/>
    <xf numFmtId="3" fontId="49" fillId="2" borderId="21" xfId="0" applyNumberFormat="1" applyFont="1" applyFill="1" applyBorder="1"/>
    <xf numFmtId="3" fontId="25" fillId="2" borderId="4" xfId="0" applyNumberFormat="1" applyFont="1" applyFill="1" applyBorder="1"/>
    <xf numFmtId="3" fontId="25" fillId="2" borderId="30" xfId="0" applyNumberFormat="1" applyFont="1" applyFill="1" applyBorder="1" applyAlignment="1">
      <alignment wrapText="1"/>
    </xf>
    <xf numFmtId="3" fontId="24" fillId="2" borderId="30" xfId="0" applyNumberFormat="1" applyFont="1" applyFill="1" applyBorder="1" applyAlignment="1">
      <alignment wrapText="1"/>
    </xf>
    <xf numFmtId="3" fontId="49" fillId="2" borderId="19" xfId="0" applyNumberFormat="1" applyFont="1" applyFill="1" applyBorder="1"/>
    <xf numFmtId="3" fontId="50" fillId="2" borderId="13" xfId="0" applyNumberFormat="1" applyFont="1" applyFill="1" applyBorder="1"/>
    <xf numFmtId="3" fontId="50" fillId="2" borderId="31" xfId="0" applyNumberFormat="1" applyFont="1" applyFill="1" applyBorder="1"/>
    <xf numFmtId="3" fontId="50" fillId="2" borderId="13" xfId="0" applyNumberFormat="1" applyFont="1" applyFill="1" applyBorder="1" applyAlignment="1">
      <alignment horizontal="right"/>
    </xf>
    <xf numFmtId="3" fontId="47" fillId="2" borderId="8" xfId="0" applyNumberFormat="1" applyFont="1" applyFill="1" applyBorder="1" applyAlignment="1">
      <alignment wrapText="1"/>
    </xf>
    <xf numFmtId="3" fontId="50" fillId="2" borderId="15" xfId="0" applyNumberFormat="1" applyFont="1" applyFill="1" applyBorder="1"/>
    <xf numFmtId="3" fontId="48" fillId="2" borderId="16" xfId="0" applyNumberFormat="1" applyFont="1" applyFill="1" applyBorder="1"/>
    <xf numFmtId="0" fontId="11" fillId="0" borderId="3" xfId="0" applyFont="1" applyBorder="1"/>
    <xf numFmtId="165" fontId="11" fillId="0" borderId="42" xfId="1" applyNumberFormat="1" applyFont="1" applyBorder="1"/>
    <xf numFmtId="165" fontId="11" fillId="0" borderId="42" xfId="1" applyNumberFormat="1" applyFont="1" applyFill="1" applyBorder="1"/>
    <xf numFmtId="165" fontId="13" fillId="0" borderId="4" xfId="1" applyNumberFormat="1" applyFont="1" applyBorder="1" applyAlignment="1">
      <alignment horizontal="right"/>
    </xf>
    <xf numFmtId="165" fontId="12" fillId="0" borderId="13" xfId="1" applyNumberFormat="1" applyFont="1" applyBorder="1"/>
    <xf numFmtId="165" fontId="12" fillId="0" borderId="37" xfId="1" applyNumberFormat="1" applyFont="1" applyBorder="1"/>
    <xf numFmtId="165" fontId="12" fillId="0" borderId="31" xfId="1" applyNumberFormat="1" applyFont="1" applyBorder="1"/>
    <xf numFmtId="165" fontId="12" fillId="0" borderId="38" xfId="1" applyNumberFormat="1" applyFont="1" applyBorder="1"/>
    <xf numFmtId="165" fontId="12" fillId="0" borderId="19" xfId="1" applyNumberFormat="1" applyFont="1" applyBorder="1"/>
    <xf numFmtId="165" fontId="12" fillId="0" borderId="33" xfId="1" applyNumberFormat="1" applyFont="1" applyBorder="1"/>
    <xf numFmtId="3" fontId="47" fillId="2" borderId="43" xfId="0" applyNumberFormat="1" applyFont="1" applyFill="1" applyBorder="1"/>
    <xf numFmtId="3" fontId="47" fillId="2" borderId="29" xfId="0" applyNumberFormat="1" applyFont="1" applyFill="1" applyBorder="1"/>
    <xf numFmtId="3" fontId="48" fillId="2" borderId="46" xfId="0" applyNumberFormat="1" applyFont="1" applyFill="1" applyBorder="1"/>
    <xf numFmtId="0" fontId="11" fillId="0" borderId="14" xfId="3" applyFont="1" applyFill="1" applyBorder="1" applyAlignment="1" applyProtection="1">
      <alignment horizontal="left" vertical="center" wrapText="1" indent="1"/>
    </xf>
    <xf numFmtId="0" fontId="11" fillId="0" borderId="27" xfId="3" applyFont="1" applyFill="1" applyBorder="1" applyAlignment="1" applyProtection="1">
      <alignment horizontal="left" vertical="center" wrapText="1" indent="1"/>
    </xf>
    <xf numFmtId="165" fontId="11" fillId="0" borderId="8" xfId="1" applyNumberFormat="1" applyFont="1" applyFill="1" applyBorder="1" applyAlignment="1" applyProtection="1">
      <alignment vertical="center" wrapText="1"/>
    </xf>
    <xf numFmtId="0" fontId="29" fillId="0" borderId="19" xfId="3" applyFont="1" applyFill="1" applyBorder="1" applyAlignment="1" applyProtection="1">
      <alignment horizontal="left" vertical="center" wrapText="1" indent="1"/>
    </xf>
    <xf numFmtId="0" fontId="29" fillId="0" borderId="13" xfId="3" applyFont="1" applyFill="1" applyBorder="1" applyAlignment="1" applyProtection="1">
      <alignment horizontal="left" vertical="center" wrapText="1" indent="1"/>
    </xf>
    <xf numFmtId="0" fontId="13" fillId="0" borderId="22" xfId="3" applyFont="1" applyFill="1" applyBorder="1" applyAlignment="1" applyProtection="1">
      <alignment horizontal="left" vertical="center" wrapText="1" indent="1"/>
    </xf>
    <xf numFmtId="0" fontId="13" fillId="0" borderId="23" xfId="3" applyFont="1" applyFill="1" applyBorder="1" applyAlignment="1" applyProtection="1">
      <alignment horizontal="left" vertical="center" wrapText="1" indent="1"/>
    </xf>
    <xf numFmtId="0" fontId="13" fillId="0" borderId="48" xfId="3" applyFont="1" applyFill="1" applyBorder="1" applyAlignment="1" applyProtection="1">
      <alignment horizontal="left" vertical="center" wrapText="1" indent="1"/>
    </xf>
    <xf numFmtId="165" fontId="4" fillId="0" borderId="8" xfId="1" applyNumberFormat="1" applyFont="1" applyBorder="1" applyAlignment="1"/>
    <xf numFmtId="164" fontId="13" fillId="0" borderId="16" xfId="3" applyNumberFormat="1" applyFont="1" applyFill="1" applyBorder="1" applyAlignment="1" applyProtection="1">
      <alignment horizontal="center" vertical="center" wrapText="1"/>
      <protection locked="0"/>
    </xf>
    <xf numFmtId="3" fontId="48" fillId="2" borderId="47" xfId="0" applyNumberFormat="1" applyFont="1" applyFill="1" applyBorder="1"/>
    <xf numFmtId="3" fontId="49" fillId="2" borderId="50" xfId="0" applyNumberFormat="1" applyFont="1" applyFill="1" applyBorder="1"/>
    <xf numFmtId="3" fontId="48" fillId="2" borderId="14" xfId="0" applyNumberFormat="1" applyFont="1" applyFill="1" applyBorder="1" applyAlignment="1">
      <alignment wrapText="1"/>
    </xf>
    <xf numFmtId="0" fontId="31" fillId="0" borderId="0" xfId="0" applyFont="1"/>
    <xf numFmtId="0" fontId="51" fillId="0" borderId="11" xfId="0" applyFont="1" applyBorder="1"/>
    <xf numFmtId="0" fontId="51" fillId="0" borderId="11" xfId="0" applyFont="1" applyBorder="1" applyAlignment="1">
      <alignment wrapText="1"/>
    </xf>
    <xf numFmtId="0" fontId="51" fillId="0" borderId="12" xfId="0" applyFont="1" applyBorder="1"/>
    <xf numFmtId="0" fontId="6" fillId="2" borderId="8" xfId="0" applyFont="1" applyFill="1" applyBorder="1"/>
    <xf numFmtId="165" fontId="12" fillId="2" borderId="11" xfId="1" applyNumberFormat="1" applyFont="1" applyFill="1" applyBorder="1"/>
    <xf numFmtId="165" fontId="34" fillId="2" borderId="11" xfId="1" applyNumberFormat="1" applyFont="1" applyFill="1" applyBorder="1"/>
    <xf numFmtId="43" fontId="6" fillId="0" borderId="0" xfId="1" applyFont="1" applyBorder="1" applyAlignment="1">
      <alignment horizontal="center"/>
    </xf>
    <xf numFmtId="0" fontId="12" fillId="0" borderId="13" xfId="0" applyFont="1" applyBorder="1"/>
    <xf numFmtId="165" fontId="29" fillId="0" borderId="51" xfId="1" applyNumberFormat="1" applyFont="1" applyFill="1" applyBorder="1" applyAlignment="1" applyProtection="1">
      <alignment vertical="center" wrapText="1"/>
    </xf>
    <xf numFmtId="165" fontId="11" fillId="0" borderId="36" xfId="1" applyNumberFormat="1" applyFont="1" applyFill="1" applyBorder="1" applyAlignment="1" applyProtection="1">
      <alignment vertical="center" wrapText="1"/>
      <protection locked="0"/>
    </xf>
    <xf numFmtId="165" fontId="11" fillId="0" borderId="24" xfId="1" applyNumberFormat="1" applyFont="1" applyFill="1" applyBorder="1" applyAlignment="1" applyProtection="1">
      <alignment vertical="center" wrapText="1"/>
      <protection locked="0"/>
    </xf>
    <xf numFmtId="165" fontId="11" fillId="0" borderId="42" xfId="1" applyNumberFormat="1" applyFont="1" applyFill="1" applyBorder="1" applyAlignment="1" applyProtection="1">
      <alignment vertical="center" wrapText="1"/>
      <protection locked="0"/>
    </xf>
    <xf numFmtId="165" fontId="13" fillId="0" borderId="51" xfId="1" applyNumberFormat="1" applyFont="1" applyFill="1" applyBorder="1" applyAlignment="1" applyProtection="1">
      <alignment vertical="center" wrapText="1"/>
      <protection locked="0"/>
    </xf>
    <xf numFmtId="165" fontId="13" fillId="0" borderId="24" xfId="1" applyNumberFormat="1" applyFont="1" applyFill="1" applyBorder="1" applyAlignment="1" applyProtection="1">
      <alignment vertical="center" wrapText="1"/>
      <protection locked="0"/>
    </xf>
    <xf numFmtId="165" fontId="11" fillId="0" borderId="8" xfId="1" applyNumberFormat="1" applyFont="1" applyFill="1" applyBorder="1" applyAlignment="1" applyProtection="1">
      <alignment vertical="center" wrapText="1"/>
      <protection locked="0"/>
    </xf>
    <xf numFmtId="0" fontId="29" fillId="0" borderId="21" xfId="3" applyFont="1" applyFill="1" applyBorder="1" applyAlignment="1" applyProtection="1">
      <alignment horizontal="left" vertical="center" wrapText="1" indent="1"/>
    </xf>
    <xf numFmtId="165" fontId="29" fillId="0" borderId="25" xfId="1" applyNumberFormat="1" applyFont="1" applyFill="1" applyBorder="1" applyAlignment="1" applyProtection="1">
      <alignment vertical="center" wrapText="1"/>
      <protection locked="0"/>
    </xf>
    <xf numFmtId="0" fontId="11" fillId="0" borderId="18" xfId="3" applyFont="1" applyFill="1" applyBorder="1" applyAlignment="1" applyProtection="1">
      <alignment horizontal="left" vertical="center" wrapText="1" indent="2"/>
    </xf>
    <xf numFmtId="165" fontId="6" fillId="0" borderId="8" xfId="1" applyNumberFormat="1" applyFont="1" applyFill="1" applyBorder="1" applyAlignment="1" applyProtection="1">
      <alignment vertical="center" wrapText="1"/>
    </xf>
    <xf numFmtId="0" fontId="6" fillId="0" borderId="9" xfId="3" applyFont="1" applyFill="1" applyBorder="1" applyAlignment="1" applyProtection="1">
      <alignment horizontal="left" vertical="center" wrapText="1" indent="1"/>
    </xf>
    <xf numFmtId="3" fontId="48" fillId="2" borderId="9" xfId="0" applyNumberFormat="1" applyFont="1" applyFill="1" applyBorder="1" applyAlignment="1">
      <alignment wrapText="1"/>
    </xf>
    <xf numFmtId="0" fontId="51" fillId="0" borderId="22" xfId="0" applyFont="1" applyBorder="1" applyAlignment="1">
      <alignment wrapText="1"/>
    </xf>
    <xf numFmtId="165" fontId="13" fillId="0" borderId="6" xfId="1" applyNumberFormat="1" applyFont="1" applyFill="1" applyBorder="1" applyAlignment="1" applyProtection="1">
      <alignment vertical="center" wrapText="1"/>
    </xf>
    <xf numFmtId="165" fontId="0" fillId="0" borderId="13" xfId="1" applyNumberFormat="1" applyFont="1" applyBorder="1"/>
    <xf numFmtId="3" fontId="12" fillId="2" borderId="5" xfId="0" applyNumberFormat="1" applyFont="1" applyFill="1" applyBorder="1" applyAlignment="1">
      <alignment horizontal="center" vertical="center"/>
    </xf>
    <xf numFmtId="165" fontId="12" fillId="2" borderId="5" xfId="1" applyNumberFormat="1" applyFont="1" applyFill="1" applyBorder="1" applyAlignment="1">
      <alignment horizontal="center" vertical="center"/>
    </xf>
    <xf numFmtId="3" fontId="12" fillId="2" borderId="26" xfId="0" applyNumberFormat="1" applyFont="1" applyFill="1" applyBorder="1" applyAlignment="1">
      <alignment horizontal="center" vertical="center"/>
    </xf>
    <xf numFmtId="0" fontId="34" fillId="0" borderId="2" xfId="0" applyFont="1" applyBorder="1" applyAlignment="1">
      <alignment horizontal="left" vertical="center" wrapText="1"/>
    </xf>
    <xf numFmtId="165" fontId="11" fillId="2" borderId="29" xfId="1" applyNumberFormat="1" applyFont="1" applyFill="1" applyBorder="1" applyAlignment="1">
      <alignment horizontal="center"/>
    </xf>
    <xf numFmtId="165" fontId="11" fillId="2" borderId="46" xfId="1" applyNumberFormat="1" applyFont="1" applyFill="1" applyBorder="1" applyAlignment="1">
      <alignment horizontal="center"/>
    </xf>
    <xf numFmtId="0" fontId="12" fillId="0" borderId="24" xfId="0" applyFont="1" applyBorder="1"/>
    <xf numFmtId="0" fontId="12" fillId="0" borderId="0" xfId="0" applyFont="1"/>
    <xf numFmtId="0" fontId="12" fillId="2" borderId="0" xfId="0" applyFont="1" applyFill="1"/>
    <xf numFmtId="0" fontId="18" fillId="2" borderId="0" xfId="0" applyFont="1" applyFill="1" applyAlignment="1">
      <alignment horizontal="right"/>
    </xf>
    <xf numFmtId="0" fontId="6" fillId="0" borderId="4" xfId="0" applyFont="1" applyBorder="1" applyAlignment="1">
      <alignment wrapText="1"/>
    </xf>
    <xf numFmtId="0" fontId="6" fillId="2" borderId="4" xfId="0" applyFont="1" applyFill="1" applyBorder="1"/>
    <xf numFmtId="0" fontId="12" fillId="0" borderId="11" xfId="0" applyFont="1" applyBorder="1"/>
    <xf numFmtId="0" fontId="12" fillId="0" borderId="0" xfId="0" applyFont="1" applyBorder="1"/>
    <xf numFmtId="0" fontId="6" fillId="0" borderId="4" xfId="0" applyFont="1" applyBorder="1"/>
    <xf numFmtId="0" fontId="12" fillId="0" borderId="42" xfId="0" applyFont="1" applyBorder="1"/>
    <xf numFmtId="0" fontId="15" fillId="0" borderId="13" xfId="3" applyFont="1" applyFill="1" applyBorder="1" applyAlignment="1" applyProtection="1">
      <alignment horizontal="left" vertical="center" wrapText="1" indent="1"/>
    </xf>
    <xf numFmtId="165" fontId="15" fillId="0" borderId="24" xfId="1" applyNumberFormat="1" applyFont="1" applyFill="1" applyBorder="1" applyAlignment="1" applyProtection="1">
      <alignment vertical="center" wrapText="1"/>
      <protection locked="0"/>
    </xf>
    <xf numFmtId="0" fontId="6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12" fillId="0" borderId="23" xfId="0" applyFont="1" applyBorder="1"/>
    <xf numFmtId="165" fontId="6" fillId="0" borderId="13" xfId="0" applyNumberFormat="1" applyFont="1" applyBorder="1"/>
    <xf numFmtId="0" fontId="12" fillId="0" borderId="23" xfId="0" applyFont="1" applyBorder="1" applyAlignment="1">
      <alignment wrapText="1"/>
    </xf>
    <xf numFmtId="0" fontId="34" fillId="0" borderId="45" xfId="0" applyFont="1" applyBorder="1"/>
    <xf numFmtId="165" fontId="34" fillId="0" borderId="31" xfId="0" applyNumberFormat="1" applyFont="1" applyBorder="1"/>
    <xf numFmtId="0" fontId="34" fillId="0" borderId="0" xfId="0" applyFont="1"/>
    <xf numFmtId="3" fontId="12" fillId="2" borderId="13" xfId="0" applyNumberFormat="1" applyFont="1" applyFill="1" applyBorder="1"/>
    <xf numFmtId="165" fontId="6" fillId="0" borderId="13" xfId="1" applyNumberFormat="1" applyFont="1" applyBorder="1" applyAlignment="1">
      <alignment horizontal="center"/>
    </xf>
    <xf numFmtId="165" fontId="12" fillId="0" borderId="13" xfId="1" applyNumberFormat="1" applyFont="1" applyBorder="1" applyAlignment="1">
      <alignment horizontal="center"/>
    </xf>
    <xf numFmtId="165" fontId="12" fillId="2" borderId="13" xfId="1" applyNumberFormat="1" applyFont="1" applyFill="1" applyBorder="1" applyAlignment="1"/>
    <xf numFmtId="49" fontId="18" fillId="0" borderId="2" xfId="0" applyNumberFormat="1" applyFont="1" applyFill="1" applyBorder="1"/>
    <xf numFmtId="0" fontId="10" fillId="2" borderId="7" xfId="0" applyFont="1" applyFill="1" applyBorder="1" applyAlignment="1"/>
    <xf numFmtId="165" fontId="10" fillId="0" borderId="0" xfId="1" applyNumberFormat="1" applyFont="1" applyFill="1"/>
    <xf numFmtId="165" fontId="10" fillId="0" borderId="0" xfId="1" applyNumberFormat="1" applyFont="1" applyAlignment="1">
      <alignment horizontal="right"/>
    </xf>
    <xf numFmtId="0" fontId="12" fillId="0" borderId="12" xfId="0" applyFont="1" applyBorder="1"/>
    <xf numFmtId="165" fontId="12" fillId="0" borderId="24" xfId="2" applyNumberFormat="1" applyFont="1" applyFill="1" applyBorder="1"/>
    <xf numFmtId="3" fontId="30" fillId="0" borderId="0" xfId="0" applyNumberFormat="1" applyFont="1"/>
    <xf numFmtId="3" fontId="47" fillId="0" borderId="11" xfId="0" applyNumberFormat="1" applyFont="1" applyFill="1" applyBorder="1" applyAlignment="1">
      <alignment wrapText="1"/>
    </xf>
    <xf numFmtId="3" fontId="48" fillId="0" borderId="12" xfId="0" applyNumberFormat="1" applyFont="1" applyFill="1" applyBorder="1" applyAlignment="1">
      <alignment wrapText="1"/>
    </xf>
    <xf numFmtId="3" fontId="24" fillId="0" borderId="12" xfId="0" applyNumberFormat="1" applyFont="1" applyFill="1" applyBorder="1" applyAlignment="1">
      <alignment wrapText="1"/>
    </xf>
    <xf numFmtId="3" fontId="47" fillId="0" borderId="12" xfId="0" applyNumberFormat="1" applyFont="1" applyFill="1" applyBorder="1" applyAlignment="1">
      <alignment wrapText="1"/>
    </xf>
    <xf numFmtId="3" fontId="25" fillId="0" borderId="40" xfId="0" applyNumberFormat="1" applyFont="1" applyFill="1" applyBorder="1"/>
    <xf numFmtId="3" fontId="25" fillId="0" borderId="20" xfId="0" applyNumberFormat="1" applyFont="1" applyFill="1" applyBorder="1"/>
    <xf numFmtId="3" fontId="48" fillId="0" borderId="13" xfId="0" applyNumberFormat="1" applyFont="1" applyFill="1" applyBorder="1"/>
    <xf numFmtId="3" fontId="25" fillId="0" borderId="18" xfId="0" applyNumberFormat="1" applyFont="1" applyFill="1" applyBorder="1"/>
    <xf numFmtId="3" fontId="25" fillId="0" borderId="16" xfId="0" applyNumberFormat="1" applyFont="1" applyFill="1" applyBorder="1"/>
    <xf numFmtId="3" fontId="24" fillId="0" borderId="9" xfId="0" applyNumberFormat="1" applyFont="1" applyFill="1" applyBorder="1" applyAlignment="1">
      <alignment wrapText="1"/>
    </xf>
    <xf numFmtId="3" fontId="25" fillId="0" borderId="28" xfId="0" applyNumberFormat="1" applyFont="1" applyFill="1" applyBorder="1"/>
    <xf numFmtId="3" fontId="47" fillId="0" borderId="46" xfId="0" applyNumberFormat="1" applyFont="1" applyFill="1" applyBorder="1" applyAlignment="1">
      <alignment wrapText="1"/>
    </xf>
    <xf numFmtId="3" fontId="40" fillId="0" borderId="20" xfId="0" applyNumberFormat="1" applyFont="1" applyFill="1" applyBorder="1"/>
    <xf numFmtId="3" fontId="49" fillId="2" borderId="13" xfId="0" applyNumberFormat="1" applyFont="1" applyFill="1" applyBorder="1"/>
    <xf numFmtId="3" fontId="50" fillId="0" borderId="13" xfId="0" applyNumberFormat="1" applyFont="1" applyFill="1" applyBorder="1"/>
    <xf numFmtId="3" fontId="48" fillId="0" borderId="19" xfId="0" applyNumberFormat="1" applyFont="1" applyFill="1" applyBorder="1"/>
    <xf numFmtId="3" fontId="40" fillId="2" borderId="19" xfId="0" applyNumberFormat="1" applyFont="1" applyFill="1" applyBorder="1"/>
    <xf numFmtId="3" fontId="25" fillId="0" borderId="33" xfId="0" applyNumberFormat="1" applyFont="1" applyFill="1" applyBorder="1"/>
    <xf numFmtId="3" fontId="25" fillId="0" borderId="37" xfId="0" applyNumberFormat="1" applyFont="1" applyFill="1" applyBorder="1"/>
    <xf numFmtId="3" fontId="25" fillId="2" borderId="15" xfId="0" applyNumberFormat="1" applyFont="1" applyFill="1" applyBorder="1"/>
    <xf numFmtId="3" fontId="24" fillId="0" borderId="14" xfId="0" applyNumberFormat="1" applyFont="1" applyFill="1" applyBorder="1" applyAlignment="1">
      <alignment wrapText="1"/>
    </xf>
    <xf numFmtId="3" fontId="25" fillId="2" borderId="27" xfId="0" applyNumberFormat="1" applyFont="1" applyFill="1" applyBorder="1"/>
    <xf numFmtId="3" fontId="47" fillId="0" borderId="18" xfId="0" applyNumberFormat="1" applyFont="1" applyFill="1" applyBorder="1" applyAlignment="1">
      <alignment wrapText="1"/>
    </xf>
    <xf numFmtId="3" fontId="43" fillId="2" borderId="6" xfId="0" applyNumberFormat="1" applyFont="1" applyFill="1" applyBorder="1"/>
    <xf numFmtId="3" fontId="47" fillId="2" borderId="3" xfId="0" applyNumberFormat="1" applyFont="1" applyFill="1" applyBorder="1" applyAlignment="1">
      <alignment wrapText="1"/>
    </xf>
    <xf numFmtId="3" fontId="48" fillId="2" borderId="3" xfId="0" applyNumberFormat="1" applyFont="1" applyFill="1" applyBorder="1" applyAlignment="1">
      <alignment wrapText="1"/>
    </xf>
    <xf numFmtId="3" fontId="49" fillId="2" borderId="22" xfId="0" applyNumberFormat="1" applyFont="1" applyFill="1" applyBorder="1"/>
    <xf numFmtId="3" fontId="49" fillId="2" borderId="33" xfId="0" applyNumberFormat="1" applyFont="1" applyFill="1" applyBorder="1"/>
    <xf numFmtId="3" fontId="50" fillId="2" borderId="37" xfId="0" applyNumberFormat="1" applyFont="1" applyFill="1" applyBorder="1"/>
    <xf numFmtId="3" fontId="48" fillId="2" borderId="37" xfId="0" applyNumberFormat="1" applyFont="1" applyFill="1" applyBorder="1"/>
    <xf numFmtId="3" fontId="48" fillId="2" borderId="37" xfId="0" applyNumberFormat="1" applyFont="1" applyFill="1" applyBorder="1" applyAlignment="1">
      <alignment horizontal="right"/>
    </xf>
    <xf numFmtId="3" fontId="48" fillId="2" borderId="38" xfId="0" applyNumberFormat="1" applyFont="1" applyFill="1" applyBorder="1"/>
    <xf numFmtId="3" fontId="50" fillId="2" borderId="34" xfId="0" applyNumberFormat="1" applyFont="1" applyFill="1" applyBorder="1"/>
    <xf numFmtId="3" fontId="48" fillId="2" borderId="26" xfId="0" applyNumberFormat="1" applyFont="1" applyFill="1" applyBorder="1" applyAlignment="1">
      <alignment wrapText="1"/>
    </xf>
    <xf numFmtId="3" fontId="47" fillId="2" borderId="30" xfId="0" applyNumberFormat="1" applyFont="1" applyFill="1" applyBorder="1" applyAlignment="1">
      <alignment wrapText="1"/>
    </xf>
    <xf numFmtId="165" fontId="12" fillId="2" borderId="21" xfId="1" applyNumberFormat="1" applyFont="1" applyFill="1" applyBorder="1"/>
    <xf numFmtId="0" fontId="11" fillId="0" borderId="18" xfId="0" applyFont="1" applyBorder="1"/>
    <xf numFmtId="0" fontId="11" fillId="0" borderId="21" xfId="0" applyFont="1" applyBorder="1"/>
    <xf numFmtId="165" fontId="4" fillId="0" borderId="21" xfId="1" applyNumberFormat="1" applyFont="1" applyBorder="1" applyAlignment="1">
      <alignment horizontal="center"/>
    </xf>
    <xf numFmtId="165" fontId="0" fillId="0" borderId="21" xfId="1" applyNumberFormat="1" applyFont="1" applyBorder="1"/>
    <xf numFmtId="0" fontId="14" fillId="0" borderId="14" xfId="0" applyFont="1" applyBorder="1"/>
    <xf numFmtId="165" fontId="34" fillId="2" borderId="15" xfId="1" applyNumberFormat="1" applyFont="1" applyFill="1" applyBorder="1"/>
    <xf numFmtId="165" fontId="0" fillId="0" borderId="29" xfId="1" applyNumberFormat="1" applyFont="1" applyBorder="1"/>
    <xf numFmtId="165" fontId="0" fillId="0" borderId="46" xfId="1" applyNumberFormat="1" applyFont="1" applyBorder="1"/>
    <xf numFmtId="165" fontId="34" fillId="2" borderId="27" xfId="1" applyNumberFormat="1" applyFont="1" applyFill="1" applyBorder="1"/>
    <xf numFmtId="165" fontId="4" fillId="0" borderId="24" xfId="0" applyNumberFormat="1" applyFont="1" applyBorder="1"/>
    <xf numFmtId="165" fontId="4" fillId="0" borderId="25" xfId="0" applyNumberFormat="1" applyFont="1" applyBorder="1"/>
    <xf numFmtId="165" fontId="4" fillId="0" borderId="8" xfId="0" applyNumberFormat="1" applyFont="1" applyBorder="1"/>
    <xf numFmtId="0" fontId="0" fillId="0" borderId="8" xfId="0" applyBorder="1"/>
    <xf numFmtId="0" fontId="13" fillId="0" borderId="52" xfId="0" applyFont="1" applyBorder="1" applyAlignment="1">
      <alignment horizontal="center" vertical="center" wrapText="1"/>
    </xf>
    <xf numFmtId="3" fontId="24" fillId="0" borderId="26" xfId="0" applyNumberFormat="1" applyFont="1" applyFill="1" applyBorder="1" applyAlignment="1">
      <alignment wrapText="1"/>
    </xf>
    <xf numFmtId="3" fontId="24" fillId="0" borderId="30" xfId="0" applyNumberFormat="1" applyFont="1" applyFill="1" applyBorder="1" applyAlignment="1">
      <alignment wrapText="1"/>
    </xf>
    <xf numFmtId="3" fontId="48" fillId="0" borderId="51" xfId="0" applyNumberFormat="1" applyFont="1" applyFill="1" applyBorder="1" applyAlignment="1">
      <alignment wrapText="1"/>
    </xf>
    <xf numFmtId="3" fontId="48" fillId="0" borderId="24" xfId="0" applyNumberFormat="1" applyFont="1" applyFill="1" applyBorder="1" applyAlignment="1">
      <alignment wrapText="1"/>
    </xf>
    <xf numFmtId="3" fontId="47" fillId="0" borderId="24" xfId="0" applyNumberFormat="1" applyFont="1" applyFill="1" applyBorder="1" applyAlignment="1">
      <alignment wrapText="1"/>
    </xf>
    <xf numFmtId="0" fontId="41" fillId="0" borderId="42" xfId="0" applyFont="1" applyBorder="1" applyAlignment="1">
      <alignment wrapText="1"/>
    </xf>
    <xf numFmtId="165" fontId="12" fillId="2" borderId="25" xfId="1" applyNumberFormat="1" applyFont="1" applyFill="1" applyBorder="1"/>
    <xf numFmtId="165" fontId="12" fillId="2" borderId="12" xfId="1" applyNumberFormat="1" applyFont="1" applyFill="1" applyBorder="1"/>
    <xf numFmtId="165" fontId="0" fillId="0" borderId="0" xfId="1" applyNumberFormat="1" applyFont="1"/>
    <xf numFmtId="0" fontId="16" fillId="0" borderId="0" xfId="0" applyFont="1" applyAlignment="1">
      <alignment horizontal="right"/>
    </xf>
    <xf numFmtId="165" fontId="6" fillId="0" borderId="32" xfId="1" applyNumberFormat="1" applyFont="1" applyBorder="1"/>
    <xf numFmtId="0" fontId="12" fillId="0" borderId="39" xfId="3" applyFont="1" applyFill="1" applyBorder="1" applyAlignment="1" applyProtection="1">
      <alignment horizontal="left" vertical="center" wrapText="1" indent="1"/>
    </xf>
    <xf numFmtId="3" fontId="25" fillId="2" borderId="22" xfId="0" applyNumberFormat="1" applyFont="1" applyFill="1" applyBorder="1"/>
    <xf numFmtId="0" fontId="6" fillId="0" borderId="3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165" fontId="12" fillId="0" borderId="42" xfId="1" applyNumberFormat="1" applyFont="1" applyBorder="1"/>
    <xf numFmtId="0" fontId="12" fillId="0" borderId="3" xfId="0" applyFont="1" applyBorder="1"/>
    <xf numFmtId="165" fontId="12" fillId="0" borderId="42" xfId="1" applyNumberFormat="1" applyFont="1" applyBorder="1" applyAlignment="1">
      <alignment horizontal="center"/>
    </xf>
    <xf numFmtId="165" fontId="12" fillId="0" borderId="25" xfId="1" applyNumberFormat="1" applyFont="1" applyBorder="1"/>
    <xf numFmtId="0" fontId="12" fillId="0" borderId="25" xfId="0" applyFont="1" applyBorder="1"/>
    <xf numFmtId="165" fontId="12" fillId="0" borderId="24" xfId="1" applyNumberFormat="1" applyFont="1" applyBorder="1"/>
    <xf numFmtId="165" fontId="6" fillId="2" borderId="8" xfId="0" applyNumberFormat="1" applyFont="1" applyFill="1" applyBorder="1"/>
    <xf numFmtId="165" fontId="13" fillId="0" borderId="8" xfId="1" applyNumberFormat="1" applyFont="1" applyBorder="1" applyAlignment="1">
      <alignment horizontal="right"/>
    </xf>
    <xf numFmtId="0" fontId="4" fillId="0" borderId="0" xfId="0" applyFont="1" applyFill="1"/>
    <xf numFmtId="165" fontId="2" fillId="0" borderId="0" xfId="1" applyNumberFormat="1" applyFont="1" applyFill="1"/>
    <xf numFmtId="0" fontId="0" fillId="0" borderId="0" xfId="0" applyFont="1" applyFill="1"/>
    <xf numFmtId="165" fontId="0" fillId="0" borderId="0" xfId="1" applyNumberFormat="1" applyFont="1" applyFill="1"/>
    <xf numFmtId="165" fontId="0" fillId="2" borderId="0" xfId="0" applyNumberFormat="1" applyFill="1"/>
    <xf numFmtId="0" fontId="51" fillId="0" borderId="12" xfId="0" applyFont="1" applyFill="1" applyBorder="1"/>
    <xf numFmtId="165" fontId="12" fillId="0" borderId="25" xfId="1" applyNumberFormat="1" applyFont="1" applyFill="1" applyBorder="1"/>
    <xf numFmtId="0" fontId="12" fillId="0" borderId="25" xfId="0" applyFont="1" applyFill="1" applyBorder="1"/>
    <xf numFmtId="0" fontId="12" fillId="0" borderId="12" xfId="0" applyFont="1" applyFill="1" applyBorder="1"/>
    <xf numFmtId="165" fontId="12" fillId="0" borderId="24" xfId="1" applyNumberFormat="1" applyFont="1" applyFill="1" applyBorder="1" applyAlignment="1">
      <alignment horizontal="center"/>
    </xf>
    <xf numFmtId="165" fontId="6" fillId="0" borderId="51" xfId="1" applyNumberFormat="1" applyFont="1" applyFill="1" applyBorder="1" applyAlignment="1">
      <alignment horizontal="center" vertical="center"/>
    </xf>
    <xf numFmtId="165" fontId="12" fillId="2" borderId="32" xfId="1" applyNumberFormat="1" applyFont="1" applyFill="1" applyBorder="1"/>
    <xf numFmtId="0" fontId="46" fillId="0" borderId="13" xfId="0" applyFont="1" applyBorder="1" applyAlignment="1">
      <alignment wrapText="1"/>
    </xf>
    <xf numFmtId="0" fontId="52" fillId="0" borderId="11" xfId="0" applyFont="1" applyBorder="1"/>
    <xf numFmtId="0" fontId="37" fillId="0" borderId="17" xfId="3" applyFont="1" applyFill="1" applyBorder="1" applyAlignment="1" applyProtection="1">
      <alignment horizontal="left" vertical="center" wrapText="1" indent="1"/>
    </xf>
    <xf numFmtId="165" fontId="29" fillId="0" borderId="4" xfId="1" applyNumberFormat="1" applyFont="1" applyFill="1" applyBorder="1" applyAlignment="1" applyProtection="1">
      <alignment vertical="center" wrapText="1"/>
    </xf>
    <xf numFmtId="0" fontId="13" fillId="0" borderId="47" xfId="3" applyFont="1" applyFill="1" applyBorder="1" applyAlignment="1" applyProtection="1">
      <alignment horizontal="left" vertical="center" wrapText="1" indent="1"/>
    </xf>
    <xf numFmtId="165" fontId="13" fillId="0" borderId="41" xfId="1" applyNumberFormat="1" applyFont="1" applyFill="1" applyBorder="1" applyAlignment="1" applyProtection="1">
      <alignment vertical="center" wrapText="1"/>
    </xf>
    <xf numFmtId="0" fontId="29" fillId="0" borderId="22" xfId="3" applyFont="1" applyFill="1" applyBorder="1" applyAlignment="1" applyProtection="1">
      <alignment horizontal="left" vertical="center" wrapText="1" indent="2"/>
    </xf>
    <xf numFmtId="165" fontId="29" fillId="0" borderId="33" xfId="1" applyNumberFormat="1" applyFont="1" applyFill="1" applyBorder="1" applyAlignment="1" applyProtection="1">
      <alignment vertical="center" wrapText="1"/>
    </xf>
    <xf numFmtId="165" fontId="11" fillId="0" borderId="37" xfId="1" applyNumberFormat="1" applyFont="1" applyFill="1" applyBorder="1" applyAlignment="1" applyProtection="1">
      <alignment vertical="center" wrapText="1"/>
      <protection locked="0"/>
    </xf>
    <xf numFmtId="165" fontId="11" fillId="0" borderId="37" xfId="1" applyNumberFormat="1" applyFont="1" applyFill="1" applyBorder="1" applyAlignment="1" applyProtection="1">
      <alignment vertical="center" wrapText="1"/>
    </xf>
    <xf numFmtId="0" fontId="11" fillId="0" borderId="45" xfId="3" applyFont="1" applyFill="1" applyBorder="1" applyAlignment="1" applyProtection="1">
      <alignment horizontal="left" vertical="center" wrapText="1" indent="2"/>
    </xf>
    <xf numFmtId="165" fontId="11" fillId="0" borderId="38" xfId="1" applyNumberFormat="1" applyFont="1" applyFill="1" applyBorder="1" applyAlignment="1" applyProtection="1">
      <alignment vertical="center" wrapText="1"/>
      <protection locked="0"/>
    </xf>
    <xf numFmtId="0" fontId="10" fillId="2" borderId="7" xfId="0" applyFont="1" applyFill="1" applyBorder="1" applyAlignment="1">
      <alignment horizontal="right"/>
    </xf>
    <xf numFmtId="165" fontId="4" fillId="0" borderId="57" xfId="1" applyNumberFormat="1" applyFont="1" applyBorder="1" applyAlignment="1">
      <alignment horizontal="center"/>
    </xf>
    <xf numFmtId="0" fontId="13" fillId="2" borderId="6" xfId="0" applyFont="1" applyFill="1" applyBorder="1"/>
    <xf numFmtId="165" fontId="4" fillId="2" borderId="30" xfId="0" applyNumberFormat="1" applyFont="1" applyFill="1" applyBorder="1"/>
    <xf numFmtId="165" fontId="12" fillId="2" borderId="19" xfId="1" applyNumberFormat="1" applyFont="1" applyFill="1" applyBorder="1"/>
    <xf numFmtId="165" fontId="12" fillId="2" borderId="33" xfId="1" applyNumberFormat="1" applyFont="1" applyFill="1" applyBorder="1"/>
    <xf numFmtId="0" fontId="51" fillId="0" borderId="23" xfId="0" applyFont="1" applyBorder="1" applyAlignment="1">
      <alignment wrapText="1"/>
    </xf>
    <xf numFmtId="165" fontId="12" fillId="2" borderId="37" xfId="1" applyNumberFormat="1" applyFont="1" applyFill="1" applyBorder="1"/>
    <xf numFmtId="0" fontId="51" fillId="0" borderId="45" xfId="0" applyFont="1" applyBorder="1" applyAlignment="1">
      <alignment wrapText="1"/>
    </xf>
    <xf numFmtId="165" fontId="12" fillId="2" borderId="31" xfId="1" applyNumberFormat="1" applyFont="1" applyFill="1" applyBorder="1"/>
    <xf numFmtId="165" fontId="12" fillId="2" borderId="38" xfId="1" applyNumberFormat="1" applyFont="1" applyFill="1" applyBorder="1"/>
    <xf numFmtId="165" fontId="4" fillId="0" borderId="54" xfId="1" applyNumberFormat="1" applyFont="1" applyBorder="1" applyAlignment="1">
      <alignment horizontal="center"/>
    </xf>
    <xf numFmtId="165" fontId="0" fillId="0" borderId="44" xfId="0" applyNumberFormat="1" applyBorder="1"/>
    <xf numFmtId="165" fontId="0" fillId="0" borderId="56" xfId="0" applyNumberFormat="1" applyBorder="1"/>
    <xf numFmtId="0" fontId="6" fillId="0" borderId="49" xfId="0" applyFont="1" applyBorder="1"/>
    <xf numFmtId="165" fontId="6" fillId="0" borderId="50" xfId="1" applyNumberFormat="1" applyFont="1" applyFill="1" applyBorder="1"/>
    <xf numFmtId="165" fontId="12" fillId="0" borderId="13" xfId="1" applyNumberFormat="1" applyFont="1" applyFill="1" applyBorder="1"/>
    <xf numFmtId="165" fontId="3" fillId="0" borderId="13" xfId="1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38" fillId="0" borderId="22" xfId="0" applyFont="1" applyBorder="1" applyAlignment="1">
      <alignment wrapText="1"/>
    </xf>
    <xf numFmtId="165" fontId="11" fillId="0" borderId="19" xfId="1" applyNumberFormat="1" applyFont="1" applyFill="1" applyBorder="1"/>
    <xf numFmtId="165" fontId="21" fillId="0" borderId="19" xfId="1" applyNumberFormat="1" applyFont="1" applyBorder="1"/>
    <xf numFmtId="165" fontId="10" fillId="0" borderId="19" xfId="1" applyNumberFormat="1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3" xfId="0" applyBorder="1"/>
    <xf numFmtId="0" fontId="38" fillId="0" borderId="23" xfId="0" applyFont="1" applyBorder="1" applyAlignment="1">
      <alignment wrapText="1"/>
    </xf>
    <xf numFmtId="0" fontId="0" fillId="0" borderId="37" xfId="0" applyBorder="1"/>
    <xf numFmtId="0" fontId="38" fillId="0" borderId="45" xfId="0" applyFont="1" applyBorder="1" applyAlignment="1">
      <alignment wrapText="1"/>
    </xf>
    <xf numFmtId="165" fontId="12" fillId="0" borderId="31" xfId="1" applyNumberFormat="1" applyFont="1" applyFill="1" applyBorder="1"/>
    <xf numFmtId="165" fontId="3" fillId="0" borderId="31" xfId="1" applyNumberFormat="1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8" xfId="0" applyBorder="1"/>
    <xf numFmtId="165" fontId="6" fillId="0" borderId="47" xfId="1" applyNumberFormat="1" applyFont="1" applyFill="1" applyBorder="1"/>
    <xf numFmtId="165" fontId="6" fillId="0" borderId="8" xfId="1" applyNumberFormat="1" applyFont="1" applyFill="1" applyBorder="1"/>
    <xf numFmtId="0" fontId="12" fillId="0" borderId="51" xfId="0" applyFont="1" applyFill="1" applyBorder="1" applyAlignment="1">
      <alignment horizontal="center"/>
    </xf>
    <xf numFmtId="49" fontId="12" fillId="0" borderId="24" xfId="0" applyNumberFormat="1" applyFont="1" applyFill="1" applyBorder="1" applyAlignment="1">
      <alignment horizontal="center"/>
    </xf>
    <xf numFmtId="0" fontId="12" fillId="0" borderId="24" xfId="0" applyFont="1" applyFill="1" applyBorder="1"/>
    <xf numFmtId="0" fontId="12" fillId="0" borderId="24" xfId="0" applyFont="1" applyFill="1" applyBorder="1" applyAlignment="1">
      <alignment wrapText="1"/>
    </xf>
    <xf numFmtId="49" fontId="12" fillId="0" borderId="51" xfId="0" applyNumberFormat="1" applyFont="1" applyFill="1" applyBorder="1" applyAlignment="1">
      <alignment horizontal="center"/>
    </xf>
    <xf numFmtId="0" fontId="12" fillId="0" borderId="51" xfId="0" applyFont="1" applyFill="1" applyBorder="1"/>
    <xf numFmtId="165" fontId="12" fillId="0" borderId="51" xfId="2" applyNumberFormat="1" applyFont="1" applyFill="1" applyBorder="1"/>
    <xf numFmtId="165" fontId="0" fillId="0" borderId="0" xfId="0" applyNumberFormat="1" applyFill="1"/>
    <xf numFmtId="165" fontId="15" fillId="2" borderId="25" xfId="1" applyNumberFormat="1" applyFont="1" applyFill="1" applyBorder="1"/>
    <xf numFmtId="165" fontId="15" fillId="2" borderId="12" xfId="1" applyNumberFormat="1" applyFont="1" applyFill="1" applyBorder="1"/>
    <xf numFmtId="165" fontId="6" fillId="0" borderId="8" xfId="0" applyNumberFormat="1" applyFont="1" applyFill="1" applyBorder="1"/>
    <xf numFmtId="165" fontId="0" fillId="0" borderId="0" xfId="1" applyNumberFormat="1" applyFont="1" applyAlignment="1"/>
    <xf numFmtId="165" fontId="12" fillId="0" borderId="3" xfId="1" applyNumberFormat="1" applyFont="1" applyFill="1" applyBorder="1"/>
    <xf numFmtId="0" fontId="12" fillId="0" borderId="24" xfId="0" applyFont="1" applyFill="1" applyBorder="1" applyAlignment="1">
      <alignment horizontal="center"/>
    </xf>
    <xf numFmtId="0" fontId="12" fillId="0" borderId="42" xfId="0" applyFont="1" applyFill="1" applyBorder="1"/>
    <xf numFmtId="0" fontId="12" fillId="0" borderId="0" xfId="0" applyFont="1" applyFill="1"/>
    <xf numFmtId="3" fontId="8" fillId="2" borderId="13" xfId="0" applyNumberFormat="1" applyFont="1" applyFill="1" applyBorder="1" applyAlignment="1">
      <alignment horizontal="center"/>
    </xf>
    <xf numFmtId="3" fontId="8" fillId="2" borderId="13" xfId="0" applyNumberFormat="1" applyFont="1" applyFill="1" applyBorder="1" applyAlignment="1">
      <alignment horizontal="center" vertical="center"/>
    </xf>
    <xf numFmtId="0" fontId="51" fillId="0" borderId="12" xfId="0" applyFont="1" applyBorder="1" applyAlignment="1">
      <alignment wrapText="1"/>
    </xf>
    <xf numFmtId="165" fontId="12" fillId="0" borderId="36" xfId="1" applyNumberFormat="1" applyFont="1" applyFill="1" applyBorder="1" applyAlignment="1">
      <alignment horizontal="center"/>
    </xf>
    <xf numFmtId="165" fontId="12" fillId="0" borderId="4" xfId="1" applyNumberFormat="1" applyFont="1" applyFill="1" applyBorder="1" applyAlignment="1">
      <alignment horizontal="center" vertical="center"/>
    </xf>
    <xf numFmtId="0" fontId="46" fillId="0" borderId="12" xfId="0" applyFont="1" applyBorder="1" applyAlignment="1">
      <alignment wrapText="1"/>
    </xf>
    <xf numFmtId="165" fontId="6" fillId="0" borderId="0" xfId="1" applyNumberFormat="1" applyFont="1" applyBorder="1" applyAlignment="1">
      <alignment horizontal="center"/>
    </xf>
    <xf numFmtId="165" fontId="13" fillId="0" borderId="0" xfId="1" applyNumberFormat="1" applyFont="1" applyBorder="1" applyAlignment="1">
      <alignment horizontal="center" wrapText="1"/>
    </xf>
    <xf numFmtId="0" fontId="53" fillId="0" borderId="13" xfId="0" applyFont="1" applyBorder="1" applyAlignment="1">
      <alignment wrapText="1"/>
    </xf>
    <xf numFmtId="165" fontId="12" fillId="2" borderId="53" xfId="1" applyNumberFormat="1" applyFont="1" applyFill="1" applyBorder="1"/>
    <xf numFmtId="165" fontId="12" fillId="0" borderId="53" xfId="1" applyNumberFormat="1" applyFont="1" applyFill="1" applyBorder="1"/>
    <xf numFmtId="165" fontId="6" fillId="0" borderId="53" xfId="0" applyNumberFormat="1" applyFont="1" applyFill="1" applyBorder="1"/>
    <xf numFmtId="165" fontId="6" fillId="0" borderId="6" xfId="2" applyNumberFormat="1" applyFont="1" applyFill="1" applyBorder="1" applyAlignment="1">
      <alignment horizontal="right"/>
    </xf>
    <xf numFmtId="0" fontId="12" fillId="0" borderId="42" xfId="0" applyFont="1" applyFill="1" applyBorder="1" applyAlignment="1">
      <alignment horizontal="center"/>
    </xf>
    <xf numFmtId="49" fontId="12" fillId="0" borderId="42" xfId="0" applyNumberFormat="1" applyFont="1" applyFill="1" applyBorder="1" applyAlignment="1">
      <alignment horizontal="center"/>
    </xf>
    <xf numFmtId="165" fontId="12" fillId="0" borderId="42" xfId="2" applyNumberFormat="1" applyFont="1" applyFill="1" applyBorder="1"/>
    <xf numFmtId="3" fontId="0" fillId="0" borderId="0" xfId="0" applyNumberFormat="1" applyBorder="1"/>
    <xf numFmtId="3" fontId="17" fillId="2" borderId="32" xfId="0" applyNumberFormat="1" applyFont="1" applyFill="1" applyBorder="1" applyAlignment="1">
      <alignment horizontal="center"/>
    </xf>
    <xf numFmtId="3" fontId="12" fillId="2" borderId="8" xfId="0" applyNumberFormat="1" applyFont="1" applyFill="1" applyBorder="1" applyAlignment="1">
      <alignment horizontal="center"/>
    </xf>
    <xf numFmtId="0" fontId="46" fillId="0" borderId="13" xfId="0" applyFont="1" applyFill="1" applyBorder="1" applyAlignment="1">
      <alignment wrapText="1"/>
    </xf>
    <xf numFmtId="165" fontId="12" fillId="0" borderId="32" xfId="1" applyNumberFormat="1" applyFont="1" applyFill="1" applyBorder="1"/>
    <xf numFmtId="0" fontId="46" fillId="0" borderId="11" xfId="0" applyFont="1" applyFill="1" applyBorder="1"/>
    <xf numFmtId="0" fontId="46" fillId="0" borderId="12" xfId="0" applyFont="1" applyFill="1" applyBorder="1"/>
    <xf numFmtId="0" fontId="11" fillId="0" borderId="58" xfId="0" applyFont="1" applyBorder="1"/>
    <xf numFmtId="0" fontId="11" fillId="0" borderId="11" xfId="0" applyFont="1" applyBorder="1" applyAlignment="1">
      <alignment wrapText="1"/>
    </xf>
    <xf numFmtId="0" fontId="11" fillId="0" borderId="30" xfId="0" applyFont="1" applyBorder="1"/>
    <xf numFmtId="0" fontId="11" fillId="0" borderId="9" xfId="0" applyFont="1" applyBorder="1"/>
    <xf numFmtId="165" fontId="13" fillId="0" borderId="1" xfId="1" applyNumberFormat="1" applyFont="1" applyBorder="1" applyAlignment="1">
      <alignment horizontal="right"/>
    </xf>
    <xf numFmtId="165" fontId="6" fillId="0" borderId="30" xfId="1" applyNumberFormat="1" applyFont="1" applyFill="1" applyBorder="1"/>
    <xf numFmtId="165" fontId="13" fillId="0" borderId="30" xfId="1" applyNumberFormat="1" applyFont="1" applyBorder="1"/>
    <xf numFmtId="165" fontId="13" fillId="0" borderId="6" xfId="1" applyNumberFormat="1" applyFont="1" applyBorder="1"/>
    <xf numFmtId="165" fontId="12" fillId="0" borderId="22" xfId="1" applyNumberFormat="1" applyFont="1" applyFill="1" applyBorder="1" applyAlignment="1"/>
    <xf numFmtId="165" fontId="12" fillId="0" borderId="23" xfId="1" applyNumberFormat="1" applyFont="1" applyFill="1" applyBorder="1" applyAlignment="1"/>
    <xf numFmtId="165" fontId="12" fillId="0" borderId="23" xfId="1" applyNumberFormat="1" applyFont="1" applyFill="1" applyBorder="1"/>
    <xf numFmtId="165" fontId="12" fillId="0" borderId="45" xfId="1" applyNumberFormat="1" applyFont="1" applyFill="1" applyBorder="1"/>
    <xf numFmtId="0" fontId="12" fillId="0" borderId="36" xfId="0" applyFont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6" fillId="0" borderId="8" xfId="0" applyFont="1" applyBorder="1" applyAlignment="1">
      <alignment wrapText="1"/>
    </xf>
    <xf numFmtId="49" fontId="12" fillId="0" borderId="36" xfId="0" applyNumberFormat="1" applyFont="1" applyBorder="1" applyAlignment="1">
      <alignment horizontal="center" wrapText="1"/>
    </xf>
    <xf numFmtId="0" fontId="6" fillId="0" borderId="9" xfId="0" applyFont="1" applyBorder="1"/>
    <xf numFmtId="0" fontId="12" fillId="0" borderId="10" xfId="0" applyFont="1" applyFill="1" applyBorder="1"/>
    <xf numFmtId="0" fontId="12" fillId="0" borderId="11" xfId="0" applyFont="1" applyFill="1" applyBorder="1"/>
    <xf numFmtId="0" fontId="12" fillId="0" borderId="11" xfId="0" applyFont="1" applyFill="1" applyBorder="1" applyAlignment="1">
      <alignment wrapText="1"/>
    </xf>
    <xf numFmtId="0" fontId="12" fillId="0" borderId="3" xfId="0" applyFont="1" applyFill="1" applyBorder="1"/>
    <xf numFmtId="165" fontId="6" fillId="0" borderId="8" xfId="2" applyNumberFormat="1" applyFont="1" applyFill="1" applyBorder="1"/>
    <xf numFmtId="165" fontId="0" fillId="2" borderId="0" xfId="1" applyNumberFormat="1" applyFont="1" applyFill="1"/>
    <xf numFmtId="0" fontId="0" fillId="0" borderId="0" xfId="0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0" fontId="12" fillId="0" borderId="51" xfId="0" applyFont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165" fontId="12" fillId="0" borderId="36" xfId="1" applyNumberFormat="1" applyFont="1" applyFill="1" applyBorder="1" applyAlignment="1">
      <alignment vertical="center"/>
    </xf>
    <xf numFmtId="165" fontId="12" fillId="0" borderId="25" xfId="2" applyNumberFormat="1" applyFont="1" applyFill="1" applyBorder="1"/>
    <xf numFmtId="3" fontId="11" fillId="0" borderId="13" xfId="3" applyNumberFormat="1" applyFont="1" applyFill="1" applyBorder="1" applyAlignment="1" applyProtection="1">
      <alignment horizontal="left" vertical="center" wrapText="1" indent="1"/>
    </xf>
    <xf numFmtId="3" fontId="5" fillId="0" borderId="0" xfId="0" applyNumberFormat="1" applyFont="1" applyBorder="1" applyAlignment="1"/>
    <xf numFmtId="3" fontId="5" fillId="0" borderId="0" xfId="0" applyNumberFormat="1" applyFont="1" applyBorder="1" applyAlignment="1">
      <alignment horizontal="right"/>
    </xf>
    <xf numFmtId="0" fontId="13" fillId="2" borderId="8" xfId="0" applyFont="1" applyFill="1" applyBorder="1" applyAlignment="1">
      <alignment horizontal="center"/>
    </xf>
    <xf numFmtId="3" fontId="40" fillId="2" borderId="4" xfId="0" applyNumberFormat="1" applyFont="1" applyFill="1" applyBorder="1" applyAlignment="1">
      <alignment vertical="center"/>
    </xf>
    <xf numFmtId="3" fontId="54" fillId="0" borderId="0" xfId="0" applyNumberFormat="1" applyFont="1" applyBorder="1"/>
    <xf numFmtId="0" fontId="41" fillId="0" borderId="0" xfId="0" applyFont="1"/>
    <xf numFmtId="3" fontId="13" fillId="2" borderId="40" xfId="0" applyNumberFormat="1" applyFont="1" applyFill="1" applyBorder="1" applyAlignment="1">
      <alignment vertical="center"/>
    </xf>
    <xf numFmtId="3" fontId="55" fillId="0" borderId="0" xfId="0" applyNumberFormat="1" applyFont="1" applyBorder="1"/>
    <xf numFmtId="4" fontId="37" fillId="0" borderId="8" xfId="0" applyNumberFormat="1" applyFont="1" applyBorder="1" applyAlignment="1">
      <alignment horizontal="center"/>
    </xf>
    <xf numFmtId="3" fontId="37" fillId="0" borderId="8" xfId="0" applyNumberFormat="1" applyFont="1" applyBorder="1" applyAlignment="1">
      <alignment horizontal="right"/>
    </xf>
    <xf numFmtId="3" fontId="56" fillId="2" borderId="8" xfId="0" applyNumberFormat="1" applyFont="1" applyFill="1" applyBorder="1" applyAlignment="1">
      <alignment horizontal="right"/>
    </xf>
    <xf numFmtId="3" fontId="57" fillId="0" borderId="0" xfId="0" applyNumberFormat="1" applyFont="1" applyBorder="1"/>
    <xf numFmtId="0" fontId="58" fillId="0" borderId="0" xfId="0" applyFont="1"/>
    <xf numFmtId="3" fontId="29" fillId="0" borderId="8" xfId="0" applyNumberFormat="1" applyFont="1" applyBorder="1" applyAlignment="1">
      <alignment horizontal="center"/>
    </xf>
    <xf numFmtId="3" fontId="29" fillId="0" borderId="8" xfId="0" applyNumberFormat="1" applyFont="1" applyBorder="1" applyAlignment="1">
      <alignment horizontal="right"/>
    </xf>
    <xf numFmtId="3" fontId="15" fillId="2" borderId="8" xfId="0" applyNumberFormat="1" applyFont="1" applyFill="1" applyBorder="1" applyAlignment="1">
      <alignment horizontal="right"/>
    </xf>
    <xf numFmtId="3" fontId="59" fillId="0" borderId="0" xfId="0" applyNumberFormat="1" applyFont="1" applyBorder="1"/>
    <xf numFmtId="3" fontId="11" fillId="0" borderId="18" xfId="0" applyNumberFormat="1" applyFont="1" applyBorder="1" applyAlignment="1">
      <alignment horizontal="center"/>
    </xf>
    <xf numFmtId="3" fontId="11" fillId="0" borderId="18" xfId="0" applyNumberFormat="1" applyFont="1" applyBorder="1" applyAlignment="1">
      <alignment horizontal="right"/>
    </xf>
    <xf numFmtId="3" fontId="11" fillId="2" borderId="18" xfId="0" applyNumberFormat="1" applyFont="1" applyFill="1" applyBorder="1" applyAlignment="1">
      <alignment horizontal="right"/>
    </xf>
    <xf numFmtId="3" fontId="5" fillId="0" borderId="0" xfId="0" applyNumberFormat="1" applyFont="1" applyBorder="1"/>
    <xf numFmtId="3" fontId="11" fillId="0" borderId="13" xfId="0" applyNumberFormat="1" applyFont="1" applyBorder="1" applyAlignment="1">
      <alignment horizontal="center"/>
    </xf>
    <xf numFmtId="3" fontId="11" fillId="0" borderId="13" xfId="0" applyNumberFormat="1" applyFont="1" applyBorder="1" applyAlignment="1">
      <alignment horizontal="right"/>
    </xf>
    <xf numFmtId="3" fontId="11" fillId="2" borderId="13" xfId="0" applyNumberFormat="1" applyFont="1" applyFill="1" applyBorder="1" applyAlignment="1">
      <alignment horizontal="right"/>
    </xf>
    <xf numFmtId="3" fontId="11" fillId="0" borderId="21" xfId="0" applyNumberFormat="1" applyFont="1" applyBorder="1" applyAlignment="1">
      <alignment horizontal="center"/>
    </xf>
    <xf numFmtId="3" fontId="11" fillId="0" borderId="21" xfId="0" applyNumberFormat="1" applyFont="1" applyBorder="1" applyAlignment="1">
      <alignment horizontal="right"/>
    </xf>
    <xf numFmtId="3" fontId="11" fillId="2" borderId="21" xfId="0" applyNumberFormat="1" applyFont="1" applyFill="1" applyBorder="1" applyAlignment="1">
      <alignment horizontal="right"/>
    </xf>
    <xf numFmtId="3" fontId="14" fillId="0" borderId="8" xfId="0" applyNumberFormat="1" applyFont="1" applyBorder="1" applyAlignment="1">
      <alignment horizontal="center"/>
    </xf>
    <xf numFmtId="3" fontId="14" fillId="0" borderId="8" xfId="0" applyNumberFormat="1" applyFont="1" applyBorder="1" applyAlignment="1">
      <alignment horizontal="right"/>
    </xf>
    <xf numFmtId="3" fontId="14" fillId="2" borderId="8" xfId="0" applyNumberFormat="1" applyFont="1" applyFill="1" applyBorder="1" applyAlignment="1">
      <alignment horizontal="right"/>
    </xf>
    <xf numFmtId="3" fontId="60" fillId="0" borderId="0" xfId="0" applyNumberFormat="1" applyFont="1" applyBorder="1"/>
    <xf numFmtId="3" fontId="35" fillId="0" borderId="0" xfId="0" applyNumberFormat="1" applyFont="1"/>
    <xf numFmtId="166" fontId="14" fillId="0" borderId="8" xfId="0" applyNumberFormat="1" applyFont="1" applyBorder="1" applyAlignment="1">
      <alignment horizontal="center"/>
    </xf>
    <xf numFmtId="3" fontId="14" fillId="0" borderId="8" xfId="0" applyNumberFormat="1" applyFont="1" applyBorder="1"/>
    <xf numFmtId="3" fontId="14" fillId="2" borderId="8" xfId="0" applyNumberFormat="1" applyFont="1" applyFill="1" applyBorder="1"/>
    <xf numFmtId="3" fontId="34" fillId="2" borderId="8" xfId="0" applyNumberFormat="1" applyFont="1" applyFill="1" applyBorder="1"/>
    <xf numFmtId="0" fontId="34" fillId="0" borderId="8" xfId="0" applyFont="1" applyBorder="1" applyAlignment="1">
      <alignment horizontal="center"/>
    </xf>
    <xf numFmtId="3" fontId="34" fillId="0" borderId="8" xfId="0" applyNumberFormat="1" applyFont="1" applyBorder="1"/>
    <xf numFmtId="0" fontId="0" fillId="0" borderId="0" xfId="0" applyBorder="1" applyAlignment="1">
      <alignment horizontal="left"/>
    </xf>
    <xf numFmtId="0" fontId="5" fillId="0" borderId="0" xfId="0" applyFont="1" applyBorder="1"/>
    <xf numFmtId="0" fontId="5" fillId="0" borderId="0" xfId="0" applyFont="1" applyFill="1" applyBorder="1"/>
    <xf numFmtId="0" fontId="5" fillId="0" borderId="0" xfId="0" applyFont="1" applyBorder="1" applyAlignment="1">
      <alignment horizontal="center"/>
    </xf>
    <xf numFmtId="3" fontId="5" fillId="2" borderId="0" xfId="0" applyNumberFormat="1" applyFont="1" applyFill="1" applyBorder="1"/>
    <xf numFmtId="14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55" fillId="0" borderId="0" xfId="0" applyFont="1" applyBorder="1"/>
    <xf numFmtId="0" fontId="55" fillId="0" borderId="0" xfId="0" applyFont="1" applyBorder="1" applyAlignment="1">
      <alignment horizontal="center"/>
    </xf>
    <xf numFmtId="3" fontId="55" fillId="2" borderId="0" xfId="0" applyNumberFormat="1" applyFont="1" applyFill="1" applyBorder="1"/>
    <xf numFmtId="0" fontId="5" fillId="0" borderId="0" xfId="0" applyFont="1" applyBorder="1" applyAlignment="1">
      <alignment horizontal="left"/>
    </xf>
    <xf numFmtId="0" fontId="55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3" fontId="0" fillId="2" borderId="0" xfId="0" applyNumberFormat="1" applyFill="1" applyBorder="1"/>
    <xf numFmtId="0" fontId="13" fillId="0" borderId="17" xfId="3" applyFont="1" applyFill="1" applyBorder="1" applyAlignment="1" applyProtection="1">
      <alignment horizontal="center" vertical="center" wrapText="1"/>
    </xf>
    <xf numFmtId="0" fontId="13" fillId="0" borderId="20" xfId="3" applyFont="1" applyFill="1" applyBorder="1" applyAlignment="1" applyProtection="1">
      <alignment horizontal="center" vertical="center" wrapText="1"/>
    </xf>
    <xf numFmtId="0" fontId="13" fillId="0" borderId="28" xfId="3" applyFont="1" applyFill="1" applyBorder="1" applyAlignment="1" applyProtection="1">
      <alignment horizontal="center" vertical="center" wrapText="1"/>
    </xf>
    <xf numFmtId="164" fontId="13" fillId="0" borderId="41" xfId="3" applyNumberFormat="1" applyFont="1" applyFill="1" applyBorder="1" applyAlignment="1" applyProtection="1">
      <alignment horizontal="center" vertical="center" wrapText="1"/>
    </xf>
    <xf numFmtId="0" fontId="13" fillId="0" borderId="51" xfId="3" applyFont="1" applyFill="1" applyBorder="1" applyAlignment="1" applyProtection="1">
      <alignment horizontal="center" vertical="center" wrapText="1"/>
    </xf>
    <xf numFmtId="0" fontId="13" fillId="0" borderId="24" xfId="3" applyFont="1" applyFill="1" applyBorder="1" applyAlignment="1" applyProtection="1">
      <alignment horizontal="center" vertical="center" wrapText="1"/>
    </xf>
    <xf numFmtId="0" fontId="13" fillId="0" borderId="42" xfId="3" applyFont="1" applyFill="1" applyBorder="1" applyAlignment="1" applyProtection="1">
      <alignment horizontal="center" vertical="center" wrapText="1"/>
    </xf>
    <xf numFmtId="0" fontId="13" fillId="0" borderId="57" xfId="3" applyFont="1" applyFill="1" applyBorder="1" applyAlignment="1" applyProtection="1">
      <alignment horizontal="center" vertical="center" wrapText="1"/>
    </xf>
    <xf numFmtId="165" fontId="13" fillId="0" borderId="24" xfId="1" applyNumberFormat="1" applyFont="1" applyFill="1" applyBorder="1" applyAlignment="1" applyProtection="1">
      <alignment vertical="center" wrapText="1"/>
    </xf>
    <xf numFmtId="164" fontId="11" fillId="0" borderId="24" xfId="3" applyNumberFormat="1" applyFont="1" applyFill="1" applyBorder="1" applyAlignment="1" applyProtection="1">
      <alignment horizontal="center" vertical="center" wrapText="1"/>
      <protection locked="0"/>
    </xf>
    <xf numFmtId="164" fontId="13" fillId="0" borderId="24" xfId="3" applyNumberFormat="1" applyFont="1" applyFill="1" applyBorder="1" applyAlignment="1" applyProtection="1">
      <alignment horizontal="center" vertical="center" wrapText="1"/>
      <protection locked="0"/>
    </xf>
    <xf numFmtId="165" fontId="13" fillId="0" borderId="24" xfId="1" applyNumberFormat="1" applyFont="1" applyFill="1" applyBorder="1" applyAlignment="1" applyProtection="1">
      <alignment horizontal="left" indent="1"/>
    </xf>
    <xf numFmtId="165" fontId="14" fillId="0" borderId="24" xfId="1" applyNumberFormat="1" applyFont="1" applyFill="1" applyBorder="1" applyAlignment="1" applyProtection="1">
      <alignment horizontal="center"/>
    </xf>
    <xf numFmtId="164" fontId="11" fillId="0" borderId="42" xfId="3" applyNumberFormat="1" applyFont="1" applyFill="1" applyBorder="1" applyAlignment="1" applyProtection="1">
      <alignment horizontal="center" vertical="center" wrapText="1"/>
      <protection locked="0"/>
    </xf>
    <xf numFmtId="0" fontId="13" fillId="0" borderId="61" xfId="3" applyFont="1" applyFill="1" applyBorder="1" applyAlignment="1" applyProtection="1">
      <alignment vertical="center" wrapText="1"/>
    </xf>
    <xf numFmtId="0" fontId="11" fillId="0" borderId="61" xfId="3" applyFont="1" applyFill="1" applyBorder="1" applyAlignment="1" applyProtection="1">
      <alignment horizontal="left" vertical="center" wrapText="1" indent="1"/>
    </xf>
    <xf numFmtId="0" fontId="13" fillId="0" borderId="61" xfId="3" applyFont="1" applyFill="1" applyBorder="1" applyAlignment="1" applyProtection="1">
      <alignment horizontal="left" vertical="center" wrapText="1"/>
    </xf>
    <xf numFmtId="0" fontId="13" fillId="0" borderId="61" xfId="3" applyFont="1" applyFill="1" applyBorder="1" applyAlignment="1" applyProtection="1">
      <alignment horizontal="left"/>
    </xf>
    <xf numFmtId="0" fontId="14" fillId="0" borderId="61" xfId="3" applyFont="1" applyFill="1" applyBorder="1" applyAlignment="1" applyProtection="1">
      <alignment horizontal="left"/>
    </xf>
    <xf numFmtId="0" fontId="11" fillId="0" borderId="61" xfId="3" applyFont="1" applyFill="1" applyBorder="1" applyAlignment="1" applyProtection="1">
      <alignment horizontal="left" indent="1"/>
    </xf>
    <xf numFmtId="0" fontId="11" fillId="0" borderId="61" xfId="3" applyFont="1" applyFill="1" applyBorder="1" applyAlignment="1" applyProtection="1">
      <alignment vertical="center" wrapText="1"/>
    </xf>
    <xf numFmtId="0" fontId="11" fillId="0" borderId="62" xfId="3" applyFont="1" applyFill="1" applyBorder="1" applyAlignment="1" applyProtection="1">
      <alignment horizontal="left" vertical="center" wrapText="1" indent="1"/>
    </xf>
    <xf numFmtId="0" fontId="13" fillId="0" borderId="63" xfId="3" applyFont="1" applyFill="1" applyBorder="1" applyAlignment="1" applyProtection="1">
      <alignment vertical="center" wrapText="1"/>
    </xf>
    <xf numFmtId="0" fontId="13" fillId="0" borderId="6" xfId="3" applyFont="1" applyFill="1" applyBorder="1" applyAlignment="1" applyProtection="1">
      <alignment horizontal="center" vertical="center" wrapText="1"/>
    </xf>
    <xf numFmtId="0" fontId="17" fillId="0" borderId="13" xfId="0" applyFont="1" applyFill="1" applyBorder="1" applyAlignment="1">
      <alignment wrapText="1"/>
    </xf>
    <xf numFmtId="3" fontId="5" fillId="2" borderId="0" xfId="0" applyNumberFormat="1" applyFont="1" applyFill="1"/>
    <xf numFmtId="0" fontId="55" fillId="0" borderId="0" xfId="0" applyFont="1"/>
    <xf numFmtId="0" fontId="5" fillId="2" borderId="0" xfId="0" applyFont="1" applyFill="1"/>
    <xf numFmtId="0" fontId="55" fillId="0" borderId="4" xfId="0" applyFont="1" applyBorder="1" applyAlignment="1">
      <alignment horizontal="center" vertical="center" wrapText="1"/>
    </xf>
    <xf numFmtId="0" fontId="5" fillId="0" borderId="51" xfId="0" applyFont="1" applyBorder="1"/>
    <xf numFmtId="165" fontId="5" fillId="0" borderId="19" xfId="1" applyNumberFormat="1" applyFont="1" applyBorder="1"/>
    <xf numFmtId="165" fontId="5" fillId="0" borderId="64" xfId="1" applyNumberFormat="1" applyFont="1" applyBorder="1"/>
    <xf numFmtId="3" fontId="5" fillId="0" borderId="22" xfId="0" applyNumberFormat="1" applyFont="1" applyBorder="1" applyAlignment="1">
      <alignment wrapText="1"/>
    </xf>
    <xf numFmtId="165" fontId="5" fillId="2" borderId="19" xfId="1" applyNumberFormat="1" applyFont="1" applyFill="1" applyBorder="1" applyAlignment="1"/>
    <xf numFmtId="165" fontId="5" fillId="0" borderId="33" xfId="1" applyNumberFormat="1" applyFont="1" applyFill="1" applyBorder="1"/>
    <xf numFmtId="165" fontId="61" fillId="0" borderId="0" xfId="1" applyNumberFormat="1" applyFont="1"/>
    <xf numFmtId="3" fontId="62" fillId="0" borderId="23" xfId="0" applyNumberFormat="1" applyFont="1" applyBorder="1" applyAlignment="1">
      <alignment wrapText="1"/>
    </xf>
    <xf numFmtId="165" fontId="5" fillId="2" borderId="18" xfId="1" applyNumberFormat="1" applyFont="1" applyFill="1" applyBorder="1" applyAlignment="1"/>
    <xf numFmtId="165" fontId="5" fillId="0" borderId="65" xfId="1" applyNumberFormat="1" applyFont="1" applyFill="1" applyBorder="1"/>
    <xf numFmtId="0" fontId="5" fillId="0" borderId="24" xfId="0" applyFont="1" applyBorder="1" applyAlignment="1">
      <alignment wrapText="1"/>
    </xf>
    <xf numFmtId="165" fontId="5" fillId="0" borderId="13" xfId="1" applyNumberFormat="1" applyFont="1" applyBorder="1"/>
    <xf numFmtId="165" fontId="5" fillId="0" borderId="29" xfId="1" applyNumberFormat="1" applyFont="1" applyBorder="1"/>
    <xf numFmtId="3" fontId="5" fillId="0" borderId="23" xfId="0" applyNumberFormat="1" applyFont="1" applyBorder="1"/>
    <xf numFmtId="165" fontId="5" fillId="2" borderId="13" xfId="1" applyNumberFormat="1" applyFont="1" applyFill="1" applyBorder="1" applyAlignment="1"/>
    <xf numFmtId="165" fontId="5" fillId="0" borderId="37" xfId="1" applyNumberFormat="1" applyFont="1" applyFill="1" applyBorder="1"/>
    <xf numFmtId="0" fontId="5" fillId="0" borderId="24" xfId="0" applyFont="1" applyBorder="1"/>
    <xf numFmtId="3" fontId="5" fillId="0" borderId="23" xfId="0" applyNumberFormat="1" applyFont="1" applyBorder="1" applyAlignment="1">
      <alignment wrapText="1"/>
    </xf>
    <xf numFmtId="165" fontId="61" fillId="0" borderId="0" xfId="1" applyNumberFormat="1" applyFont="1" applyFill="1" applyBorder="1"/>
    <xf numFmtId="3" fontId="5" fillId="0" borderId="0" xfId="0" applyNumberFormat="1" applyFont="1" applyFill="1" applyBorder="1"/>
    <xf numFmtId="0" fontId="5" fillId="0" borderId="23" xfId="0" applyFont="1" applyBorder="1"/>
    <xf numFmtId="165" fontId="5" fillId="0" borderId="13" xfId="1" applyNumberFormat="1" applyFont="1" applyFill="1" applyBorder="1" applyAlignment="1"/>
    <xf numFmtId="165" fontId="61" fillId="0" borderId="0" xfId="0" applyNumberFormat="1" applyFont="1"/>
    <xf numFmtId="165" fontId="5" fillId="0" borderId="37" xfId="1" applyNumberFormat="1" applyFont="1" applyBorder="1"/>
    <xf numFmtId="0" fontId="5" fillId="0" borderId="42" xfId="0" applyFont="1" applyBorder="1"/>
    <xf numFmtId="165" fontId="5" fillId="0" borderId="66" xfId="1" applyNumberFormat="1" applyFont="1" applyBorder="1"/>
    <xf numFmtId="165" fontId="5" fillId="0" borderId="31" xfId="1" applyNumberFormat="1" applyFont="1" applyBorder="1"/>
    <xf numFmtId="165" fontId="5" fillId="0" borderId="67" xfId="1" applyNumberFormat="1" applyFont="1" applyBorder="1"/>
    <xf numFmtId="3" fontId="5" fillId="0" borderId="45" xfId="0" applyNumberFormat="1" applyFont="1" applyBorder="1" applyAlignment="1">
      <alignment wrapText="1"/>
    </xf>
    <xf numFmtId="165" fontId="5" fillId="2" borderId="31" xfId="1" applyNumberFormat="1" applyFont="1" applyFill="1" applyBorder="1" applyAlignment="1"/>
    <xf numFmtId="165" fontId="5" fillId="0" borderId="38" xfId="1" applyNumberFormat="1" applyFont="1" applyFill="1" applyBorder="1"/>
    <xf numFmtId="0" fontId="55" fillId="0" borderId="2" xfId="0" applyFont="1" applyBorder="1"/>
    <xf numFmtId="165" fontId="55" fillId="0" borderId="5" xfId="1" applyNumberFormat="1" applyFont="1" applyBorder="1"/>
    <xf numFmtId="3" fontId="55" fillId="0" borderId="2" xfId="0" applyNumberFormat="1" applyFont="1" applyBorder="1"/>
    <xf numFmtId="0" fontId="55" fillId="0" borderId="22" xfId="0" applyFont="1" applyBorder="1" applyAlignment="1">
      <alignment horizontal="center" vertical="center" wrapText="1"/>
    </xf>
    <xf numFmtId="165" fontId="55" fillId="0" borderId="19" xfId="1" applyNumberFormat="1" applyFont="1" applyBorder="1" applyAlignment="1">
      <alignment horizontal="center" vertical="center" wrapText="1"/>
    </xf>
    <xf numFmtId="165" fontId="55" fillId="0" borderId="64" xfId="1" applyNumberFormat="1" applyFont="1" applyBorder="1" applyAlignment="1">
      <alignment horizontal="center" vertical="center" wrapText="1"/>
    </xf>
    <xf numFmtId="0" fontId="55" fillId="0" borderId="8" xfId="0" applyFont="1" applyBorder="1" applyAlignment="1">
      <alignment horizontal="center" vertical="center" wrapText="1"/>
    </xf>
    <xf numFmtId="165" fontId="55" fillId="0" borderId="8" xfId="1" applyNumberFormat="1" applyFont="1" applyBorder="1" applyAlignment="1">
      <alignment horizontal="center" vertical="center" wrapText="1"/>
    </xf>
    <xf numFmtId="0" fontId="5" fillId="0" borderId="68" xfId="0" applyFont="1" applyBorder="1"/>
    <xf numFmtId="165" fontId="5" fillId="0" borderId="43" xfId="1" applyNumberFormat="1" applyFont="1" applyBorder="1" applyAlignment="1">
      <alignment horizontal="center" vertical="center" wrapText="1"/>
    </xf>
    <xf numFmtId="0" fontId="5" fillId="0" borderId="22" xfId="0" applyFont="1" applyBorder="1" applyAlignment="1">
      <alignment wrapText="1"/>
    </xf>
    <xf numFmtId="165" fontId="5" fillId="2" borderId="19" xfId="1" applyNumberFormat="1" applyFont="1" applyFill="1" applyBorder="1"/>
    <xf numFmtId="165" fontId="5" fillId="0" borderId="18" xfId="1" applyNumberFormat="1" applyFont="1" applyBorder="1"/>
    <xf numFmtId="165" fontId="5" fillId="0" borderId="43" xfId="1" applyNumberFormat="1" applyFont="1" applyBorder="1"/>
    <xf numFmtId="165" fontId="5" fillId="0" borderId="37" xfId="1" applyNumberFormat="1" applyFont="1" applyFill="1" applyBorder="1" applyAlignment="1"/>
    <xf numFmtId="0" fontId="5" fillId="0" borderId="23" xfId="0" applyFont="1" applyBorder="1" applyAlignment="1">
      <alignment wrapText="1"/>
    </xf>
    <xf numFmtId="3" fontId="5" fillId="0" borderId="45" xfId="0" applyNumberFormat="1" applyFont="1" applyBorder="1"/>
    <xf numFmtId="165" fontId="5" fillId="0" borderId="31" xfId="1" applyNumberFormat="1" applyFont="1" applyFill="1" applyBorder="1" applyAlignment="1"/>
    <xf numFmtId="165" fontId="5" fillId="0" borderId="38" xfId="1" applyNumberFormat="1" applyFont="1" applyBorder="1"/>
    <xf numFmtId="0" fontId="55" fillId="0" borderId="49" xfId="0" applyFont="1" applyBorder="1"/>
    <xf numFmtId="165" fontId="55" fillId="0" borderId="50" xfId="1" applyNumberFormat="1" applyFont="1" applyBorder="1"/>
    <xf numFmtId="165" fontId="55" fillId="0" borderId="41" xfId="1" applyNumberFormat="1" applyFont="1" applyBorder="1"/>
    <xf numFmtId="3" fontId="55" fillId="0" borderId="49" xfId="0" applyNumberFormat="1" applyFont="1" applyBorder="1"/>
    <xf numFmtId="0" fontId="55" fillId="0" borderId="3" xfId="0" applyFont="1" applyBorder="1"/>
    <xf numFmtId="165" fontId="55" fillId="0" borderId="42" xfId="1" applyNumberFormat="1" applyFont="1" applyBorder="1"/>
    <xf numFmtId="3" fontId="55" fillId="0" borderId="3" xfId="0" applyNumberFormat="1" applyFont="1" applyBorder="1"/>
    <xf numFmtId="165" fontId="5" fillId="2" borderId="0" xfId="0" applyNumberFormat="1" applyFont="1" applyFill="1"/>
    <xf numFmtId="165" fontId="5" fillId="0" borderId="0" xfId="1" applyNumberFormat="1" applyFont="1"/>
    <xf numFmtId="3" fontId="5" fillId="0" borderId="0" xfId="0" applyNumberFormat="1" applyFont="1"/>
    <xf numFmtId="165" fontId="5" fillId="0" borderId="0" xfId="0" applyNumberFormat="1" applyFont="1"/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7" fillId="2" borderId="0" xfId="0" applyFont="1" applyFill="1" applyBorder="1" applyAlignment="1">
      <alignment horizontal="center" wrapText="1"/>
    </xf>
    <xf numFmtId="0" fontId="25" fillId="2" borderId="51" xfId="0" applyFont="1" applyFill="1" applyBorder="1" applyAlignment="1">
      <alignment horizontal="center" vertical="center" wrapText="1"/>
    </xf>
    <xf numFmtId="0" fontId="32" fillId="2" borderId="25" xfId="0" applyFont="1" applyFill="1" applyBorder="1" applyAlignment="1">
      <alignment horizontal="center" vertical="center" wrapText="1"/>
    </xf>
    <xf numFmtId="3" fontId="25" fillId="2" borderId="9" xfId="0" applyNumberFormat="1" applyFont="1" applyFill="1" applyBorder="1" applyAlignment="1">
      <alignment horizontal="left" wrapText="1"/>
    </xf>
    <xf numFmtId="3" fontId="25" fillId="2" borderId="7" xfId="0" applyNumberFormat="1" applyFont="1" applyFill="1" applyBorder="1" applyAlignment="1">
      <alignment horizontal="left" wrapText="1"/>
    </xf>
    <xf numFmtId="3" fontId="25" fillId="2" borderId="55" xfId="0" applyNumberFormat="1" applyFont="1" applyFill="1" applyBorder="1" applyAlignment="1">
      <alignment horizontal="left" wrapText="1"/>
    </xf>
    <xf numFmtId="0" fontId="17" fillId="2" borderId="4" xfId="0" applyFont="1" applyFill="1" applyBorder="1" applyAlignment="1">
      <alignment horizontal="center" vertical="center"/>
    </xf>
    <xf numFmtId="0" fontId="31" fillId="2" borderId="6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4" fillId="0" borderId="12" xfId="0" applyFont="1" applyBorder="1" applyAlignment="1">
      <alignment horizontal="left"/>
    </xf>
    <xf numFmtId="0" fontId="14" fillId="0" borderId="60" xfId="0" applyFont="1" applyBorder="1" applyAlignment="1">
      <alignment horizontal="left"/>
    </xf>
    <xf numFmtId="0" fontId="14" fillId="0" borderId="35" xfId="0" applyFont="1" applyBorder="1" applyAlignment="1">
      <alignment horizontal="left"/>
    </xf>
    <xf numFmtId="0" fontId="13" fillId="0" borderId="8" xfId="0" applyFont="1" applyBorder="1" applyAlignment="1">
      <alignment vertical="center" wrapText="1"/>
    </xf>
    <xf numFmtId="0" fontId="13" fillId="2" borderId="8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40" fillId="0" borderId="11" xfId="0" applyFont="1" applyBorder="1" applyAlignment="1">
      <alignment horizontal="left"/>
    </xf>
    <xf numFmtId="0" fontId="40" fillId="0" borderId="59" xfId="0" applyFont="1" applyBorder="1" applyAlignment="1">
      <alignment horizontal="left"/>
    </xf>
    <xf numFmtId="0" fontId="40" fillId="0" borderId="34" xfId="0" applyFont="1" applyBorder="1" applyAlignment="1">
      <alignment horizontal="left"/>
    </xf>
    <xf numFmtId="0" fontId="14" fillId="0" borderId="9" xfId="0" applyFont="1" applyBorder="1" applyAlignment="1" applyProtection="1">
      <alignment horizontal="left" wrapText="1"/>
    </xf>
    <xf numFmtId="0" fontId="14" fillId="0" borderId="39" xfId="0" applyFont="1" applyBorder="1" applyAlignment="1" applyProtection="1">
      <alignment horizontal="left" wrapText="1"/>
    </xf>
    <xf numFmtId="0" fontId="14" fillId="0" borderId="32" xfId="0" applyFont="1" applyBorder="1" applyAlignment="1" applyProtection="1">
      <alignment horizontal="left" wrapText="1"/>
    </xf>
    <xf numFmtId="0" fontId="37" fillId="0" borderId="9" xfId="0" applyFont="1" applyBorder="1" applyAlignment="1">
      <alignment horizontal="left"/>
    </xf>
    <xf numFmtId="0" fontId="37" fillId="0" borderId="39" xfId="0" applyFont="1" applyBorder="1" applyAlignment="1">
      <alignment horizontal="left"/>
    </xf>
    <xf numFmtId="0" fontId="37" fillId="0" borderId="32" xfId="0" applyFont="1" applyBorder="1" applyAlignment="1">
      <alignment horizontal="left"/>
    </xf>
    <xf numFmtId="0" fontId="29" fillId="0" borderId="9" xfId="0" applyFont="1" applyBorder="1" applyAlignment="1"/>
    <xf numFmtId="0" fontId="29" fillId="0" borderId="39" xfId="0" applyFont="1" applyBorder="1" applyAlignment="1"/>
    <xf numFmtId="0" fontId="29" fillId="0" borderId="32" xfId="0" applyFont="1" applyBorder="1" applyAlignment="1"/>
    <xf numFmtId="0" fontId="11" fillId="0" borderId="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4" fillId="0" borderId="9" xfId="0" applyFont="1" applyBorder="1" applyAlignment="1">
      <alignment horizontal="left"/>
    </xf>
    <xf numFmtId="0" fontId="14" fillId="0" borderId="39" xfId="0" applyFont="1" applyBorder="1" applyAlignment="1">
      <alignment horizontal="left"/>
    </xf>
    <xf numFmtId="0" fontId="14" fillId="0" borderId="32" xfId="0" applyFont="1" applyBorder="1" applyAlignment="1">
      <alignment horizontal="left"/>
    </xf>
    <xf numFmtId="0" fontId="35" fillId="0" borderId="9" xfId="0" applyFont="1" applyBorder="1" applyAlignment="1">
      <alignment horizontal="left" wrapText="1"/>
    </xf>
    <xf numFmtId="0" fontId="35" fillId="0" borderId="39" xfId="0" applyFont="1" applyBorder="1" applyAlignment="1">
      <alignment horizontal="left" wrapText="1"/>
    </xf>
    <xf numFmtId="0" fontId="35" fillId="0" borderId="32" xfId="0" applyFont="1" applyBorder="1" applyAlignment="1">
      <alignment horizontal="left" wrapText="1"/>
    </xf>
    <xf numFmtId="0" fontId="14" fillId="0" borderId="9" xfId="0" applyFont="1" applyBorder="1" applyAlignment="1"/>
    <xf numFmtId="0" fontId="14" fillId="0" borderId="39" xfId="0" applyFont="1" applyBorder="1" applyAlignment="1"/>
    <xf numFmtId="0" fontId="14" fillId="0" borderId="32" xfId="0" applyFont="1" applyBorder="1" applyAlignment="1"/>
    <xf numFmtId="0" fontId="14" fillId="0" borderId="9" xfId="0" applyFont="1" applyBorder="1" applyAlignment="1">
      <alignment horizontal="left" wrapText="1"/>
    </xf>
    <xf numFmtId="0" fontId="14" fillId="0" borderId="39" xfId="0" applyFont="1" applyBorder="1" applyAlignment="1">
      <alignment horizontal="left" wrapText="1"/>
    </xf>
    <xf numFmtId="0" fontId="14" fillId="0" borderId="32" xfId="0" applyFont="1" applyBorder="1" applyAlignment="1">
      <alignment horizontal="left" wrapText="1"/>
    </xf>
    <xf numFmtId="0" fontId="17" fillId="0" borderId="54" xfId="0" applyFont="1" applyBorder="1" applyAlignment="1">
      <alignment horizontal="center" vertical="center" wrapText="1"/>
    </xf>
    <xf numFmtId="0" fontId="31" fillId="0" borderId="55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7" fillId="0" borderId="4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13" fillId="0" borderId="51" xfId="0" applyFont="1" applyBorder="1" applyAlignment="1">
      <alignment vertical="center" wrapText="1"/>
    </xf>
    <xf numFmtId="0" fontId="13" fillId="0" borderId="24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/>
    <xf numFmtId="0" fontId="6" fillId="0" borderId="5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4" fillId="0" borderId="42" xfId="0" applyFont="1" applyBorder="1" applyAlignment="1">
      <alignment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55" xfId="0" applyFont="1" applyFill="1" applyBorder="1" applyAlignment="1">
      <alignment horizontal="center"/>
    </xf>
    <xf numFmtId="0" fontId="6" fillId="0" borderId="49" xfId="0" applyFont="1" applyFill="1" applyBorder="1" applyAlignment="1">
      <alignment horizontal="center"/>
    </xf>
    <xf numFmtId="0" fontId="6" fillId="0" borderId="50" xfId="0" applyFont="1" applyFill="1" applyBorder="1" applyAlignment="1">
      <alignment horizontal="center"/>
    </xf>
    <xf numFmtId="0" fontId="6" fillId="0" borderId="47" xfId="0" applyFont="1" applyFill="1" applyBorder="1" applyAlignment="1">
      <alignment horizontal="center"/>
    </xf>
    <xf numFmtId="165" fontId="0" fillId="0" borderId="2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3" fillId="0" borderId="9" xfId="3" applyFont="1" applyFill="1" applyBorder="1" applyAlignment="1" applyProtection="1">
      <alignment horizontal="left" vertical="center" wrapText="1"/>
    </xf>
    <xf numFmtId="0" fontId="13" fillId="0" borderId="39" xfId="3" applyFont="1" applyFill="1" applyBorder="1" applyAlignment="1" applyProtection="1">
      <alignment horizontal="left" vertical="center" wrapText="1"/>
    </xf>
    <xf numFmtId="164" fontId="13" fillId="0" borderId="0" xfId="3" applyNumberFormat="1" applyFont="1" applyFill="1" applyBorder="1" applyAlignment="1" applyProtection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63" fillId="0" borderId="26" xfId="0" applyFont="1" applyFill="1" applyBorder="1" applyAlignment="1">
      <alignment horizontal="center"/>
    </xf>
    <xf numFmtId="0" fontId="63" fillId="0" borderId="1" xfId="0" applyFont="1" applyFill="1" applyBorder="1" applyAlignment="1">
      <alignment horizontal="center"/>
    </xf>
    <xf numFmtId="0" fontId="63" fillId="0" borderId="54" xfId="0" applyFont="1" applyFill="1" applyBorder="1" applyAlignment="1">
      <alignment horizontal="center"/>
    </xf>
    <xf numFmtId="0" fontId="63" fillId="0" borderId="30" xfId="0" applyFont="1" applyFill="1" applyBorder="1" applyAlignment="1">
      <alignment horizontal="center"/>
    </xf>
    <xf numFmtId="0" fontId="63" fillId="0" borderId="7" xfId="0" applyFont="1" applyFill="1" applyBorder="1" applyAlignment="1">
      <alignment horizontal="center"/>
    </xf>
    <xf numFmtId="0" fontId="63" fillId="0" borderId="55" xfId="0" applyFont="1" applyFill="1" applyBorder="1" applyAlignment="1">
      <alignment horizontal="center"/>
    </xf>
    <xf numFmtId="0" fontId="63" fillId="0" borderId="58" xfId="0" applyFont="1" applyFill="1" applyBorder="1" applyAlignment="1">
      <alignment horizontal="center"/>
    </xf>
    <xf numFmtId="0" fontId="63" fillId="0" borderId="69" xfId="0" applyFont="1" applyFill="1" applyBorder="1" applyAlignment="1">
      <alignment horizontal="center"/>
    </xf>
    <xf numFmtId="0" fontId="63" fillId="0" borderId="57" xfId="0" applyFont="1" applyFill="1" applyBorder="1" applyAlignment="1">
      <alignment horizontal="center"/>
    </xf>
    <xf numFmtId="0" fontId="36" fillId="0" borderId="0" xfId="0" applyFont="1" applyAlignment="1">
      <alignment horizontal="center" wrapText="1"/>
    </xf>
    <xf numFmtId="0" fontId="5" fillId="2" borderId="7" xfId="0" applyFont="1" applyFill="1" applyBorder="1" applyAlignment="1">
      <alignment horizontal="right"/>
    </xf>
    <xf numFmtId="0" fontId="55" fillId="0" borderId="4" xfId="0" applyFont="1" applyBorder="1" applyAlignment="1">
      <alignment horizontal="center" vertical="center"/>
    </xf>
    <xf numFmtId="0" fontId="55" fillId="0" borderId="5" xfId="0" applyFont="1" applyBorder="1" applyAlignment="1">
      <alignment horizontal="center" vertical="center"/>
    </xf>
    <xf numFmtId="0" fontId="55" fillId="0" borderId="6" xfId="0" applyFont="1" applyBorder="1" applyAlignment="1">
      <alignment horizontal="center" vertical="center"/>
    </xf>
    <xf numFmtId="0" fontId="55" fillId="0" borderId="4" xfId="0" applyFont="1" applyBorder="1" applyAlignment="1">
      <alignment horizontal="center" vertical="center" wrapText="1"/>
    </xf>
    <xf numFmtId="0" fontId="55" fillId="0" borderId="5" xfId="0" applyFont="1" applyBorder="1" applyAlignment="1">
      <alignment horizontal="center" vertical="center" wrapText="1"/>
    </xf>
    <xf numFmtId="0" fontId="55" fillId="0" borderId="6" xfId="0" applyFont="1" applyBorder="1" applyAlignment="1">
      <alignment horizontal="center" vertical="center" wrapText="1"/>
    </xf>
    <xf numFmtId="165" fontId="5" fillId="0" borderId="70" xfId="1" applyNumberFormat="1" applyFont="1" applyBorder="1" applyAlignment="1">
      <alignment horizontal="center" vertical="center" wrapText="1"/>
    </xf>
    <xf numFmtId="165" fontId="5" fillId="0" borderId="70" xfId="1" applyNumberFormat="1" applyFont="1" applyBorder="1"/>
    <xf numFmtId="0" fontId="55" fillId="0" borderId="13" xfId="0" applyFont="1" applyBorder="1" applyAlignment="1">
      <alignment vertical="center" wrapText="1"/>
    </xf>
    <xf numFmtId="0" fontId="5" fillId="0" borderId="25" xfId="0" applyFont="1" applyBorder="1"/>
    <xf numFmtId="165" fontId="5" fillId="0" borderId="35" xfId="1" applyNumberFormat="1" applyFont="1" applyBorder="1"/>
    <xf numFmtId="165" fontId="5" fillId="0" borderId="21" xfId="1" applyNumberFormat="1" applyFont="1" applyBorder="1"/>
    <xf numFmtId="165" fontId="5" fillId="0" borderId="46" xfId="1" applyNumberFormat="1" applyFont="1" applyBorder="1"/>
    <xf numFmtId="3" fontId="5" fillId="0" borderId="71" xfId="0" applyNumberFormat="1" applyFont="1" applyBorder="1" applyAlignment="1">
      <alignment wrapText="1"/>
    </xf>
    <xf numFmtId="165" fontId="5" fillId="0" borderId="21" xfId="1" applyNumberFormat="1" applyFont="1" applyFill="1" applyBorder="1" applyAlignment="1"/>
    <xf numFmtId="165" fontId="5" fillId="0" borderId="40" xfId="1" applyNumberFormat="1" applyFont="1" applyBorder="1"/>
    <xf numFmtId="0" fontId="64" fillId="0" borderId="0" xfId="5" applyFont="1" applyAlignment="1">
      <alignment horizontal="center"/>
    </xf>
    <xf numFmtId="0" fontId="2" fillId="0" borderId="0" xfId="5"/>
    <xf numFmtId="3" fontId="65" fillId="0" borderId="0" xfId="5" applyNumberFormat="1" applyFont="1"/>
    <xf numFmtId="3" fontId="2" fillId="0" borderId="0" xfId="5" applyNumberFormat="1"/>
    <xf numFmtId="0" fontId="23" fillId="0" borderId="0" xfId="5" applyFont="1" applyAlignment="1">
      <alignment horizontal="center"/>
    </xf>
    <xf numFmtId="3" fontId="2" fillId="0" borderId="0" xfId="5" applyNumberFormat="1" applyAlignment="1">
      <alignment horizontal="left"/>
    </xf>
    <xf numFmtId="3" fontId="12" fillId="0" borderId="0" xfId="5" applyNumberFormat="1" applyFont="1"/>
    <xf numFmtId="0" fontId="23" fillId="0" borderId="0" xfId="5" applyFont="1" applyAlignment="1">
      <alignment horizontal="center"/>
    </xf>
    <xf numFmtId="3" fontId="65" fillId="0" borderId="0" xfId="5" applyNumberFormat="1" applyFont="1" applyAlignment="1">
      <alignment vertical="center"/>
    </xf>
    <xf numFmtId="3" fontId="2" fillId="0" borderId="0" xfId="5" applyNumberFormat="1" applyAlignment="1">
      <alignment vertical="center"/>
    </xf>
    <xf numFmtId="3" fontId="2" fillId="0" borderId="0" xfId="5" applyNumberFormat="1" applyAlignment="1">
      <alignment horizontal="left" vertical="center" wrapText="1"/>
    </xf>
    <xf numFmtId="3" fontId="12" fillId="0" borderId="0" xfId="5" applyNumberFormat="1" applyFont="1" applyAlignment="1">
      <alignment vertical="center"/>
    </xf>
    <xf numFmtId="0" fontId="2" fillId="0" borderId="0" xfId="5" applyAlignment="1">
      <alignment horizontal="right"/>
    </xf>
    <xf numFmtId="3" fontId="66" fillId="0" borderId="0" xfId="5" applyNumberFormat="1" applyFont="1"/>
    <xf numFmtId="3" fontId="12" fillId="0" borderId="0" xfId="5" applyNumberFormat="1" applyFont="1" applyAlignment="1">
      <alignment horizontal="center"/>
    </xf>
    <xf numFmtId="0" fontId="68" fillId="0" borderId="0" xfId="5" applyFont="1"/>
    <xf numFmtId="165" fontId="2" fillId="0" borderId="0" xfId="6" applyNumberFormat="1" applyFont="1"/>
    <xf numFmtId="0" fontId="2" fillId="0" borderId="0" xfId="5" applyAlignment="1">
      <alignment horizontal="left"/>
    </xf>
    <xf numFmtId="165" fontId="2" fillId="0" borderId="0" xfId="6" applyNumberFormat="1" applyFont="1" applyAlignment="1">
      <alignment vertical="center"/>
    </xf>
    <xf numFmtId="0" fontId="2" fillId="0" borderId="0" xfId="5" applyAlignment="1">
      <alignment vertical="center"/>
    </xf>
    <xf numFmtId="3" fontId="2" fillId="0" borderId="0" xfId="5" applyNumberFormat="1" applyAlignment="1">
      <alignment horizontal="left" vertical="center" wrapText="1"/>
    </xf>
    <xf numFmtId="3" fontId="69" fillId="0" borderId="0" xfId="5" applyNumberFormat="1" applyFont="1" applyAlignment="1">
      <alignment vertical="center"/>
    </xf>
    <xf numFmtId="3" fontId="67" fillId="0" borderId="0" xfId="5" applyNumberFormat="1" applyFont="1"/>
    <xf numFmtId="165" fontId="70" fillId="0" borderId="0" xfId="5" applyNumberFormat="1" applyFont="1"/>
    <xf numFmtId="165" fontId="2" fillId="0" borderId="0" xfId="5" applyNumberFormat="1"/>
    <xf numFmtId="0" fontId="2" fillId="0" borderId="0" xfId="5" applyFill="1" applyAlignment="1">
      <alignment horizontal="left"/>
    </xf>
    <xf numFmtId="165" fontId="2" fillId="0" borderId="0" xfId="6" applyNumberFormat="1" applyFont="1" applyFill="1"/>
  </cellXfs>
  <cellStyles count="7">
    <cellStyle name="Ezres" xfId="1" builtinId="3"/>
    <cellStyle name="Ezres 2" xfId="2"/>
    <cellStyle name="Ezres 2 2" xfId="4"/>
    <cellStyle name="Ezres 3" xfId="6"/>
    <cellStyle name="Normál" xfId="0" builtinId="0"/>
    <cellStyle name="Normál 2" xfId="5"/>
    <cellStyle name="Normál_KVRENMUNKA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470535</xdr:colOff>
      <xdr:row>8</xdr:row>
      <xdr:rowOff>139065</xdr:rowOff>
    </xdr:from>
    <xdr:ext cx="184731" cy="264560"/>
    <xdr:sp macro="" textlink="">
      <xdr:nvSpPr>
        <xdr:cNvPr id="2" name="Szövegdoboz 1"/>
        <xdr:cNvSpPr txBox="1"/>
      </xdr:nvSpPr>
      <xdr:spPr>
        <a:xfrm>
          <a:off x="11559223" y="162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opLeftCell="A30" zoomScale="90" zoomScaleNormal="90" workbookViewId="0">
      <selection activeCell="E46" sqref="E46"/>
    </sheetView>
  </sheetViews>
  <sheetFormatPr defaultRowHeight="14.25" x14ac:dyDescent="0.2"/>
  <cols>
    <col min="1" max="1" width="41.85546875" style="76" customWidth="1"/>
    <col min="2" max="2" width="19.7109375" style="76" customWidth="1"/>
    <col min="3" max="3" width="18.42578125" style="76" customWidth="1"/>
    <col min="4" max="4" width="19.5703125" style="76" customWidth="1"/>
    <col min="5" max="5" width="24.140625" style="88" customWidth="1"/>
    <col min="6" max="6" width="17.140625" style="111" bestFit="1" customWidth="1"/>
  </cols>
  <sheetData>
    <row r="1" spans="1:6" ht="37.5" customHeight="1" x14ac:dyDescent="0.25">
      <c r="A1" s="618" t="s">
        <v>224</v>
      </c>
      <c r="B1" s="618"/>
      <c r="C1" s="618"/>
      <c r="D1" s="618"/>
      <c r="E1" s="618"/>
    </row>
    <row r="2" spans="1:6" ht="15" x14ac:dyDescent="0.25">
      <c r="A2" s="84"/>
      <c r="B2" s="84"/>
      <c r="C2" s="84"/>
      <c r="D2" s="84"/>
      <c r="E2" s="85"/>
    </row>
    <row r="3" spans="1:6" ht="15" x14ac:dyDescent="0.25">
      <c r="A3" s="84"/>
      <c r="B3" s="84"/>
      <c r="C3" s="84"/>
      <c r="D3" s="84"/>
      <c r="E3" s="85"/>
      <c r="F3" s="156"/>
    </row>
    <row r="4" spans="1:6" ht="18.75" customHeight="1" thickBot="1" x14ac:dyDescent="0.25">
      <c r="A4" s="112"/>
      <c r="B4" s="112"/>
      <c r="C4" s="268"/>
      <c r="D4" s="268"/>
      <c r="E4" s="371"/>
      <c r="F4" s="156"/>
    </row>
    <row r="5" spans="1:6" s="44" customFormat="1" ht="12" customHeight="1" x14ac:dyDescent="0.2">
      <c r="A5" s="624" t="s">
        <v>112</v>
      </c>
      <c r="B5" s="626" t="s">
        <v>291</v>
      </c>
      <c r="C5" s="626" t="s">
        <v>292</v>
      </c>
      <c r="D5" s="626" t="s">
        <v>293</v>
      </c>
      <c r="E5" s="619" t="s">
        <v>294</v>
      </c>
      <c r="F5" s="83"/>
    </row>
    <row r="6" spans="1:6" s="44" customFormat="1" ht="51" customHeight="1" thickBot="1" x14ac:dyDescent="0.25">
      <c r="A6" s="625"/>
      <c r="B6" s="627"/>
      <c r="C6" s="627"/>
      <c r="D6" s="627"/>
      <c r="E6" s="620"/>
      <c r="F6" s="83"/>
    </row>
    <row r="7" spans="1:6" s="44" customFormat="1" ht="33.75" customHeight="1" thickBot="1" x14ac:dyDescent="0.3">
      <c r="A7" s="283" t="s">
        <v>75</v>
      </c>
      <c r="B7" s="163">
        <f>B8+B17+B16</f>
        <v>676890152</v>
      </c>
      <c r="C7" s="163">
        <f t="shared" ref="C7:D7" si="0">C8+C17</f>
        <v>0</v>
      </c>
      <c r="D7" s="163">
        <f t="shared" si="0"/>
        <v>0</v>
      </c>
      <c r="E7" s="282">
        <f t="shared" ref="E7:E21" si="1">D7+C7+B7</f>
        <v>676890152</v>
      </c>
      <c r="F7" s="83"/>
    </row>
    <row r="8" spans="1:6" s="44" customFormat="1" ht="33.75" customHeight="1" x14ac:dyDescent="0.25">
      <c r="A8" s="162" t="s">
        <v>80</v>
      </c>
      <c r="B8" s="281">
        <f>SUM(B9:B14)</f>
        <v>296648873</v>
      </c>
      <c r="C8" s="281">
        <f t="shared" ref="C8:D8" si="2">SUM(C9:C14)</f>
        <v>0</v>
      </c>
      <c r="D8" s="281">
        <f t="shared" si="2"/>
        <v>0</v>
      </c>
      <c r="E8" s="281">
        <f t="shared" si="1"/>
        <v>296648873</v>
      </c>
      <c r="F8" s="83"/>
    </row>
    <row r="9" spans="1:6" s="44" customFormat="1" ht="36" customHeight="1" x14ac:dyDescent="0.25">
      <c r="A9" s="274" t="s">
        <v>76</v>
      </c>
      <c r="B9" s="164">
        <v>176886608</v>
      </c>
      <c r="C9" s="165"/>
      <c r="D9" s="196"/>
      <c r="E9" s="281">
        <f t="shared" si="1"/>
        <v>176886608</v>
      </c>
      <c r="F9" s="83"/>
    </row>
    <row r="10" spans="1:6" s="44" customFormat="1" ht="46.5" customHeight="1" x14ac:dyDescent="0.25">
      <c r="A10" s="274" t="s">
        <v>295</v>
      </c>
      <c r="B10" s="166">
        <v>82347647</v>
      </c>
      <c r="C10" s="165"/>
      <c r="D10" s="196"/>
      <c r="E10" s="160">
        <f t="shared" si="1"/>
        <v>82347647</v>
      </c>
      <c r="F10" s="83"/>
    </row>
    <row r="11" spans="1:6" s="44" customFormat="1" ht="46.5" customHeight="1" x14ac:dyDescent="0.25">
      <c r="A11" s="274" t="s">
        <v>296</v>
      </c>
      <c r="B11" s="166">
        <v>11157873</v>
      </c>
      <c r="C11" s="165"/>
      <c r="D11" s="196"/>
      <c r="E11" s="160">
        <f t="shared" si="1"/>
        <v>11157873</v>
      </c>
      <c r="F11" s="83"/>
    </row>
    <row r="12" spans="1:6" s="44" customFormat="1" ht="40.5" customHeight="1" x14ac:dyDescent="0.25">
      <c r="A12" s="274" t="s">
        <v>77</v>
      </c>
      <c r="B12" s="166">
        <v>6902035</v>
      </c>
      <c r="C12" s="167"/>
      <c r="D12" s="197"/>
      <c r="E12" s="160">
        <f t="shared" si="1"/>
        <v>6902035</v>
      </c>
      <c r="F12" s="83"/>
    </row>
    <row r="13" spans="1:6" s="44" customFormat="1" ht="51.75" customHeight="1" x14ac:dyDescent="0.25">
      <c r="A13" s="274" t="s">
        <v>79</v>
      </c>
      <c r="B13" s="166">
        <v>19354710</v>
      </c>
      <c r="C13" s="167"/>
      <c r="D13" s="197"/>
      <c r="E13" s="160">
        <f t="shared" si="1"/>
        <v>19354710</v>
      </c>
      <c r="F13" s="83"/>
    </row>
    <row r="14" spans="1:6" s="44" customFormat="1" ht="66" customHeight="1" x14ac:dyDescent="0.25">
      <c r="A14" s="274" t="s">
        <v>78</v>
      </c>
      <c r="B14" s="166"/>
      <c r="C14" s="167"/>
      <c r="D14" s="197"/>
      <c r="E14" s="160">
        <f t="shared" si="1"/>
        <v>0</v>
      </c>
      <c r="F14" s="83"/>
    </row>
    <row r="15" spans="1:6" s="134" customFormat="1" ht="66" customHeight="1" x14ac:dyDescent="0.25">
      <c r="A15" s="275" t="s">
        <v>197</v>
      </c>
      <c r="B15" s="280"/>
      <c r="C15" s="169"/>
      <c r="D15" s="198"/>
      <c r="E15" s="160">
        <f t="shared" si="1"/>
        <v>0</v>
      </c>
      <c r="F15" s="133"/>
    </row>
    <row r="16" spans="1:6" s="134" customFormat="1" ht="66" customHeight="1" x14ac:dyDescent="0.25">
      <c r="A16" s="275" t="s">
        <v>240</v>
      </c>
      <c r="B16" s="168"/>
      <c r="C16" s="169"/>
      <c r="D16" s="198"/>
      <c r="E16" s="160">
        <f t="shared" si="1"/>
        <v>0</v>
      </c>
      <c r="F16" s="133"/>
    </row>
    <row r="17" spans="1:13" s="134" customFormat="1" ht="58.5" customHeight="1" thickBot="1" x14ac:dyDescent="0.3">
      <c r="A17" s="275" t="s">
        <v>173</v>
      </c>
      <c r="B17" s="168">
        <v>380241279</v>
      </c>
      <c r="C17" s="169">
        <v>0</v>
      </c>
      <c r="D17" s="198"/>
      <c r="E17" s="170">
        <f t="shared" si="1"/>
        <v>380241279</v>
      </c>
      <c r="F17" s="133"/>
    </row>
    <row r="18" spans="1:13" s="136" customFormat="1" ht="41.25" customHeight="1" thickBot="1" x14ac:dyDescent="0.3">
      <c r="A18" s="276" t="s">
        <v>81</v>
      </c>
      <c r="B18" s="163">
        <f>SUM(B19:B20)</f>
        <v>1596873998</v>
      </c>
      <c r="C18" s="163">
        <f t="shared" ref="C18:D18" si="3">SUM(C19:C20)</f>
        <v>0</v>
      </c>
      <c r="D18" s="163">
        <f t="shared" si="3"/>
        <v>0</v>
      </c>
      <c r="E18" s="282">
        <f t="shared" si="1"/>
        <v>1596873998</v>
      </c>
      <c r="F18" s="135"/>
    </row>
    <row r="19" spans="1:13" s="44" customFormat="1" ht="51.75" customHeight="1" x14ac:dyDescent="0.25">
      <c r="A19" s="277" t="s">
        <v>142</v>
      </c>
      <c r="B19" s="164"/>
      <c r="C19" s="165"/>
      <c r="D19" s="165"/>
      <c r="E19" s="281">
        <f t="shared" si="1"/>
        <v>0</v>
      </c>
      <c r="F19" s="83"/>
    </row>
    <row r="20" spans="1:13" s="44" customFormat="1" ht="48.75" customHeight="1" thickBot="1" x14ac:dyDescent="0.3">
      <c r="A20" s="285" t="s">
        <v>82</v>
      </c>
      <c r="B20" s="171">
        <v>1596873998</v>
      </c>
      <c r="C20" s="172"/>
      <c r="D20" s="172"/>
      <c r="E20" s="170">
        <f t="shared" si="1"/>
        <v>1596873998</v>
      </c>
      <c r="F20" s="83"/>
    </row>
    <row r="21" spans="1:13" s="114" customFormat="1" ht="45" customHeight="1" thickBot="1" x14ac:dyDescent="0.3">
      <c r="A21" s="324" t="s">
        <v>67</v>
      </c>
      <c r="B21" s="286">
        <f>B23+B24+B27+B22</f>
        <v>97402000</v>
      </c>
      <c r="C21" s="286">
        <f>C23+C24+C27+C22</f>
        <v>0</v>
      </c>
      <c r="D21" s="286">
        <f>D23+D24+D27+D22</f>
        <v>0</v>
      </c>
      <c r="E21" s="284">
        <f t="shared" si="1"/>
        <v>97402000</v>
      </c>
      <c r="F21" s="113"/>
    </row>
    <row r="22" spans="1:13" s="114" customFormat="1" ht="45" customHeight="1" thickBot="1" x14ac:dyDescent="0.3">
      <c r="A22" s="326" t="s">
        <v>225</v>
      </c>
      <c r="B22" s="286"/>
      <c r="C22" s="286"/>
      <c r="D22" s="286"/>
      <c r="E22" s="284"/>
      <c r="F22" s="113"/>
    </row>
    <row r="23" spans="1:13" s="134" customFormat="1" ht="36" customHeight="1" x14ac:dyDescent="0.25">
      <c r="A23" s="327" t="s">
        <v>68</v>
      </c>
      <c r="B23" s="289">
        <v>12510000</v>
      </c>
      <c r="C23" s="290"/>
      <c r="D23" s="290"/>
      <c r="E23" s="291">
        <f t="shared" ref="E23:E34" si="4">D23+C23+B23</f>
        <v>12510000</v>
      </c>
      <c r="F23" s="133"/>
    </row>
    <row r="24" spans="1:13" s="134" customFormat="1" ht="46.5" customHeight="1" x14ac:dyDescent="0.25">
      <c r="A24" s="327" t="s">
        <v>69</v>
      </c>
      <c r="B24" s="174">
        <v>77833000</v>
      </c>
      <c r="C24" s="174">
        <f>SUM(C25:C26)</f>
        <v>0</v>
      </c>
      <c r="D24" s="174">
        <f>SUM(D25:D26)</f>
        <v>0</v>
      </c>
      <c r="E24" s="292">
        <f t="shared" si="4"/>
        <v>77833000</v>
      </c>
      <c r="F24" s="133"/>
    </row>
    <row r="25" spans="1:13" s="134" customFormat="1" ht="67.5" customHeight="1" x14ac:dyDescent="0.25">
      <c r="A25" s="328" t="s">
        <v>70</v>
      </c>
      <c r="B25" s="174">
        <v>68320000</v>
      </c>
      <c r="C25" s="287"/>
      <c r="D25" s="287"/>
      <c r="E25" s="292">
        <f t="shared" si="4"/>
        <v>68320000</v>
      </c>
      <c r="F25" s="133"/>
    </row>
    <row r="26" spans="1:13" s="44" customFormat="1" ht="24.75" customHeight="1" x14ac:dyDescent="0.25">
      <c r="A26" s="328" t="s">
        <v>71</v>
      </c>
      <c r="B26" s="288">
        <v>9513000</v>
      </c>
      <c r="C26" s="180"/>
      <c r="D26" s="180"/>
      <c r="E26" s="292">
        <f t="shared" si="4"/>
        <v>9513000</v>
      </c>
      <c r="F26" s="83"/>
    </row>
    <row r="27" spans="1:13" s="134" customFormat="1" ht="48.75" customHeight="1" thickBot="1" x14ac:dyDescent="0.3">
      <c r="A27" s="329" t="s">
        <v>297</v>
      </c>
      <c r="B27" s="168">
        <v>7059000</v>
      </c>
      <c r="C27" s="169"/>
      <c r="D27" s="175"/>
      <c r="E27" s="278">
        <f t="shared" si="4"/>
        <v>7059000</v>
      </c>
      <c r="F27" s="133"/>
    </row>
    <row r="28" spans="1:13" s="44" customFormat="1" ht="38.25" customHeight="1" thickBot="1" x14ac:dyDescent="0.3">
      <c r="A28" s="325" t="s">
        <v>73</v>
      </c>
      <c r="B28" s="279">
        <v>84080807</v>
      </c>
      <c r="C28" s="279">
        <v>301200</v>
      </c>
      <c r="D28" s="279">
        <v>688000</v>
      </c>
      <c r="E28" s="284">
        <f t="shared" si="4"/>
        <v>85070007</v>
      </c>
      <c r="F28" s="83"/>
    </row>
    <row r="29" spans="1:13" ht="32.25" customHeight="1" thickBot="1" x14ac:dyDescent="0.3">
      <c r="A29" s="161" t="s">
        <v>74</v>
      </c>
      <c r="B29" s="163">
        <v>21762694</v>
      </c>
      <c r="C29" s="293">
        <f>SUM(C31:C32)</f>
        <v>0</v>
      </c>
      <c r="D29" s="293">
        <f>SUM(D31:D32)</f>
        <v>0</v>
      </c>
      <c r="E29" s="282">
        <f t="shared" si="4"/>
        <v>21762694</v>
      </c>
      <c r="F29" s="156"/>
    </row>
    <row r="30" spans="1:13" ht="32.25" customHeight="1" thickBot="1" x14ac:dyDescent="0.3">
      <c r="A30" s="294" t="s">
        <v>92</v>
      </c>
      <c r="B30" s="163">
        <v>23524731</v>
      </c>
      <c r="C30" s="293"/>
      <c r="D30" s="295"/>
      <c r="E30" s="282">
        <f t="shared" si="4"/>
        <v>23524731</v>
      </c>
      <c r="F30" s="156"/>
    </row>
    <row r="31" spans="1:13" s="44" customFormat="1" ht="48.75" customHeight="1" thickBot="1" x14ac:dyDescent="0.3">
      <c r="A31" s="294" t="s">
        <v>83</v>
      </c>
      <c r="B31" s="163">
        <f t="shared" ref="B31:D31" si="5">SUM(B32:B33)</f>
        <v>0</v>
      </c>
      <c r="C31" s="163">
        <f t="shared" si="5"/>
        <v>0</v>
      </c>
      <c r="D31" s="163">
        <f t="shared" si="5"/>
        <v>0</v>
      </c>
      <c r="E31" s="282">
        <f t="shared" si="4"/>
        <v>0</v>
      </c>
      <c r="F31" s="83"/>
    </row>
    <row r="32" spans="1:13" s="44" customFormat="1" ht="63.75" customHeight="1" x14ac:dyDescent="0.25">
      <c r="A32" s="296" t="s">
        <v>200</v>
      </c>
      <c r="B32" s="164"/>
      <c r="C32" s="165"/>
      <c r="D32" s="196"/>
      <c r="E32" s="281">
        <f t="shared" si="4"/>
        <v>0</v>
      </c>
      <c r="F32" s="83"/>
      <c r="M32" s="273"/>
    </row>
    <row r="33" spans="1:9" s="44" customFormat="1" ht="48.75" customHeight="1" x14ac:dyDescent="0.25">
      <c r="A33" s="173" t="s">
        <v>201</v>
      </c>
      <c r="B33" s="166"/>
      <c r="C33" s="167"/>
      <c r="D33" s="196"/>
      <c r="E33" s="281">
        <f t="shared" si="4"/>
        <v>0</v>
      </c>
      <c r="F33" s="83"/>
    </row>
    <row r="34" spans="1:9" s="54" customFormat="1" ht="40.5" customHeight="1" thickBot="1" x14ac:dyDescent="0.3">
      <c r="A34" s="177" t="s">
        <v>93</v>
      </c>
      <c r="B34" s="139">
        <f>B7+B18+B21+B31+B30+B28+B29</f>
        <v>2500534382</v>
      </c>
      <c r="C34" s="139">
        <f>C7+C18+C21+C31+C30+C28+C29</f>
        <v>301200</v>
      </c>
      <c r="D34" s="140">
        <f>D7+D18+D21+D31+D30+D28+D29</f>
        <v>688000</v>
      </c>
      <c r="E34" s="160">
        <f t="shared" si="4"/>
        <v>2501523582</v>
      </c>
      <c r="F34" s="269"/>
    </row>
    <row r="35" spans="1:9" s="54" customFormat="1" ht="21.75" customHeight="1" thickBot="1" x14ac:dyDescent="0.3">
      <c r="A35" s="621" t="s">
        <v>91</v>
      </c>
      <c r="B35" s="622"/>
      <c r="C35" s="622"/>
      <c r="D35" s="622"/>
      <c r="E35" s="623"/>
      <c r="F35" s="269"/>
      <c r="H35" s="616"/>
      <c r="I35" s="617"/>
    </row>
    <row r="36" spans="1:9" ht="46.5" customHeight="1" thickBot="1" x14ac:dyDescent="0.3">
      <c r="A36" s="178" t="s">
        <v>90</v>
      </c>
      <c r="B36" s="336">
        <f>B37</f>
        <v>680092538</v>
      </c>
      <c r="C36" s="176">
        <f t="shared" ref="C36:D36" si="6">C37+C45</f>
        <v>138640733</v>
      </c>
      <c r="D36" s="176">
        <f t="shared" si="6"/>
        <v>12311390</v>
      </c>
      <c r="E36" s="86">
        <f>E37</f>
        <v>831044661</v>
      </c>
      <c r="F36" s="156"/>
    </row>
    <row r="37" spans="1:9" s="58" customFormat="1" ht="33" customHeight="1" thickBot="1" x14ac:dyDescent="0.25">
      <c r="A37" s="307" t="s">
        <v>84</v>
      </c>
      <c r="B37" s="300">
        <f>B38+B41+B46+B45+B44</f>
        <v>680092538</v>
      </c>
      <c r="C37" s="179">
        <f t="shared" ref="C37:D37" si="7">C38+C41+C46+C44</f>
        <v>138640733</v>
      </c>
      <c r="D37" s="301">
        <f t="shared" si="7"/>
        <v>12311390</v>
      </c>
      <c r="E37" s="297">
        <f t="shared" ref="E37:E46" si="8">C37+B37+D37</f>
        <v>831044661</v>
      </c>
      <c r="F37" s="137"/>
    </row>
    <row r="38" spans="1:9" ht="33" customHeight="1" thickBot="1" x14ac:dyDescent="0.25">
      <c r="A38" s="183" t="s">
        <v>85</v>
      </c>
      <c r="B38" s="306">
        <f t="shared" ref="B38:D38" si="9">SUM(B39:B40)</f>
        <v>97249817</v>
      </c>
      <c r="C38" s="180">
        <f t="shared" si="9"/>
        <v>0</v>
      </c>
      <c r="D38" s="302">
        <f t="shared" si="9"/>
        <v>0</v>
      </c>
      <c r="E38" s="132">
        <f t="shared" si="8"/>
        <v>97249817</v>
      </c>
      <c r="F38" s="332"/>
    </row>
    <row r="39" spans="1:9" ht="33" customHeight="1" thickBot="1" x14ac:dyDescent="0.25">
      <c r="A39" s="308" t="s">
        <v>174</v>
      </c>
      <c r="B39" s="180">
        <v>97249817</v>
      </c>
      <c r="C39" s="180"/>
      <c r="D39" s="303"/>
      <c r="E39" s="132">
        <f t="shared" si="8"/>
        <v>97249817</v>
      </c>
      <c r="F39" s="156"/>
    </row>
    <row r="40" spans="1:9" ht="33" customHeight="1" thickBot="1" x14ac:dyDescent="0.25">
      <c r="A40" s="298" t="s">
        <v>175</v>
      </c>
      <c r="B40" s="180"/>
      <c r="C40" s="180"/>
      <c r="D40" s="303"/>
      <c r="E40" s="132">
        <f t="shared" si="8"/>
        <v>0</v>
      </c>
      <c r="F40" s="156"/>
    </row>
    <row r="41" spans="1:9" s="58" customFormat="1" ht="33" customHeight="1" thickBot="1" x14ac:dyDescent="0.25">
      <c r="A41" s="299" t="s">
        <v>86</v>
      </c>
      <c r="B41" s="287">
        <f>SUM(B42:B43)</f>
        <v>565244312</v>
      </c>
      <c r="C41" s="287">
        <f>SUM(C42:C43)+C45</f>
        <v>0</v>
      </c>
      <c r="D41" s="287">
        <f>SUM(D42:D43)+D45</f>
        <v>0</v>
      </c>
      <c r="E41" s="132">
        <f t="shared" si="8"/>
        <v>565244312</v>
      </c>
      <c r="F41" s="137"/>
    </row>
    <row r="42" spans="1:9" s="138" customFormat="1" ht="33" customHeight="1" thickBot="1" x14ac:dyDescent="0.25">
      <c r="A42" s="298" t="s">
        <v>88</v>
      </c>
      <c r="B42" s="180">
        <v>101144895</v>
      </c>
      <c r="C42" s="182">
        <v>0</v>
      </c>
      <c r="D42" s="304"/>
      <c r="E42" s="132">
        <f t="shared" si="8"/>
        <v>101144895</v>
      </c>
      <c r="F42" s="270"/>
    </row>
    <row r="43" spans="1:9" ht="36.75" customHeight="1" thickBot="1" x14ac:dyDescent="0.3">
      <c r="A43" s="298" t="s">
        <v>87</v>
      </c>
      <c r="B43" s="181">
        <v>464099417</v>
      </c>
      <c r="C43" s="181"/>
      <c r="D43" s="305"/>
      <c r="E43" s="86">
        <f t="shared" si="8"/>
        <v>464099417</v>
      </c>
      <c r="F43" s="332"/>
    </row>
    <row r="44" spans="1:9" s="58" customFormat="1" ht="36.75" customHeight="1" thickBot="1" x14ac:dyDescent="0.3">
      <c r="A44" s="211" t="s">
        <v>176</v>
      </c>
      <c r="B44" s="210"/>
      <c r="C44" s="210"/>
      <c r="D44" s="209"/>
      <c r="E44" s="86">
        <f t="shared" si="8"/>
        <v>0</v>
      </c>
      <c r="F44" s="137"/>
    </row>
    <row r="45" spans="1:9" s="58" customFormat="1" ht="36.75" customHeight="1" thickBot="1" x14ac:dyDescent="0.3">
      <c r="A45" s="233" t="s">
        <v>196</v>
      </c>
      <c r="B45" s="210">
        <v>17598409</v>
      </c>
      <c r="C45" s="210"/>
      <c r="D45" s="209"/>
      <c r="E45" s="86">
        <f t="shared" si="8"/>
        <v>17598409</v>
      </c>
      <c r="F45" s="137"/>
    </row>
    <row r="46" spans="1:9" ht="33" customHeight="1" thickBot="1" x14ac:dyDescent="0.3">
      <c r="A46" s="183" t="s">
        <v>89</v>
      </c>
      <c r="B46" s="184"/>
      <c r="C46" s="184">
        <v>138640733</v>
      </c>
      <c r="D46" s="185">
        <v>12311390</v>
      </c>
      <c r="E46" s="86">
        <f t="shared" si="8"/>
        <v>150952123</v>
      </c>
      <c r="F46" s="156"/>
    </row>
    <row r="48" spans="1:9" x14ac:dyDescent="0.2">
      <c r="E48" s="89"/>
    </row>
    <row r="51" spans="2:2" x14ac:dyDescent="0.2">
      <c r="B51" s="87"/>
    </row>
  </sheetData>
  <mergeCells count="8">
    <mergeCell ref="H35:I35"/>
    <mergeCell ref="A1:E1"/>
    <mergeCell ref="E5:E6"/>
    <mergeCell ref="A35:E35"/>
    <mergeCell ref="A5:A6"/>
    <mergeCell ref="B5:B6"/>
    <mergeCell ref="C5:C6"/>
    <mergeCell ref="D5:D6"/>
  </mergeCells>
  <phoneticPr fontId="31" type="noConversion"/>
  <pageMargins left="0.98425196850393704" right="0.19685039370078741" top="0.52708333333333335" bottom="0.39370078740157483" header="0.51181102362204722" footer="0.51181102362204722"/>
  <pageSetup paperSize="9" scale="54" orientation="portrait" r:id="rId1"/>
  <headerFooter alignWithMargins="0">
    <oddHeader>&amp;R1.sz. melléklet
..../2020.(IX.03.) Egyek Önk.</oddHeader>
  </headerFooter>
  <rowBreaks count="1" manualBreakCount="1">
    <brk id="34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2:O39"/>
  <sheetViews>
    <sheetView zoomScaleNormal="100" workbookViewId="0">
      <selection activeCell="G9" sqref="G9:G29"/>
    </sheetView>
  </sheetViews>
  <sheetFormatPr defaultRowHeight="12.75" x14ac:dyDescent="0.2"/>
  <cols>
    <col min="1" max="1" width="40.7109375" customWidth="1"/>
    <col min="2" max="2" width="20.140625" customWidth="1"/>
    <col min="3" max="4" width="14.7109375" customWidth="1"/>
    <col min="5" max="5" width="17.85546875" customWidth="1"/>
    <col min="6" max="6" width="11.7109375" customWidth="1"/>
    <col min="7" max="7" width="16.28515625" bestFit="1" customWidth="1"/>
  </cols>
  <sheetData>
    <row r="2" spans="1:15" ht="38.25" customHeight="1" x14ac:dyDescent="0.25">
      <c r="A2" s="670" t="s">
        <v>274</v>
      </c>
      <c r="B2" s="670"/>
      <c r="C2" s="670"/>
      <c r="D2" s="670"/>
      <c r="E2" s="670"/>
      <c r="F2" s="128"/>
      <c r="G2" s="128"/>
      <c r="H2" s="7"/>
      <c r="I2" s="7"/>
      <c r="J2" s="7"/>
      <c r="K2" s="7"/>
      <c r="L2" s="7"/>
      <c r="M2" s="7"/>
      <c r="N2" s="7"/>
      <c r="O2" s="7"/>
    </row>
    <row r="3" spans="1:15" ht="15.75" x14ac:dyDescent="0.25">
      <c r="A3" s="128"/>
      <c r="B3" s="128"/>
      <c r="C3" s="128"/>
      <c r="D3" s="128"/>
      <c r="E3" s="128"/>
      <c r="F3" s="128"/>
      <c r="G3" s="128"/>
      <c r="H3" s="7"/>
      <c r="I3" s="7"/>
      <c r="J3" s="7"/>
      <c r="K3" s="7"/>
      <c r="L3" s="7"/>
      <c r="M3" s="7"/>
      <c r="N3" s="7"/>
      <c r="O3" s="7"/>
    </row>
    <row r="4" spans="1:15" ht="15.75" x14ac:dyDescent="0.25">
      <c r="A4" s="10"/>
      <c r="B4" s="10"/>
      <c r="C4" s="10"/>
      <c r="D4" s="10"/>
      <c r="E4" s="10"/>
      <c r="F4" s="10"/>
      <c r="G4" s="10"/>
      <c r="H4" s="7"/>
      <c r="I4" s="7"/>
      <c r="J4" s="7"/>
      <c r="K4" s="7"/>
      <c r="L4" s="7"/>
      <c r="M4" s="7"/>
      <c r="N4" s="7"/>
      <c r="O4" s="7"/>
    </row>
    <row r="5" spans="1:15" ht="16.5" thickBot="1" x14ac:dyDescent="0.3">
      <c r="A5" s="7"/>
      <c r="B5" s="7"/>
      <c r="C5" s="7"/>
      <c r="D5" s="7"/>
      <c r="E5" s="333" t="s">
        <v>226</v>
      </c>
      <c r="F5" s="12"/>
      <c r="G5" s="12"/>
      <c r="H5" s="7"/>
      <c r="I5" s="7"/>
      <c r="J5" s="7"/>
      <c r="K5" s="7"/>
      <c r="L5" s="7"/>
      <c r="M5" s="7"/>
      <c r="N5" s="7"/>
      <c r="O5" s="7"/>
    </row>
    <row r="6" spans="1:15" ht="16.5" thickBot="1" x14ac:dyDescent="0.3">
      <c r="A6" s="11"/>
      <c r="B6" s="81"/>
      <c r="C6" s="673"/>
      <c r="D6" s="673"/>
      <c r="E6" s="674"/>
      <c r="F6" s="47"/>
      <c r="G6" s="47"/>
      <c r="H6" s="7"/>
      <c r="I6" s="7"/>
      <c r="J6" s="7"/>
      <c r="K6" s="7"/>
      <c r="L6" s="7"/>
      <c r="M6" s="7"/>
      <c r="N6" s="7"/>
      <c r="O6" s="7"/>
    </row>
    <row r="7" spans="1:15" ht="12.75" customHeight="1" x14ac:dyDescent="0.2">
      <c r="A7" s="675" t="s">
        <v>113</v>
      </c>
      <c r="B7" s="668" t="s">
        <v>288</v>
      </c>
      <c r="C7" s="668" t="s">
        <v>289</v>
      </c>
      <c r="D7" s="671" t="s">
        <v>290</v>
      </c>
      <c r="E7" s="668" t="s">
        <v>288</v>
      </c>
      <c r="F7" s="6"/>
    </row>
    <row r="8" spans="1:15" ht="43.5" customHeight="1" thickBot="1" x14ac:dyDescent="0.25">
      <c r="A8" s="676"/>
      <c r="B8" s="669"/>
      <c r="C8" s="669"/>
      <c r="D8" s="672"/>
      <c r="E8" s="669"/>
      <c r="F8" s="73"/>
    </row>
    <row r="9" spans="1:15" ht="21" customHeight="1" thickBot="1" x14ac:dyDescent="0.25">
      <c r="A9" s="45" t="s">
        <v>114</v>
      </c>
      <c r="B9" s="100">
        <v>384200216</v>
      </c>
      <c r="C9" s="100">
        <v>99231918</v>
      </c>
      <c r="D9" s="241">
        <v>7028740</v>
      </c>
      <c r="E9" s="96">
        <f t="shared" ref="E9:E17" si="0">D9+C9+B9</f>
        <v>490460874</v>
      </c>
      <c r="F9" s="73"/>
      <c r="G9" s="72"/>
    </row>
    <row r="10" spans="1:15" ht="33" customHeight="1" thickBot="1" x14ac:dyDescent="0.25">
      <c r="A10" s="94" t="s">
        <v>115</v>
      </c>
      <c r="B10" s="100">
        <v>37852043</v>
      </c>
      <c r="C10" s="100">
        <v>18118015</v>
      </c>
      <c r="D10" s="241">
        <v>1221050</v>
      </c>
      <c r="E10" s="96">
        <f t="shared" si="0"/>
        <v>57191108</v>
      </c>
      <c r="F10" s="73"/>
      <c r="G10" s="72"/>
    </row>
    <row r="11" spans="1:15" ht="21" customHeight="1" thickBot="1" x14ac:dyDescent="0.25">
      <c r="A11" s="45" t="s">
        <v>116</v>
      </c>
      <c r="B11" s="100">
        <v>466052245</v>
      </c>
      <c r="C11" s="100">
        <v>18990000</v>
      </c>
      <c r="D11" s="241">
        <v>4044000</v>
      </c>
      <c r="E11" s="96">
        <f t="shared" si="0"/>
        <v>489086245</v>
      </c>
      <c r="F11" s="73"/>
      <c r="G11" s="72"/>
    </row>
    <row r="12" spans="1:15" ht="21" customHeight="1" thickBot="1" x14ac:dyDescent="0.25">
      <c r="A12" s="46" t="s">
        <v>117</v>
      </c>
      <c r="B12" s="101">
        <v>10665000</v>
      </c>
      <c r="C12" s="101"/>
      <c r="D12" s="241"/>
      <c r="E12" s="96">
        <f t="shared" si="0"/>
        <v>10665000</v>
      </c>
      <c r="F12" s="73"/>
      <c r="G12" s="72"/>
    </row>
    <row r="13" spans="1:15" ht="35.25" customHeight="1" thickBot="1" x14ac:dyDescent="0.25">
      <c r="A13" s="121" t="s">
        <v>218</v>
      </c>
      <c r="B13" s="130">
        <v>149576636</v>
      </c>
      <c r="C13" s="101">
        <v>0</v>
      </c>
      <c r="D13" s="241">
        <v>0</v>
      </c>
      <c r="E13" s="96">
        <f t="shared" si="0"/>
        <v>149576636</v>
      </c>
      <c r="F13" s="73"/>
      <c r="G13" s="72"/>
    </row>
    <row r="14" spans="1:15" ht="35.25" customHeight="1" thickBot="1" x14ac:dyDescent="0.25">
      <c r="A14" s="121" t="s">
        <v>219</v>
      </c>
      <c r="B14" s="130">
        <v>3981776</v>
      </c>
      <c r="C14" s="101"/>
      <c r="D14" s="241"/>
      <c r="E14" s="96">
        <f t="shared" si="0"/>
        <v>3981776</v>
      </c>
      <c r="F14" s="73"/>
      <c r="G14" s="72"/>
    </row>
    <row r="15" spans="1:15" ht="35.25" customHeight="1" thickBot="1" x14ac:dyDescent="0.25">
      <c r="A15" s="94" t="s">
        <v>123</v>
      </c>
      <c r="B15" s="131">
        <v>178904368</v>
      </c>
      <c r="C15" s="131">
        <f t="shared" ref="C15:D15" si="1">SUM(C16:C17)</f>
        <v>0</v>
      </c>
      <c r="D15" s="131">
        <f t="shared" si="1"/>
        <v>0</v>
      </c>
      <c r="E15" s="96">
        <f t="shared" si="0"/>
        <v>178904368</v>
      </c>
      <c r="F15" s="73"/>
      <c r="G15" s="72"/>
    </row>
    <row r="16" spans="1:15" ht="35.25" customHeight="1" thickBot="1" x14ac:dyDescent="0.25">
      <c r="A16" s="121" t="s">
        <v>222</v>
      </c>
      <c r="B16" s="130">
        <v>27952245</v>
      </c>
      <c r="C16" s="101"/>
      <c r="D16" s="242"/>
      <c r="E16" s="96">
        <f t="shared" si="0"/>
        <v>27952245</v>
      </c>
      <c r="F16" s="73"/>
      <c r="G16" s="72"/>
    </row>
    <row r="17" spans="1:8" ht="31.5" customHeight="1" thickBot="1" x14ac:dyDescent="0.25">
      <c r="A17" s="121" t="s">
        <v>223</v>
      </c>
      <c r="B17" s="101">
        <f>B15-B16</f>
        <v>150952123</v>
      </c>
      <c r="C17" s="101"/>
      <c r="D17" s="242"/>
      <c r="E17" s="96">
        <f t="shared" si="0"/>
        <v>150952123</v>
      </c>
      <c r="F17" s="73"/>
      <c r="G17" s="72"/>
    </row>
    <row r="18" spans="1:8" ht="21" customHeight="1" thickBot="1" x14ac:dyDescent="0.25">
      <c r="A18" s="5" t="s">
        <v>20</v>
      </c>
      <c r="B18" s="96">
        <f>B9+B10+B11+B12+B13+B15</f>
        <v>1227250508</v>
      </c>
      <c r="C18" s="96">
        <f>SUM(C9:C15)</f>
        <v>136339933</v>
      </c>
      <c r="D18" s="96">
        <f>SUM(D9:D17)</f>
        <v>12293790</v>
      </c>
      <c r="E18" s="96">
        <f>SUM(E9:E15)-E14</f>
        <v>1375884231</v>
      </c>
      <c r="F18" s="73"/>
      <c r="G18" s="72"/>
    </row>
    <row r="19" spans="1:8" ht="21" customHeight="1" thickBot="1" x14ac:dyDescent="0.25">
      <c r="A19" s="8"/>
      <c r="B19" s="103"/>
      <c r="C19" s="103"/>
      <c r="D19" s="102"/>
      <c r="E19" s="104"/>
      <c r="F19" s="6"/>
      <c r="G19" s="72"/>
    </row>
    <row r="20" spans="1:8" s="156" customFormat="1" ht="21" customHeight="1" thickBot="1" x14ac:dyDescent="0.25">
      <c r="A20" s="155" t="s">
        <v>118</v>
      </c>
      <c r="B20" s="145">
        <v>1899246678</v>
      </c>
      <c r="C20" s="145">
        <v>2602000</v>
      </c>
      <c r="D20" s="145">
        <v>705600</v>
      </c>
      <c r="E20" s="158">
        <f>D20+C20+B20</f>
        <v>1902554278</v>
      </c>
      <c r="F20" s="73"/>
    </row>
    <row r="21" spans="1:8" s="156" customFormat="1" ht="21" customHeight="1" thickBot="1" x14ac:dyDescent="0.25">
      <c r="A21" s="155" t="s">
        <v>119</v>
      </c>
      <c r="B21" s="145">
        <v>38277180</v>
      </c>
      <c r="C21" s="145"/>
      <c r="D21" s="145"/>
      <c r="E21" s="158">
        <f>D21+C21+B21</f>
        <v>38277180</v>
      </c>
      <c r="F21" s="73"/>
    </row>
    <row r="22" spans="1:8" s="156" customFormat="1" ht="21" customHeight="1" thickBot="1" x14ac:dyDescent="0.25">
      <c r="A22" s="155" t="s">
        <v>120</v>
      </c>
      <c r="B22" s="145">
        <v>280320</v>
      </c>
      <c r="C22" s="145"/>
      <c r="D22" s="145"/>
      <c r="E22" s="158">
        <f>D22+C22+B22</f>
        <v>280320</v>
      </c>
      <c r="F22" s="73"/>
    </row>
    <row r="23" spans="1:8" s="156" customFormat="1" ht="42" customHeight="1" thickBot="1" x14ac:dyDescent="0.25">
      <c r="A23" s="157" t="s">
        <v>124</v>
      </c>
      <c r="B23" s="145">
        <v>15274965</v>
      </c>
      <c r="C23" s="145"/>
      <c r="D23" s="145"/>
      <c r="E23" s="158">
        <f>D23+C23+B23</f>
        <v>15274965</v>
      </c>
      <c r="F23" s="73"/>
    </row>
    <row r="24" spans="1:8" ht="21" customHeight="1" thickBot="1" x14ac:dyDescent="0.25">
      <c r="A24" s="5" t="s">
        <v>121</v>
      </c>
      <c r="B24" s="96">
        <f t="shared" ref="B24:D24" si="2">SUM(B20:B23)</f>
        <v>1953079143</v>
      </c>
      <c r="C24" s="96">
        <f t="shared" si="2"/>
        <v>2602000</v>
      </c>
      <c r="D24" s="96">
        <f t="shared" si="2"/>
        <v>705600</v>
      </c>
      <c r="E24" s="158">
        <f>D24+C24+B24</f>
        <v>1956386743</v>
      </c>
      <c r="F24" s="73"/>
      <c r="G24" s="72"/>
    </row>
    <row r="25" spans="1:8" ht="21" customHeight="1" thickBot="1" x14ac:dyDescent="0.25">
      <c r="A25" s="8"/>
      <c r="B25" s="103"/>
      <c r="C25" s="103"/>
      <c r="D25" s="102"/>
      <c r="E25" s="159"/>
      <c r="F25" s="6"/>
    </row>
    <row r="26" spans="1:8" ht="21" customHeight="1" thickBot="1" x14ac:dyDescent="0.25">
      <c r="A26" s="5" t="s">
        <v>220</v>
      </c>
      <c r="B26" s="105">
        <v>297269</v>
      </c>
      <c r="C26" s="105"/>
      <c r="D26" s="82"/>
      <c r="E26" s="158">
        <f>D26+C26+B26</f>
        <v>297269</v>
      </c>
      <c r="F26" s="6"/>
      <c r="G26" s="72"/>
    </row>
    <row r="27" spans="1:8" ht="21" customHeight="1" thickBot="1" x14ac:dyDescent="0.25">
      <c r="A27" s="8"/>
      <c r="B27" s="106"/>
      <c r="C27" s="103"/>
      <c r="D27" s="102"/>
      <c r="E27" s="159"/>
      <c r="F27" s="6"/>
    </row>
    <row r="28" spans="1:8" ht="21" customHeight="1" thickBot="1" x14ac:dyDescent="0.25">
      <c r="A28" s="5" t="s">
        <v>21</v>
      </c>
      <c r="B28" s="96">
        <f>B18+B24+B26</f>
        <v>3180626920</v>
      </c>
      <c r="C28" s="96">
        <f t="shared" ref="C28:D28" si="3">C18+C24+C26</f>
        <v>138941933</v>
      </c>
      <c r="D28" s="96">
        <f t="shared" si="3"/>
        <v>12999390</v>
      </c>
      <c r="E28" s="96">
        <f>E18+E24+E26</f>
        <v>3332568243</v>
      </c>
      <c r="F28" s="6"/>
      <c r="G28" s="72"/>
    </row>
    <row r="29" spans="1:8" ht="21" customHeight="1" x14ac:dyDescent="0.2">
      <c r="A29" s="9"/>
      <c r="B29" s="107"/>
      <c r="C29" s="108"/>
      <c r="D29" s="107"/>
      <c r="E29" s="219"/>
      <c r="F29" s="6"/>
      <c r="G29" s="72"/>
    </row>
    <row r="30" spans="1:8" x14ac:dyDescent="0.2">
      <c r="A30" s="6"/>
      <c r="B30" s="6"/>
      <c r="C30" s="6"/>
      <c r="D30" s="6"/>
      <c r="E30" s="6"/>
      <c r="F30" s="6"/>
    </row>
    <row r="31" spans="1:8" ht="16.5" customHeight="1" x14ac:dyDescent="0.2">
      <c r="A31" s="48"/>
      <c r="B31" s="48"/>
      <c r="C31" s="48"/>
      <c r="D31" s="48"/>
      <c r="E31" s="49"/>
      <c r="F31" s="6"/>
    </row>
    <row r="32" spans="1:8" x14ac:dyDescent="0.2">
      <c r="A32" s="6"/>
      <c r="B32" s="6"/>
      <c r="C32" s="6"/>
      <c r="D32" s="6"/>
      <c r="E32" s="6"/>
      <c r="F32" s="6"/>
      <c r="G32" s="6"/>
      <c r="H32" s="6"/>
    </row>
    <row r="33" spans="1:8" x14ac:dyDescent="0.2">
      <c r="A33" s="6"/>
      <c r="B33" s="6"/>
      <c r="C33" s="6"/>
      <c r="D33" s="6"/>
      <c r="E33" s="6"/>
      <c r="F33" s="6"/>
      <c r="G33" s="6"/>
      <c r="H33" s="6"/>
    </row>
    <row r="34" spans="1:8" x14ac:dyDescent="0.2">
      <c r="A34" s="6"/>
      <c r="B34" s="6"/>
      <c r="C34" s="6"/>
      <c r="D34" s="6"/>
      <c r="E34" s="6"/>
      <c r="F34" s="6"/>
      <c r="G34" s="6"/>
      <c r="H34" s="6"/>
    </row>
    <row r="35" spans="1:8" x14ac:dyDescent="0.2">
      <c r="A35" s="6"/>
      <c r="B35" s="6"/>
      <c r="C35" s="6"/>
      <c r="D35" s="6"/>
      <c r="E35" s="6"/>
      <c r="F35" s="6"/>
      <c r="G35" s="6"/>
      <c r="H35" s="6"/>
    </row>
    <row r="36" spans="1:8" x14ac:dyDescent="0.2">
      <c r="A36" s="6"/>
      <c r="B36" s="6"/>
      <c r="C36" s="6"/>
      <c r="D36" s="6"/>
      <c r="E36" s="6"/>
      <c r="F36" s="6"/>
      <c r="G36" s="6"/>
      <c r="H36" s="6"/>
    </row>
    <row r="37" spans="1:8" x14ac:dyDescent="0.2">
      <c r="A37" s="6"/>
      <c r="B37" s="6"/>
      <c r="C37" s="6"/>
      <c r="D37" s="6"/>
      <c r="E37" s="6"/>
      <c r="F37" s="6"/>
      <c r="G37" s="6"/>
      <c r="H37" s="6"/>
    </row>
    <row r="38" spans="1:8" x14ac:dyDescent="0.2">
      <c r="A38" s="6"/>
      <c r="B38" s="6"/>
      <c r="C38" s="6"/>
      <c r="D38" s="6"/>
      <c r="E38" s="6"/>
      <c r="F38" s="6"/>
      <c r="G38" s="6"/>
      <c r="H38" s="6"/>
    </row>
    <row r="39" spans="1:8" x14ac:dyDescent="0.2">
      <c r="A39" s="6"/>
      <c r="B39" s="6"/>
      <c r="C39" s="6"/>
      <c r="D39" s="6"/>
      <c r="E39" s="6"/>
      <c r="F39" s="6"/>
      <c r="G39" s="6"/>
      <c r="H39" s="6"/>
    </row>
  </sheetData>
  <mergeCells count="7">
    <mergeCell ref="E7:E8"/>
    <mergeCell ref="A2:E2"/>
    <mergeCell ref="B7:B8"/>
    <mergeCell ref="D7:D8"/>
    <mergeCell ref="C6:E6"/>
    <mergeCell ref="A7:A8"/>
    <mergeCell ref="C7:C8"/>
  </mergeCells>
  <phoneticPr fontId="4" type="noConversion"/>
  <pageMargins left="0.19685039370078741" right="0.19685039370078741" top="0.35433070866141736" bottom="0.39370078740157483" header="0.51181102362204722" footer="0.51181102362204722"/>
  <pageSetup paperSize="9" scale="78" orientation="landscape" r:id="rId1"/>
  <headerFooter alignWithMargins="0">
    <oddHeader>&amp;R2.sz. melléklet
..../2020.(IX.03.) Egyek Önk.</oddHeader>
  </headerFooter>
  <colBreaks count="1" manualBreakCount="1">
    <brk id="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2"/>
  <sheetViews>
    <sheetView view="pageBreakPreview" zoomScaleNormal="100" zoomScaleSheetLayoutView="100" workbookViewId="0">
      <selection activeCell="F37" sqref="F37"/>
    </sheetView>
  </sheetViews>
  <sheetFormatPr defaultRowHeight="12.75" x14ac:dyDescent="0.2"/>
  <cols>
    <col min="1" max="1" width="49" customWidth="1"/>
    <col min="2" max="2" width="15.7109375" customWidth="1"/>
    <col min="3" max="3" width="17.28515625" customWidth="1"/>
    <col min="4" max="4" width="21" customWidth="1"/>
    <col min="5" max="5" width="17.5703125" customWidth="1"/>
    <col min="6" max="7" width="18" customWidth="1"/>
    <col min="8" max="8" width="16.42578125" customWidth="1"/>
    <col min="9" max="9" width="15.7109375" customWidth="1"/>
    <col min="10" max="10" width="15.140625" customWidth="1"/>
    <col min="11" max="11" width="16.7109375" customWidth="1"/>
    <col min="12" max="12" width="17.28515625" customWidth="1"/>
  </cols>
  <sheetData>
    <row r="2" spans="1:12" ht="15.75" x14ac:dyDescent="0.25">
      <c r="A2" s="677" t="s">
        <v>275</v>
      </c>
      <c r="B2" s="678"/>
      <c r="C2" s="678"/>
      <c r="D2" s="678"/>
      <c r="E2" s="678"/>
      <c r="F2" s="678"/>
      <c r="G2" s="678"/>
      <c r="H2" s="678"/>
      <c r="I2" s="679"/>
      <c r="J2" s="679"/>
      <c r="K2" s="679"/>
      <c r="L2" s="679"/>
    </row>
    <row r="3" spans="1:12" ht="13.5" thickBot="1" x14ac:dyDescent="0.25">
      <c r="L3" s="127"/>
    </row>
    <row r="4" spans="1:12" ht="102" customHeight="1" thickBot="1" x14ac:dyDescent="0.25">
      <c r="A4" s="629" t="s">
        <v>96</v>
      </c>
      <c r="B4" s="92" t="s">
        <v>114</v>
      </c>
      <c r="C4" s="92" t="s">
        <v>125</v>
      </c>
      <c r="D4" s="92" t="s">
        <v>116</v>
      </c>
      <c r="E4" s="92" t="s">
        <v>126</v>
      </c>
      <c r="F4" s="92" t="s">
        <v>122</v>
      </c>
      <c r="G4" s="92" t="s">
        <v>229</v>
      </c>
      <c r="H4" s="92" t="s">
        <v>118</v>
      </c>
      <c r="I4" s="92" t="s">
        <v>119</v>
      </c>
      <c r="J4" s="92" t="s">
        <v>120</v>
      </c>
      <c r="K4" s="92" t="s">
        <v>128</v>
      </c>
      <c r="L4" s="93" t="s">
        <v>15</v>
      </c>
    </row>
    <row r="5" spans="1:12" ht="21" customHeight="1" thickBot="1" x14ac:dyDescent="0.25">
      <c r="A5" s="630"/>
      <c r="B5" s="421" t="s">
        <v>287</v>
      </c>
      <c r="C5" s="421" t="s">
        <v>287</v>
      </c>
      <c r="D5" s="421" t="s">
        <v>287</v>
      </c>
      <c r="E5" s="421" t="s">
        <v>287</v>
      </c>
      <c r="F5" s="421" t="s">
        <v>287</v>
      </c>
      <c r="G5" s="421" t="s">
        <v>287</v>
      </c>
      <c r="H5" s="421" t="s">
        <v>287</v>
      </c>
      <c r="I5" s="421" t="s">
        <v>287</v>
      </c>
      <c r="J5" s="421" t="s">
        <v>287</v>
      </c>
      <c r="K5" s="421" t="s">
        <v>287</v>
      </c>
      <c r="L5" s="421" t="s">
        <v>287</v>
      </c>
    </row>
    <row r="6" spans="1:12" ht="21" customHeight="1" thickBot="1" x14ac:dyDescent="0.25">
      <c r="A6" s="150" t="s">
        <v>138</v>
      </c>
      <c r="B6" s="51">
        <v>19793483</v>
      </c>
      <c r="C6" s="51">
        <v>3590000</v>
      </c>
      <c r="D6" s="71">
        <v>17942900</v>
      </c>
      <c r="E6" s="71">
        <v>160000</v>
      </c>
      <c r="F6" s="51">
        <f>21120891-4279045</f>
        <v>16841846</v>
      </c>
      <c r="G6" s="51">
        <v>4279045</v>
      </c>
      <c r="H6" s="51">
        <v>1329984</v>
      </c>
      <c r="I6" s="71"/>
      <c r="J6" s="71"/>
      <c r="K6" s="51"/>
      <c r="L6" s="120">
        <f>SUM(B6:K6)</f>
        <v>63937258</v>
      </c>
    </row>
    <row r="7" spans="1:12" ht="21" customHeight="1" thickBot="1" x14ac:dyDescent="0.25">
      <c r="A7" s="150" t="s">
        <v>105</v>
      </c>
      <c r="B7" s="51"/>
      <c r="C7" s="51"/>
      <c r="D7" s="71">
        <v>1345795</v>
      </c>
      <c r="E7" s="71">
        <v>0</v>
      </c>
      <c r="F7" s="51">
        <v>5000000</v>
      </c>
      <c r="G7" s="51">
        <v>0</v>
      </c>
      <c r="H7" s="51">
        <v>10770421</v>
      </c>
      <c r="I7" s="71">
        <v>1000000</v>
      </c>
      <c r="J7" s="71"/>
      <c r="K7" s="51"/>
      <c r="L7" s="120">
        <f t="shared" ref="L7:L39" si="0">SUM(B7:K7)</f>
        <v>18116216</v>
      </c>
    </row>
    <row r="8" spans="1:12" ht="31.5" customHeight="1" thickBot="1" x14ac:dyDescent="0.25">
      <c r="A8" s="149" t="s">
        <v>98</v>
      </c>
      <c r="B8" s="51"/>
      <c r="C8" s="51"/>
      <c r="D8" s="71">
        <v>24710941</v>
      </c>
      <c r="E8" s="71"/>
      <c r="F8" s="51">
        <v>5103000</v>
      </c>
      <c r="G8" s="51"/>
      <c r="H8" s="51">
        <v>58657651</v>
      </c>
      <c r="I8" s="71">
        <v>5454516</v>
      </c>
      <c r="J8" s="71">
        <v>0</v>
      </c>
      <c r="K8" s="51"/>
      <c r="L8" s="120">
        <f>SUM(B8:K8)</f>
        <v>93926108</v>
      </c>
    </row>
    <row r="9" spans="1:12" ht="31.5" customHeight="1" thickBot="1" x14ac:dyDescent="0.25">
      <c r="A9" s="359" t="s">
        <v>209</v>
      </c>
      <c r="B9" s="358"/>
      <c r="C9" s="51"/>
      <c r="D9" s="71"/>
      <c r="E9" s="71"/>
      <c r="F9" s="51">
        <v>22586193</v>
      </c>
      <c r="G9" s="51"/>
      <c r="H9" s="51"/>
      <c r="I9" s="71"/>
      <c r="J9" s="71"/>
      <c r="K9" s="51">
        <v>27952245</v>
      </c>
      <c r="L9" s="120">
        <f t="shared" si="0"/>
        <v>50538438</v>
      </c>
    </row>
    <row r="10" spans="1:12" ht="31.5" customHeight="1" thickBot="1" x14ac:dyDescent="0.25">
      <c r="A10" s="359" t="s">
        <v>227</v>
      </c>
      <c r="B10" s="358"/>
      <c r="C10" s="51"/>
      <c r="D10" s="71"/>
      <c r="E10" s="71"/>
      <c r="F10" s="51">
        <v>48345308</v>
      </c>
      <c r="G10" s="51"/>
      <c r="H10" s="51"/>
      <c r="I10" s="71"/>
      <c r="J10" s="71"/>
      <c r="K10" s="51">
        <v>150952123</v>
      </c>
      <c r="L10" s="120">
        <f t="shared" si="0"/>
        <v>199297431</v>
      </c>
    </row>
    <row r="11" spans="1:12" ht="21" customHeight="1" thickBot="1" x14ac:dyDescent="0.25">
      <c r="A11" s="147" t="s">
        <v>132</v>
      </c>
      <c r="B11" s="51"/>
      <c r="C11" s="51"/>
      <c r="D11" s="71"/>
      <c r="E11" s="71"/>
      <c r="F11" s="51">
        <v>11250713</v>
      </c>
      <c r="G11" s="51"/>
      <c r="H11" s="51"/>
      <c r="I11" s="71"/>
      <c r="J11" s="51"/>
      <c r="K11" s="51"/>
      <c r="L11" s="120">
        <f t="shared" si="0"/>
        <v>11250713</v>
      </c>
    </row>
    <row r="12" spans="1:12" ht="21" customHeight="1" thickBot="1" x14ac:dyDescent="0.25">
      <c r="A12" s="150" t="s">
        <v>266</v>
      </c>
      <c r="B12" s="51">
        <v>54930837</v>
      </c>
      <c r="C12" s="51">
        <v>2839314</v>
      </c>
      <c r="D12" s="71"/>
      <c r="E12" s="71"/>
      <c r="F12" s="51"/>
      <c r="G12" s="51"/>
      <c r="H12" s="51"/>
      <c r="I12" s="71"/>
      <c r="J12" s="51"/>
      <c r="K12" s="51"/>
      <c r="L12" s="120">
        <f t="shared" si="0"/>
        <v>57770151</v>
      </c>
    </row>
    <row r="13" spans="1:12" ht="21" customHeight="1" thickBot="1" x14ac:dyDescent="0.25">
      <c r="A13" s="150" t="s">
        <v>104</v>
      </c>
      <c r="B13" s="51">
        <v>288398572</v>
      </c>
      <c r="C13" s="51">
        <v>27670860</v>
      </c>
      <c r="D13" s="71">
        <v>50468488</v>
      </c>
      <c r="E13" s="71"/>
      <c r="F13" s="51">
        <v>22605000</v>
      </c>
      <c r="G13" s="51"/>
      <c r="H13" s="51">
        <v>92657523</v>
      </c>
      <c r="I13" s="71">
        <v>14919188</v>
      </c>
      <c r="J13" s="71"/>
      <c r="K13" s="51"/>
      <c r="L13" s="120">
        <f t="shared" si="0"/>
        <v>496719631</v>
      </c>
    </row>
    <row r="14" spans="1:12" ht="21" customHeight="1" thickBot="1" x14ac:dyDescent="0.25">
      <c r="A14" s="150" t="s">
        <v>212</v>
      </c>
      <c r="B14" s="51">
        <v>569000</v>
      </c>
      <c r="C14" s="51">
        <v>100000</v>
      </c>
      <c r="D14" s="71">
        <v>8692000</v>
      </c>
      <c r="E14" s="71"/>
      <c r="F14" s="51"/>
      <c r="G14" s="51"/>
      <c r="H14" s="51">
        <v>254000</v>
      </c>
      <c r="I14" s="71"/>
      <c r="J14" s="71"/>
      <c r="K14" s="51"/>
      <c r="L14" s="120">
        <f t="shared" si="0"/>
        <v>9615000</v>
      </c>
    </row>
    <row r="15" spans="1:12" s="77" customFormat="1" ht="21" customHeight="1" thickBot="1" x14ac:dyDescent="0.25">
      <c r="A15" s="147" t="s">
        <v>177</v>
      </c>
      <c r="B15" s="17"/>
      <c r="C15" s="51"/>
      <c r="D15" s="71">
        <v>14281015</v>
      </c>
      <c r="E15" s="71"/>
      <c r="F15" s="51"/>
      <c r="G15" s="51">
        <v>0</v>
      </c>
      <c r="H15" s="51">
        <v>644036842</v>
      </c>
      <c r="I15" s="71">
        <v>11313012</v>
      </c>
      <c r="J15" s="71"/>
      <c r="K15" s="51"/>
      <c r="L15" s="120">
        <f t="shared" si="0"/>
        <v>669630869</v>
      </c>
    </row>
    <row r="16" spans="1:12" s="77" customFormat="1" ht="21" customHeight="1" thickBot="1" x14ac:dyDescent="0.25">
      <c r="A16" s="147" t="s">
        <v>249</v>
      </c>
      <c r="B16" s="17"/>
      <c r="C16" s="51"/>
      <c r="D16" s="71">
        <v>27810320</v>
      </c>
      <c r="E16" s="71"/>
      <c r="F16" s="51"/>
      <c r="G16" s="51"/>
      <c r="H16" s="51">
        <v>103699109</v>
      </c>
      <c r="I16" s="71"/>
      <c r="J16" s="71"/>
      <c r="K16" s="51"/>
      <c r="L16" s="120">
        <f t="shared" si="0"/>
        <v>131509429</v>
      </c>
    </row>
    <row r="17" spans="1:12" s="77" customFormat="1" ht="21" customHeight="1" thickBot="1" x14ac:dyDescent="0.25">
      <c r="A17" s="147" t="s">
        <v>179</v>
      </c>
      <c r="B17" s="51"/>
      <c r="C17" s="51"/>
      <c r="D17" s="71">
        <v>7961000</v>
      </c>
      <c r="E17" s="71"/>
      <c r="F17" s="51">
        <v>0</v>
      </c>
      <c r="G17" s="51"/>
      <c r="H17" s="51"/>
      <c r="I17" s="71"/>
      <c r="J17" s="71"/>
      <c r="K17" s="51"/>
      <c r="L17" s="120">
        <f t="shared" si="0"/>
        <v>7961000</v>
      </c>
    </row>
    <row r="18" spans="1:12" s="77" customFormat="1" ht="21" customHeight="1" thickBot="1" x14ac:dyDescent="0.25">
      <c r="A18" s="146" t="s">
        <v>129</v>
      </c>
      <c r="B18" s="51"/>
      <c r="C18" s="51"/>
      <c r="D18" s="71"/>
      <c r="E18" s="71"/>
      <c r="F18" s="51">
        <v>0</v>
      </c>
      <c r="G18" s="51"/>
      <c r="H18" s="51"/>
      <c r="I18" s="71"/>
      <c r="J18" s="71"/>
      <c r="K18" s="51"/>
      <c r="L18" s="120">
        <f t="shared" si="0"/>
        <v>0</v>
      </c>
    </row>
    <row r="19" spans="1:12" s="77" customFormat="1" ht="21" customHeight="1" thickBot="1" x14ac:dyDescent="0.25">
      <c r="A19" s="267" t="s">
        <v>216</v>
      </c>
      <c r="B19" s="51"/>
      <c r="C19" s="51"/>
      <c r="D19" s="71">
        <v>163133474</v>
      </c>
      <c r="E19" s="71"/>
      <c r="F19" s="51">
        <v>50000</v>
      </c>
      <c r="G19" s="51"/>
      <c r="H19" s="51">
        <v>983824647</v>
      </c>
      <c r="I19" s="71"/>
      <c r="J19" s="71"/>
      <c r="K19" s="51"/>
      <c r="L19" s="120">
        <f t="shared" si="0"/>
        <v>1147008121</v>
      </c>
    </row>
    <row r="20" spans="1:12" s="77" customFormat="1" ht="21" customHeight="1" thickBot="1" x14ac:dyDescent="0.25">
      <c r="A20" s="267" t="s">
        <v>267</v>
      </c>
      <c r="B20" s="51"/>
      <c r="C20" s="51"/>
      <c r="D20" s="71">
        <v>0</v>
      </c>
      <c r="E20" s="71"/>
      <c r="F20" s="51"/>
      <c r="G20" s="51"/>
      <c r="H20" s="51">
        <v>0</v>
      </c>
      <c r="I20" s="71"/>
      <c r="J20" s="71"/>
      <c r="K20" s="51"/>
      <c r="L20" s="120">
        <f t="shared" si="0"/>
        <v>0</v>
      </c>
    </row>
    <row r="21" spans="1:12" s="77" customFormat="1" ht="21" customHeight="1" thickBot="1" x14ac:dyDescent="0.25">
      <c r="A21" s="149" t="s">
        <v>131</v>
      </c>
      <c r="B21" s="51"/>
      <c r="C21" s="51"/>
      <c r="D21" s="71">
        <v>15058000</v>
      </c>
      <c r="E21" s="71"/>
      <c r="F21" s="51">
        <v>0</v>
      </c>
      <c r="G21" s="51"/>
      <c r="H21" s="51">
        <v>0</v>
      </c>
      <c r="I21" s="71"/>
      <c r="J21" s="71"/>
      <c r="K21" s="51"/>
      <c r="L21" s="120">
        <f t="shared" si="0"/>
        <v>15058000</v>
      </c>
    </row>
    <row r="22" spans="1:12" s="77" customFormat="1" ht="21" customHeight="1" thickBot="1" x14ac:dyDescent="0.25">
      <c r="A22" s="147" t="s">
        <v>99</v>
      </c>
      <c r="B22" s="51">
        <v>2740200</v>
      </c>
      <c r="C22" s="51">
        <v>480000</v>
      </c>
      <c r="D22" s="71">
        <v>50572632</v>
      </c>
      <c r="E22" s="71"/>
      <c r="F22" s="51">
        <v>304800</v>
      </c>
      <c r="G22" s="51"/>
      <c r="H22" s="51"/>
      <c r="I22" s="71"/>
      <c r="J22" s="71">
        <v>280320</v>
      </c>
      <c r="K22" s="51"/>
      <c r="L22" s="120">
        <f t="shared" si="0"/>
        <v>54377952</v>
      </c>
    </row>
    <row r="23" spans="1:12" ht="21" customHeight="1" thickBot="1" x14ac:dyDescent="0.25">
      <c r="A23" s="147" t="s">
        <v>133</v>
      </c>
      <c r="B23" s="51">
        <v>920000</v>
      </c>
      <c r="C23" s="51">
        <v>248400</v>
      </c>
      <c r="D23" s="71">
        <v>2846000</v>
      </c>
      <c r="E23" s="71"/>
      <c r="F23" s="51"/>
      <c r="G23" s="51"/>
      <c r="H23" s="51"/>
      <c r="I23" s="71"/>
      <c r="J23" s="51"/>
      <c r="K23" s="51"/>
      <c r="L23" s="120">
        <f t="shared" si="0"/>
        <v>4014400</v>
      </c>
    </row>
    <row r="24" spans="1:12" ht="21" customHeight="1" thickBot="1" x14ac:dyDescent="0.25">
      <c r="A24" s="147" t="s">
        <v>134</v>
      </c>
      <c r="B24" s="51"/>
      <c r="C24" s="51"/>
      <c r="D24" s="71">
        <v>8054000</v>
      </c>
      <c r="E24" s="71"/>
      <c r="F24" s="51">
        <v>0</v>
      </c>
      <c r="G24" s="51"/>
      <c r="H24" s="51"/>
      <c r="I24" s="71"/>
      <c r="J24" s="51"/>
      <c r="K24" s="51"/>
      <c r="L24" s="120">
        <f t="shared" si="0"/>
        <v>8054000</v>
      </c>
    </row>
    <row r="25" spans="1:12" ht="21" customHeight="1" thickBot="1" x14ac:dyDescent="0.25">
      <c r="A25" s="147" t="s">
        <v>135</v>
      </c>
      <c r="B25" s="51"/>
      <c r="C25" s="51"/>
      <c r="D25" s="71">
        <v>17970400</v>
      </c>
      <c r="E25" s="71"/>
      <c r="F25" s="51">
        <v>0</v>
      </c>
      <c r="G25" s="51"/>
      <c r="H25" s="51"/>
      <c r="I25" s="71"/>
      <c r="J25" s="51"/>
      <c r="K25" s="51"/>
      <c r="L25" s="120">
        <f t="shared" si="0"/>
        <v>17970400</v>
      </c>
    </row>
    <row r="26" spans="1:12" ht="21" customHeight="1" thickBot="1" x14ac:dyDescent="0.25">
      <c r="A26" s="147" t="s">
        <v>136</v>
      </c>
      <c r="B26" s="51"/>
      <c r="C26" s="51"/>
      <c r="D26" s="71">
        <v>310083</v>
      </c>
      <c r="E26" s="71"/>
      <c r="F26" s="51"/>
      <c r="G26" s="51"/>
      <c r="H26" s="51">
        <v>426037</v>
      </c>
      <c r="I26" s="71"/>
      <c r="J26" s="51"/>
      <c r="K26" s="51"/>
      <c r="L26" s="120">
        <f t="shared" si="0"/>
        <v>736120</v>
      </c>
    </row>
    <row r="27" spans="1:12" ht="21" customHeight="1" thickBot="1" x14ac:dyDescent="0.25">
      <c r="A27" s="147" t="s">
        <v>210</v>
      </c>
      <c r="B27" s="51"/>
      <c r="C27" s="51"/>
      <c r="D27" s="71"/>
      <c r="E27" s="71"/>
      <c r="F27" s="51"/>
      <c r="G27" s="51"/>
      <c r="H27" s="51"/>
      <c r="I27" s="71"/>
      <c r="J27" s="51"/>
      <c r="K27" s="51"/>
      <c r="L27" s="120">
        <f t="shared" si="0"/>
        <v>0</v>
      </c>
    </row>
    <row r="28" spans="1:12" s="154" customFormat="1" ht="21" customHeight="1" thickBot="1" x14ac:dyDescent="0.25">
      <c r="A28" s="360" t="s">
        <v>110</v>
      </c>
      <c r="B28" s="51"/>
      <c r="C28" s="51"/>
      <c r="D28" s="71"/>
      <c r="E28" s="71"/>
      <c r="F28" s="51"/>
      <c r="G28" s="51"/>
      <c r="H28" s="51"/>
      <c r="I28" s="71">
        <v>2000000</v>
      </c>
      <c r="J28" s="51"/>
      <c r="K28" s="51"/>
      <c r="L28" s="120">
        <f t="shared" si="0"/>
        <v>2000000</v>
      </c>
    </row>
    <row r="29" spans="1:12" ht="21" customHeight="1" thickBot="1" x14ac:dyDescent="0.25">
      <c r="A29" s="147" t="s">
        <v>130</v>
      </c>
      <c r="B29" s="51"/>
      <c r="C29" s="51"/>
      <c r="D29" s="71">
        <v>800000</v>
      </c>
      <c r="E29" s="71"/>
      <c r="F29" s="51">
        <v>0</v>
      </c>
      <c r="G29" s="51"/>
      <c r="H29" s="51"/>
      <c r="I29" s="71"/>
      <c r="J29" s="71"/>
      <c r="K29" s="51"/>
      <c r="L29" s="120">
        <f t="shared" si="0"/>
        <v>800000</v>
      </c>
    </row>
    <row r="30" spans="1:12" ht="21" customHeight="1" thickBot="1" x14ac:dyDescent="0.25">
      <c r="A30" s="150" t="s">
        <v>211</v>
      </c>
      <c r="B30" s="51"/>
      <c r="C30" s="51"/>
      <c r="D30" s="71"/>
      <c r="E30" s="71"/>
      <c r="F30" s="51">
        <v>4308000</v>
      </c>
      <c r="G30" s="51"/>
      <c r="H30" s="51"/>
      <c r="I30" s="71"/>
      <c r="J30" s="71"/>
      <c r="K30" s="51"/>
      <c r="L30" s="120">
        <f t="shared" si="0"/>
        <v>4308000</v>
      </c>
    </row>
    <row r="31" spans="1:12" ht="21" customHeight="1" thickBot="1" x14ac:dyDescent="0.25">
      <c r="A31" s="150" t="s">
        <v>263</v>
      </c>
      <c r="B31" s="51"/>
      <c r="C31" s="51"/>
      <c r="D31" s="71">
        <v>0</v>
      </c>
      <c r="E31" s="71"/>
      <c r="F31" s="51"/>
      <c r="G31" s="51"/>
      <c r="H31" s="51"/>
      <c r="I31" s="71"/>
      <c r="J31" s="71"/>
      <c r="K31" s="51"/>
      <c r="L31" s="120">
        <f t="shared" si="0"/>
        <v>0</v>
      </c>
    </row>
    <row r="32" spans="1:12" ht="21" customHeight="1" thickBot="1" x14ac:dyDescent="0.25">
      <c r="A32" s="150" t="s">
        <v>250</v>
      </c>
      <c r="B32" s="51">
        <v>42620</v>
      </c>
      <c r="C32" s="51">
        <v>8801</v>
      </c>
      <c r="D32" s="71">
        <v>1293079</v>
      </c>
      <c r="E32" s="71"/>
      <c r="F32" s="51"/>
      <c r="G32" s="51"/>
      <c r="H32" s="51"/>
      <c r="I32" s="71"/>
      <c r="J32" s="71"/>
      <c r="K32" s="51"/>
      <c r="L32" s="120">
        <f t="shared" si="0"/>
        <v>1344500</v>
      </c>
    </row>
    <row r="33" spans="1:12" ht="21" customHeight="1" thickBot="1" x14ac:dyDescent="0.25">
      <c r="A33" s="150" t="s">
        <v>228</v>
      </c>
      <c r="B33" s="51"/>
      <c r="C33" s="51"/>
      <c r="D33" s="71">
        <v>9271622</v>
      </c>
      <c r="E33" s="71"/>
      <c r="F33" s="51"/>
      <c r="G33" s="51"/>
      <c r="H33" s="51"/>
      <c r="I33" s="71"/>
      <c r="J33" s="71"/>
      <c r="K33" s="51"/>
      <c r="L33" s="120">
        <f t="shared" si="0"/>
        <v>9271622</v>
      </c>
    </row>
    <row r="34" spans="1:12" ht="21" customHeight="1" thickBot="1" x14ac:dyDescent="0.25">
      <c r="A34" s="150" t="s">
        <v>180</v>
      </c>
      <c r="B34" s="51"/>
      <c r="C34" s="51"/>
      <c r="D34" s="71"/>
      <c r="E34" s="71">
        <v>735000</v>
      </c>
      <c r="F34" s="51"/>
      <c r="G34" s="51"/>
      <c r="H34" s="51"/>
      <c r="I34" s="71"/>
      <c r="J34" s="71"/>
      <c r="K34" s="51"/>
      <c r="L34" s="120">
        <f t="shared" si="0"/>
        <v>735000</v>
      </c>
    </row>
    <row r="35" spans="1:12" ht="28.5" customHeight="1" thickBot="1" x14ac:dyDescent="0.25">
      <c r="A35" s="148" t="s">
        <v>97</v>
      </c>
      <c r="B35" s="51"/>
      <c r="C35" s="51"/>
      <c r="D35" s="71">
        <v>1270000</v>
      </c>
      <c r="E35" s="71"/>
      <c r="F35" s="51">
        <v>0</v>
      </c>
      <c r="G35" s="51"/>
      <c r="H35" s="51"/>
      <c r="I35" s="71"/>
      <c r="J35" s="71"/>
      <c r="K35" s="51"/>
      <c r="L35" s="120">
        <f t="shared" si="0"/>
        <v>1270000</v>
      </c>
    </row>
    <row r="36" spans="1:12" ht="21" customHeight="1" thickBot="1" x14ac:dyDescent="0.25">
      <c r="A36" s="150" t="s">
        <v>103</v>
      </c>
      <c r="B36" s="51">
        <v>3822175</v>
      </c>
      <c r="C36" s="51">
        <v>642582</v>
      </c>
      <c r="D36" s="71">
        <v>1606500</v>
      </c>
      <c r="E36" s="71"/>
      <c r="F36" s="51"/>
      <c r="G36" s="51"/>
      <c r="H36" s="51"/>
      <c r="I36" s="57"/>
      <c r="J36" s="57"/>
      <c r="K36" s="51"/>
      <c r="L36" s="120">
        <f t="shared" si="0"/>
        <v>6071257</v>
      </c>
    </row>
    <row r="37" spans="1:12" ht="21" customHeight="1" thickBot="1" x14ac:dyDescent="0.25">
      <c r="A37" s="150" t="s">
        <v>137</v>
      </c>
      <c r="B37" s="51"/>
      <c r="C37" s="51"/>
      <c r="D37" s="71">
        <v>150000</v>
      </c>
      <c r="E37" s="71">
        <v>9770000</v>
      </c>
      <c r="F37" s="51">
        <v>9200000</v>
      </c>
      <c r="G37" s="51"/>
      <c r="H37" s="51"/>
      <c r="I37" s="71"/>
      <c r="J37" s="71"/>
      <c r="K37" s="51"/>
      <c r="L37" s="120">
        <f>SUM(B37:K37)</f>
        <v>19120000</v>
      </c>
    </row>
    <row r="38" spans="1:12" ht="24.75" customHeight="1" thickBot="1" x14ac:dyDescent="0.25">
      <c r="A38" s="426" t="s">
        <v>299</v>
      </c>
      <c r="B38" s="51">
        <v>12983329</v>
      </c>
      <c r="C38" s="51">
        <v>2272086</v>
      </c>
      <c r="D38" s="71">
        <v>35701996</v>
      </c>
      <c r="E38" s="71"/>
      <c r="F38" s="51"/>
      <c r="G38" s="51"/>
      <c r="H38" s="51">
        <v>3590464</v>
      </c>
      <c r="I38" s="71">
        <v>3590464</v>
      </c>
      <c r="J38" s="71"/>
      <c r="K38" s="51"/>
      <c r="L38" s="120">
        <f>SUM(B38:K38)</f>
        <v>58138339</v>
      </c>
    </row>
    <row r="39" spans="1:12" ht="21" customHeight="1" thickBot="1" x14ac:dyDescent="0.25">
      <c r="A39" s="147" t="s">
        <v>102</v>
      </c>
      <c r="B39" s="51"/>
      <c r="C39" s="51"/>
      <c r="D39" s="71">
        <v>4802000</v>
      </c>
      <c r="E39" s="71"/>
      <c r="F39" s="51"/>
      <c r="G39" s="51"/>
      <c r="H39" s="51"/>
      <c r="I39" s="71"/>
      <c r="J39" s="51"/>
      <c r="K39" s="51">
        <v>15274965</v>
      </c>
      <c r="L39" s="120">
        <f t="shared" si="0"/>
        <v>20076965</v>
      </c>
    </row>
    <row r="40" spans="1:12" ht="21" customHeight="1" thickBot="1" x14ac:dyDescent="0.25">
      <c r="A40" s="75" t="s">
        <v>12</v>
      </c>
      <c r="B40" s="78">
        <f t="shared" ref="B40:K40" si="1">SUM(B5:B39)</f>
        <v>384200216</v>
      </c>
      <c r="C40" s="78">
        <f t="shared" si="1"/>
        <v>37852043</v>
      </c>
      <c r="D40" s="78">
        <f t="shared" si="1"/>
        <v>466052245</v>
      </c>
      <c r="E40" s="78">
        <f t="shared" si="1"/>
        <v>10665000</v>
      </c>
      <c r="F40" s="78">
        <f t="shared" si="1"/>
        <v>145594860</v>
      </c>
      <c r="G40" s="78">
        <f t="shared" si="1"/>
        <v>4279045</v>
      </c>
      <c r="H40" s="78">
        <f t="shared" si="1"/>
        <v>1899246678</v>
      </c>
      <c r="I40" s="78">
        <f t="shared" si="1"/>
        <v>38277180</v>
      </c>
      <c r="J40" s="78">
        <f t="shared" si="1"/>
        <v>280320</v>
      </c>
      <c r="K40" s="78">
        <f t="shared" si="1"/>
        <v>194179333</v>
      </c>
      <c r="L40" s="120">
        <f t="shared" ref="L40" si="2">SUM(B40:K40)</f>
        <v>3180626920</v>
      </c>
    </row>
    <row r="42" spans="1:12" x14ac:dyDescent="0.2">
      <c r="E42" s="2"/>
      <c r="J42" s="72"/>
      <c r="L42" s="2"/>
    </row>
    <row r="43" spans="1:12" s="332" customFormat="1" x14ac:dyDescent="0.2">
      <c r="F43" s="416"/>
      <c r="G43" s="416"/>
    </row>
    <row r="44" spans="1:12" x14ac:dyDescent="0.2">
      <c r="A44" s="79"/>
      <c r="B44" s="19"/>
      <c r="C44" s="19"/>
      <c r="D44" s="19"/>
      <c r="E44" s="19"/>
      <c r="F44" s="19"/>
      <c r="G44" s="19"/>
      <c r="H44" s="19"/>
    </row>
    <row r="45" spans="1:12" x14ac:dyDescent="0.2">
      <c r="A45" s="80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72"/>
    </row>
    <row r="46" spans="1:12" x14ac:dyDescent="0.2">
      <c r="A46" s="23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</row>
    <row r="47" spans="1:12" x14ac:dyDescent="0.2">
      <c r="A47" s="23"/>
      <c r="B47" s="67"/>
      <c r="C47" s="67"/>
      <c r="D47" s="68"/>
      <c r="E47" s="67"/>
      <c r="F47" s="67"/>
      <c r="G47" s="67"/>
      <c r="H47" s="67"/>
    </row>
    <row r="48" spans="1:12" x14ac:dyDescent="0.2">
      <c r="A48" s="23"/>
      <c r="B48" s="67"/>
      <c r="C48" s="67"/>
      <c r="D48" s="67"/>
      <c r="E48" s="67"/>
      <c r="F48" s="67"/>
      <c r="G48" s="67"/>
      <c r="H48" s="67"/>
    </row>
    <row r="49" spans="1:11" x14ac:dyDescent="0.2">
      <c r="A49" s="23"/>
      <c r="B49" s="67"/>
      <c r="C49" s="67"/>
      <c r="D49" s="67"/>
      <c r="E49" s="67"/>
      <c r="F49" s="67"/>
      <c r="G49" s="67"/>
      <c r="H49" s="67"/>
      <c r="K49" s="2"/>
    </row>
    <row r="50" spans="1:11" x14ac:dyDescent="0.2">
      <c r="A50" s="23"/>
      <c r="B50" s="67"/>
      <c r="C50" s="67"/>
      <c r="D50" s="67"/>
      <c r="E50" s="67"/>
      <c r="F50" s="67"/>
      <c r="G50" s="67"/>
      <c r="H50" s="67"/>
    </row>
    <row r="51" spans="1:11" x14ac:dyDescent="0.2">
      <c r="A51" s="23"/>
      <c r="B51" s="67"/>
      <c r="C51" s="67"/>
      <c r="D51" s="67"/>
      <c r="E51" s="67"/>
      <c r="F51" s="67"/>
      <c r="G51" s="67"/>
      <c r="H51" s="67"/>
    </row>
    <row r="52" spans="1:11" x14ac:dyDescent="0.2">
      <c r="A52" s="23"/>
      <c r="B52" s="67"/>
      <c r="C52" s="67"/>
      <c r="D52" s="67"/>
      <c r="E52" s="67"/>
      <c r="F52" s="67"/>
      <c r="G52" s="67"/>
      <c r="H52" s="67"/>
    </row>
    <row r="53" spans="1:11" x14ac:dyDescent="0.2">
      <c r="A53" s="23"/>
      <c r="B53" s="67"/>
      <c r="C53" s="67"/>
      <c r="D53" s="67"/>
      <c r="E53" s="67"/>
      <c r="F53" s="67"/>
      <c r="G53" s="67"/>
      <c r="H53" s="67"/>
    </row>
    <row r="54" spans="1:11" x14ac:dyDescent="0.2">
      <c r="A54" s="23"/>
      <c r="B54" s="67"/>
      <c r="C54" s="67"/>
      <c r="D54" s="67"/>
      <c r="E54" s="67"/>
      <c r="F54" s="67"/>
      <c r="G54" s="67"/>
      <c r="H54" s="67"/>
    </row>
    <row r="55" spans="1:11" x14ac:dyDescent="0.2">
      <c r="A55" s="23"/>
      <c r="B55" s="67"/>
      <c r="C55" s="67"/>
      <c r="D55" s="67"/>
      <c r="E55" s="67"/>
      <c r="F55" s="67"/>
      <c r="G55" s="67"/>
      <c r="H55" s="67"/>
    </row>
    <row r="56" spans="1:11" x14ac:dyDescent="0.2">
      <c r="A56" s="23"/>
      <c r="B56" s="67"/>
      <c r="C56" s="67"/>
      <c r="D56" s="67"/>
      <c r="E56" s="67"/>
      <c r="F56" s="67"/>
      <c r="G56" s="67"/>
      <c r="H56" s="67"/>
    </row>
    <row r="57" spans="1:11" x14ac:dyDescent="0.2">
      <c r="A57" s="23"/>
      <c r="B57" s="67"/>
      <c r="C57" s="67"/>
      <c r="D57" s="67"/>
      <c r="E57" s="67"/>
      <c r="F57" s="67"/>
      <c r="G57" s="67"/>
      <c r="H57" s="67"/>
      <c r="I57" s="1"/>
    </row>
    <row r="58" spans="1:11" x14ac:dyDescent="0.2">
      <c r="A58" s="23"/>
      <c r="B58" s="67"/>
      <c r="C58" s="67"/>
      <c r="D58" s="67"/>
      <c r="E58" s="67"/>
      <c r="F58" s="67"/>
      <c r="G58" s="67"/>
      <c r="H58" s="67"/>
    </row>
    <row r="59" spans="1:11" x14ac:dyDescent="0.2">
      <c r="A59" s="23"/>
      <c r="B59" s="67"/>
      <c r="C59" s="67"/>
      <c r="D59" s="67"/>
      <c r="E59" s="67"/>
      <c r="F59" s="67"/>
      <c r="G59" s="67"/>
      <c r="H59" s="67"/>
    </row>
    <row r="60" spans="1:11" x14ac:dyDescent="0.2">
      <c r="A60" s="80"/>
      <c r="B60" s="69"/>
      <c r="C60" s="69"/>
      <c r="D60" s="69"/>
      <c r="E60" s="69"/>
      <c r="F60" s="69"/>
      <c r="G60" s="69"/>
      <c r="H60" s="69"/>
    </row>
    <row r="61" spans="1:11" x14ac:dyDescent="0.2">
      <c r="B61" s="1"/>
      <c r="C61" s="1"/>
      <c r="D61" s="1"/>
      <c r="E61" s="1"/>
      <c r="F61" s="1"/>
      <c r="G61" s="1"/>
      <c r="H61" s="1"/>
    </row>
    <row r="62" spans="1:11" x14ac:dyDescent="0.2">
      <c r="B62" s="1"/>
      <c r="C62" s="1"/>
      <c r="D62" s="1"/>
      <c r="E62" s="1"/>
      <c r="F62" s="1"/>
      <c r="G62" s="1"/>
      <c r="H62" s="1"/>
    </row>
  </sheetData>
  <mergeCells count="2">
    <mergeCell ref="A2:L2"/>
    <mergeCell ref="A4:A5"/>
  </mergeCells>
  <phoneticPr fontId="31" type="noConversion"/>
  <pageMargins left="0.74803149606299213" right="0.74803149606299213" top="0.98425196850393704" bottom="0.98425196850393704" header="0.51181102362204722" footer="0.51181102362204722"/>
  <pageSetup paperSize="9" scale="49" orientation="landscape" r:id="rId1"/>
  <headerFooter alignWithMargins="0">
    <oddHeader>&amp;R2.1. sz. melléklet
..../ 2020.(IX.03.) Egyek Önk.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5"/>
  <sheetViews>
    <sheetView topLeftCell="A19" zoomScaleNormal="100" zoomScaleSheetLayoutView="100" workbookViewId="0">
      <selection activeCell="I42" sqref="I42"/>
    </sheetView>
  </sheetViews>
  <sheetFormatPr defaultRowHeight="12.75" x14ac:dyDescent="0.2"/>
  <cols>
    <col min="1" max="1" width="49" customWidth="1"/>
    <col min="2" max="2" width="15.7109375" customWidth="1"/>
    <col min="3" max="3" width="17.28515625" customWidth="1"/>
    <col min="4" max="4" width="21" customWidth="1"/>
    <col min="5" max="5" width="17.5703125" customWidth="1"/>
    <col min="6" max="7" width="18" customWidth="1"/>
    <col min="8" max="8" width="16.42578125" customWidth="1"/>
    <col min="9" max="9" width="15.7109375" customWidth="1"/>
    <col min="10" max="10" width="15.140625" customWidth="1"/>
    <col min="11" max="11" width="16.7109375" customWidth="1"/>
    <col min="12" max="12" width="17.28515625" customWidth="1"/>
  </cols>
  <sheetData>
    <row r="2" spans="1:12" ht="15.75" x14ac:dyDescent="0.25">
      <c r="A2" s="677" t="s">
        <v>276</v>
      </c>
      <c r="B2" s="678"/>
      <c r="C2" s="678"/>
      <c r="D2" s="678"/>
      <c r="E2" s="678"/>
      <c r="F2" s="678"/>
      <c r="G2" s="678"/>
      <c r="H2" s="678"/>
      <c r="I2" s="679"/>
      <c r="J2" s="679"/>
      <c r="K2" s="679"/>
      <c r="L2" s="679"/>
    </row>
    <row r="3" spans="1:12" ht="13.5" thickBot="1" x14ac:dyDescent="0.25">
      <c r="L3" s="127"/>
    </row>
    <row r="4" spans="1:12" ht="102" customHeight="1" thickBot="1" x14ac:dyDescent="0.25">
      <c r="A4" s="629" t="s">
        <v>96</v>
      </c>
      <c r="B4" s="92" t="s">
        <v>114</v>
      </c>
      <c r="C4" s="92" t="s">
        <v>125</v>
      </c>
      <c r="D4" s="92" t="s">
        <v>116</v>
      </c>
      <c r="E4" s="92" t="s">
        <v>126</v>
      </c>
      <c r="F4" s="92" t="s">
        <v>122</v>
      </c>
      <c r="G4" s="92" t="s">
        <v>229</v>
      </c>
      <c r="H4" s="92" t="s">
        <v>118</v>
      </c>
      <c r="I4" s="92" t="s">
        <v>119</v>
      </c>
      <c r="J4" s="92" t="s">
        <v>120</v>
      </c>
      <c r="K4" s="92" t="s">
        <v>128</v>
      </c>
      <c r="L4" s="93" t="s">
        <v>15</v>
      </c>
    </row>
    <row r="5" spans="1:12" ht="21" customHeight="1" thickBot="1" x14ac:dyDescent="0.25">
      <c r="A5" s="630"/>
      <c r="B5" s="421" t="s">
        <v>287</v>
      </c>
      <c r="C5" s="421" t="s">
        <v>287</v>
      </c>
      <c r="D5" s="421" t="s">
        <v>287</v>
      </c>
      <c r="E5" s="421" t="s">
        <v>287</v>
      </c>
      <c r="F5" s="421" t="s">
        <v>287</v>
      </c>
      <c r="G5" s="421" t="s">
        <v>287</v>
      </c>
      <c r="H5" s="421" t="s">
        <v>287</v>
      </c>
      <c r="I5" s="421" t="s">
        <v>287</v>
      </c>
      <c r="J5" s="421" t="s">
        <v>287</v>
      </c>
      <c r="K5" s="421" t="s">
        <v>287</v>
      </c>
      <c r="L5" s="421" t="s">
        <v>287</v>
      </c>
    </row>
    <row r="6" spans="1:12" ht="21" customHeight="1" thickBot="1" x14ac:dyDescent="0.25">
      <c r="A6" s="150" t="s">
        <v>138</v>
      </c>
      <c r="B6" s="51">
        <v>19793483</v>
      </c>
      <c r="C6" s="51">
        <v>3590000</v>
      </c>
      <c r="D6" s="71">
        <v>17073900</v>
      </c>
      <c r="E6" s="71">
        <v>160000</v>
      </c>
      <c r="F6" s="51">
        <f>21120891-4279045</f>
        <v>16841846</v>
      </c>
      <c r="G6" s="51">
        <v>4279045</v>
      </c>
      <c r="H6" s="51">
        <v>1329984</v>
      </c>
      <c r="I6" s="71"/>
      <c r="J6" s="71"/>
      <c r="K6" s="51"/>
      <c r="L6" s="120">
        <f>SUM(B6:K6)</f>
        <v>63068258</v>
      </c>
    </row>
    <row r="7" spans="1:12" ht="21" customHeight="1" thickBot="1" x14ac:dyDescent="0.25">
      <c r="A7" s="150" t="s">
        <v>105</v>
      </c>
      <c r="B7" s="51"/>
      <c r="C7" s="51"/>
      <c r="D7" s="71">
        <v>1345795</v>
      </c>
      <c r="E7" s="71">
        <v>0</v>
      </c>
      <c r="F7" s="51">
        <v>5000000</v>
      </c>
      <c r="G7" s="51">
        <v>0</v>
      </c>
      <c r="H7" s="51">
        <v>10770421</v>
      </c>
      <c r="I7" s="71">
        <v>1000000</v>
      </c>
      <c r="J7" s="71"/>
      <c r="K7" s="51"/>
      <c r="L7" s="120">
        <f t="shared" ref="L7:L35" si="0">SUM(B7:K7)</f>
        <v>18116216</v>
      </c>
    </row>
    <row r="8" spans="1:12" ht="31.5" customHeight="1" thickBot="1" x14ac:dyDescent="0.25">
      <c r="A8" s="149" t="s">
        <v>98</v>
      </c>
      <c r="B8" s="51"/>
      <c r="C8" s="51"/>
      <c r="D8" s="71">
        <v>24710941</v>
      </c>
      <c r="E8" s="71"/>
      <c r="F8" s="51">
        <v>5103000</v>
      </c>
      <c r="G8" s="51"/>
      <c r="H8" s="51">
        <v>58657651</v>
      </c>
      <c r="I8" s="71">
        <v>5454516</v>
      </c>
      <c r="J8" s="71">
        <v>0</v>
      </c>
      <c r="K8" s="51"/>
      <c r="L8" s="120">
        <f>SUM(B8:K8)</f>
        <v>93926108</v>
      </c>
    </row>
    <row r="9" spans="1:12" ht="31.5" customHeight="1" thickBot="1" x14ac:dyDescent="0.25">
      <c r="A9" s="359" t="s">
        <v>209</v>
      </c>
      <c r="B9" s="358"/>
      <c r="C9" s="51"/>
      <c r="D9" s="71"/>
      <c r="E9" s="71"/>
      <c r="F9" s="51">
        <v>22586193</v>
      </c>
      <c r="G9" s="51"/>
      <c r="H9" s="51"/>
      <c r="I9" s="71"/>
      <c r="J9" s="71"/>
      <c r="K9" s="51">
        <v>27952245</v>
      </c>
      <c r="L9" s="120">
        <f t="shared" si="0"/>
        <v>50538438</v>
      </c>
    </row>
    <row r="10" spans="1:12" ht="31.5" customHeight="1" thickBot="1" x14ac:dyDescent="0.25">
      <c r="A10" s="359" t="s">
        <v>227</v>
      </c>
      <c r="B10" s="358"/>
      <c r="C10" s="51"/>
      <c r="D10" s="71"/>
      <c r="E10" s="71"/>
      <c r="F10" s="51">
        <v>37986308</v>
      </c>
      <c r="G10" s="51"/>
      <c r="H10" s="51"/>
      <c r="I10" s="71"/>
      <c r="J10" s="71"/>
      <c r="K10" s="51">
        <v>150952123</v>
      </c>
      <c r="L10" s="120">
        <f t="shared" si="0"/>
        <v>188938431</v>
      </c>
    </row>
    <row r="11" spans="1:12" ht="21" customHeight="1" thickBot="1" x14ac:dyDescent="0.25">
      <c r="A11" s="147" t="s">
        <v>132</v>
      </c>
      <c r="B11" s="51"/>
      <c r="C11" s="51"/>
      <c r="D11" s="71"/>
      <c r="E11" s="71"/>
      <c r="F11" s="51">
        <v>11250713</v>
      </c>
      <c r="G11" s="51"/>
      <c r="H11" s="51"/>
      <c r="I11" s="71"/>
      <c r="J11" s="51"/>
      <c r="K11" s="51"/>
      <c r="L11" s="120">
        <f t="shared" si="0"/>
        <v>11250713</v>
      </c>
    </row>
    <row r="12" spans="1:12" ht="21" customHeight="1" thickBot="1" x14ac:dyDescent="0.25">
      <c r="A12" s="150" t="s">
        <v>266</v>
      </c>
      <c r="B12" s="51">
        <v>54930837</v>
      </c>
      <c r="C12" s="51">
        <v>2839314</v>
      </c>
      <c r="D12" s="71"/>
      <c r="E12" s="71"/>
      <c r="F12" s="51"/>
      <c r="G12" s="51"/>
      <c r="H12" s="51"/>
      <c r="I12" s="71"/>
      <c r="J12" s="51"/>
      <c r="K12" s="51"/>
      <c r="L12" s="120">
        <f t="shared" si="0"/>
        <v>57770151</v>
      </c>
    </row>
    <row r="13" spans="1:12" ht="21" customHeight="1" thickBot="1" x14ac:dyDescent="0.25">
      <c r="A13" s="150" t="s">
        <v>104</v>
      </c>
      <c r="B13" s="51">
        <v>288398572</v>
      </c>
      <c r="C13" s="51">
        <v>27670860</v>
      </c>
      <c r="D13" s="71">
        <v>50468488</v>
      </c>
      <c r="E13" s="71"/>
      <c r="F13" s="51">
        <v>22605000</v>
      </c>
      <c r="G13" s="51"/>
      <c r="H13" s="51">
        <v>92657523</v>
      </c>
      <c r="I13" s="71">
        <v>14919188</v>
      </c>
      <c r="J13" s="71"/>
      <c r="K13" s="51"/>
      <c r="L13" s="120">
        <f t="shared" si="0"/>
        <v>496719631</v>
      </c>
    </row>
    <row r="14" spans="1:12" ht="21" customHeight="1" thickBot="1" x14ac:dyDescent="0.25">
      <c r="A14" s="150" t="s">
        <v>212</v>
      </c>
      <c r="B14" s="51">
        <v>569000</v>
      </c>
      <c r="C14" s="51">
        <v>100000</v>
      </c>
      <c r="D14" s="71">
        <v>8692000</v>
      </c>
      <c r="E14" s="71"/>
      <c r="F14" s="51"/>
      <c r="G14" s="51"/>
      <c r="H14" s="51">
        <v>254000</v>
      </c>
      <c r="I14" s="71"/>
      <c r="J14" s="71"/>
      <c r="K14" s="51"/>
      <c r="L14" s="120">
        <f t="shared" si="0"/>
        <v>9615000</v>
      </c>
    </row>
    <row r="15" spans="1:12" s="77" customFormat="1" ht="21" customHeight="1" thickBot="1" x14ac:dyDescent="0.25">
      <c r="A15" s="147" t="s">
        <v>177</v>
      </c>
      <c r="B15" s="17"/>
      <c r="C15" s="51"/>
      <c r="D15" s="71">
        <v>14281015</v>
      </c>
      <c r="E15" s="71"/>
      <c r="F15" s="51"/>
      <c r="G15" s="51">
        <v>0</v>
      </c>
      <c r="H15" s="51">
        <v>644036842</v>
      </c>
      <c r="I15" s="71">
        <v>11313012</v>
      </c>
      <c r="J15" s="71"/>
      <c r="K15" s="51"/>
      <c r="L15" s="120">
        <f t="shared" si="0"/>
        <v>669630869</v>
      </c>
    </row>
    <row r="16" spans="1:12" s="77" customFormat="1" ht="21" customHeight="1" thickBot="1" x14ac:dyDescent="0.25">
      <c r="A16" s="147" t="s">
        <v>249</v>
      </c>
      <c r="B16" s="17"/>
      <c r="C16" s="51"/>
      <c r="D16" s="71">
        <v>27810320</v>
      </c>
      <c r="E16" s="71"/>
      <c r="F16" s="51"/>
      <c r="G16" s="51"/>
      <c r="H16" s="51">
        <v>103699109</v>
      </c>
      <c r="I16" s="71"/>
      <c r="J16" s="71"/>
      <c r="K16" s="51"/>
      <c r="L16" s="120">
        <f t="shared" si="0"/>
        <v>131509429</v>
      </c>
    </row>
    <row r="17" spans="1:12" s="77" customFormat="1" ht="21" customHeight="1" thickBot="1" x14ac:dyDescent="0.25">
      <c r="A17" s="147" t="s">
        <v>179</v>
      </c>
      <c r="B17" s="51"/>
      <c r="C17" s="51"/>
      <c r="D17" s="71">
        <v>7961000</v>
      </c>
      <c r="E17" s="71"/>
      <c r="F17" s="51">
        <v>0</v>
      </c>
      <c r="G17" s="51"/>
      <c r="H17" s="51"/>
      <c r="I17" s="71"/>
      <c r="J17" s="71"/>
      <c r="K17" s="51"/>
      <c r="L17" s="120">
        <f t="shared" si="0"/>
        <v>7961000</v>
      </c>
    </row>
    <row r="18" spans="1:12" s="77" customFormat="1" ht="21" customHeight="1" thickBot="1" x14ac:dyDescent="0.25">
      <c r="A18" s="146" t="s">
        <v>129</v>
      </c>
      <c r="B18" s="51"/>
      <c r="C18" s="51"/>
      <c r="D18" s="71"/>
      <c r="E18" s="71"/>
      <c r="F18" s="51">
        <v>0</v>
      </c>
      <c r="G18" s="51"/>
      <c r="H18" s="51"/>
      <c r="I18" s="71"/>
      <c r="J18" s="71"/>
      <c r="K18" s="51"/>
      <c r="L18" s="120">
        <f t="shared" si="0"/>
        <v>0</v>
      </c>
    </row>
    <row r="19" spans="1:12" s="77" customFormat="1" ht="21" customHeight="1" thickBot="1" x14ac:dyDescent="0.25">
      <c r="A19" s="267" t="s">
        <v>216</v>
      </c>
      <c r="B19" s="51"/>
      <c r="C19" s="51"/>
      <c r="D19" s="71">
        <v>163133474</v>
      </c>
      <c r="E19" s="71"/>
      <c r="F19" s="51">
        <v>50000</v>
      </c>
      <c r="G19" s="51"/>
      <c r="H19" s="51">
        <v>983824647</v>
      </c>
      <c r="I19" s="71"/>
      <c r="J19" s="71"/>
      <c r="K19" s="51"/>
      <c r="L19" s="120">
        <f t="shared" si="0"/>
        <v>1147008121</v>
      </c>
    </row>
    <row r="20" spans="1:12" s="77" customFormat="1" ht="21" customHeight="1" thickBot="1" x14ac:dyDescent="0.25">
      <c r="A20" s="267" t="s">
        <v>267</v>
      </c>
      <c r="B20" s="51"/>
      <c r="C20" s="51"/>
      <c r="D20" s="71">
        <v>0</v>
      </c>
      <c r="E20" s="71"/>
      <c r="F20" s="51"/>
      <c r="G20" s="51"/>
      <c r="H20" s="51">
        <v>0</v>
      </c>
      <c r="I20" s="71"/>
      <c r="J20" s="71"/>
      <c r="K20" s="51"/>
      <c r="L20" s="120">
        <f t="shared" si="0"/>
        <v>0</v>
      </c>
    </row>
    <row r="21" spans="1:12" s="77" customFormat="1" ht="21" customHeight="1" thickBot="1" x14ac:dyDescent="0.25">
      <c r="A21" s="149" t="s">
        <v>131</v>
      </c>
      <c r="B21" s="51"/>
      <c r="C21" s="51"/>
      <c r="D21" s="71">
        <v>15058000</v>
      </c>
      <c r="E21" s="71"/>
      <c r="F21" s="51">
        <v>0</v>
      </c>
      <c r="G21" s="51"/>
      <c r="H21" s="51">
        <v>0</v>
      </c>
      <c r="I21" s="71"/>
      <c r="J21" s="71"/>
      <c r="K21" s="51"/>
      <c r="L21" s="120">
        <f t="shared" si="0"/>
        <v>15058000</v>
      </c>
    </row>
    <row r="22" spans="1:12" s="77" customFormat="1" ht="21" customHeight="1" thickBot="1" x14ac:dyDescent="0.25">
      <c r="A22" s="147" t="s">
        <v>99</v>
      </c>
      <c r="B22" s="51"/>
      <c r="C22" s="51"/>
      <c r="D22" s="71">
        <v>50572632</v>
      </c>
      <c r="E22" s="71"/>
      <c r="F22" s="51">
        <v>304800</v>
      </c>
      <c r="G22" s="51"/>
      <c r="H22" s="51"/>
      <c r="I22" s="71"/>
      <c r="J22" s="71">
        <v>280320</v>
      </c>
      <c r="K22" s="51"/>
      <c r="L22" s="120">
        <f t="shared" si="0"/>
        <v>51157752</v>
      </c>
    </row>
    <row r="23" spans="1:12" ht="21" customHeight="1" thickBot="1" x14ac:dyDescent="0.25">
      <c r="A23" s="147" t="s">
        <v>133</v>
      </c>
      <c r="B23" s="51">
        <v>920000</v>
      </c>
      <c r="C23" s="51">
        <v>248400</v>
      </c>
      <c r="D23" s="71">
        <v>2846000</v>
      </c>
      <c r="E23" s="71"/>
      <c r="F23" s="51"/>
      <c r="G23" s="51"/>
      <c r="H23" s="51"/>
      <c r="I23" s="71"/>
      <c r="J23" s="51"/>
      <c r="K23" s="51"/>
      <c r="L23" s="120">
        <f t="shared" si="0"/>
        <v>4014400</v>
      </c>
    </row>
    <row r="24" spans="1:12" ht="21" customHeight="1" thickBot="1" x14ac:dyDescent="0.25">
      <c r="A24" s="147" t="s">
        <v>134</v>
      </c>
      <c r="B24" s="51"/>
      <c r="C24" s="51"/>
      <c r="D24" s="71">
        <v>8054000</v>
      </c>
      <c r="E24" s="71"/>
      <c r="F24" s="51">
        <v>0</v>
      </c>
      <c r="G24" s="51"/>
      <c r="H24" s="51"/>
      <c r="I24" s="71"/>
      <c r="J24" s="51"/>
      <c r="K24" s="51"/>
      <c r="L24" s="120">
        <f t="shared" si="0"/>
        <v>8054000</v>
      </c>
    </row>
    <row r="25" spans="1:12" ht="21" customHeight="1" thickBot="1" x14ac:dyDescent="0.25">
      <c r="A25" s="147" t="s">
        <v>136</v>
      </c>
      <c r="B25" s="51"/>
      <c r="C25" s="51"/>
      <c r="D25" s="71">
        <v>310083</v>
      </c>
      <c r="E25" s="71"/>
      <c r="F25" s="51"/>
      <c r="G25" s="51"/>
      <c r="H25" s="51">
        <v>426037</v>
      </c>
      <c r="I25" s="71"/>
      <c r="J25" s="51"/>
      <c r="K25" s="51"/>
      <c r="L25" s="120">
        <f t="shared" si="0"/>
        <v>736120</v>
      </c>
    </row>
    <row r="26" spans="1:12" ht="21" customHeight="1" thickBot="1" x14ac:dyDescent="0.25">
      <c r="A26" s="147" t="s">
        <v>210</v>
      </c>
      <c r="B26" s="51"/>
      <c r="C26" s="51"/>
      <c r="D26" s="71"/>
      <c r="E26" s="71"/>
      <c r="F26" s="51"/>
      <c r="G26" s="51"/>
      <c r="H26" s="51"/>
      <c r="I26" s="71"/>
      <c r="J26" s="51"/>
      <c r="K26" s="51"/>
      <c r="L26" s="120">
        <f t="shared" si="0"/>
        <v>0</v>
      </c>
    </row>
    <row r="27" spans="1:12" s="154" customFormat="1" ht="21" customHeight="1" thickBot="1" x14ac:dyDescent="0.25">
      <c r="A27" s="360" t="s">
        <v>110</v>
      </c>
      <c r="B27" s="51"/>
      <c r="C27" s="51"/>
      <c r="D27" s="71"/>
      <c r="E27" s="71"/>
      <c r="F27" s="51"/>
      <c r="G27" s="51"/>
      <c r="H27" s="51"/>
      <c r="I27" s="71">
        <v>2000000</v>
      </c>
      <c r="J27" s="51"/>
      <c r="K27" s="51"/>
      <c r="L27" s="120">
        <f t="shared" si="0"/>
        <v>2000000</v>
      </c>
    </row>
    <row r="28" spans="1:12" ht="21" customHeight="1" thickBot="1" x14ac:dyDescent="0.25">
      <c r="A28" s="150" t="s">
        <v>263</v>
      </c>
      <c r="B28" s="51"/>
      <c r="C28" s="51"/>
      <c r="D28" s="71">
        <v>0</v>
      </c>
      <c r="E28" s="71"/>
      <c r="F28" s="51"/>
      <c r="G28" s="51"/>
      <c r="H28" s="51"/>
      <c r="I28" s="71"/>
      <c r="J28" s="71"/>
      <c r="K28" s="51"/>
      <c r="L28" s="120">
        <f t="shared" si="0"/>
        <v>0</v>
      </c>
    </row>
    <row r="29" spans="1:12" ht="21" customHeight="1" thickBot="1" x14ac:dyDescent="0.25">
      <c r="A29" s="150" t="s">
        <v>250</v>
      </c>
      <c r="B29" s="51">
        <v>42620</v>
      </c>
      <c r="C29" s="51">
        <v>8801</v>
      </c>
      <c r="D29" s="71">
        <v>1293079</v>
      </c>
      <c r="E29" s="71"/>
      <c r="F29" s="51"/>
      <c r="G29" s="51"/>
      <c r="H29" s="51"/>
      <c r="I29" s="71"/>
      <c r="J29" s="71"/>
      <c r="K29" s="51"/>
      <c r="L29" s="120">
        <f t="shared" si="0"/>
        <v>1344500</v>
      </c>
    </row>
    <row r="30" spans="1:12" ht="21" customHeight="1" thickBot="1" x14ac:dyDescent="0.25">
      <c r="A30" s="150" t="s">
        <v>228</v>
      </c>
      <c r="B30" s="51"/>
      <c r="C30" s="51"/>
      <c r="D30" s="71">
        <v>9271622</v>
      </c>
      <c r="E30" s="71"/>
      <c r="F30" s="51"/>
      <c r="G30" s="51"/>
      <c r="H30" s="51"/>
      <c r="I30" s="71"/>
      <c r="J30" s="71"/>
      <c r="K30" s="51"/>
      <c r="L30" s="120">
        <f t="shared" si="0"/>
        <v>9271622</v>
      </c>
    </row>
    <row r="31" spans="1:12" ht="21" customHeight="1" thickBot="1" x14ac:dyDescent="0.25">
      <c r="A31" s="150" t="s">
        <v>180</v>
      </c>
      <c r="B31" s="51"/>
      <c r="C31" s="51"/>
      <c r="D31" s="71"/>
      <c r="E31" s="71">
        <v>105600</v>
      </c>
      <c r="F31" s="51"/>
      <c r="G31" s="51"/>
      <c r="H31" s="51"/>
      <c r="I31" s="71"/>
      <c r="J31" s="71"/>
      <c r="K31" s="51"/>
      <c r="L31" s="120">
        <f t="shared" si="0"/>
        <v>105600</v>
      </c>
    </row>
    <row r="32" spans="1:12" ht="28.5" customHeight="1" thickBot="1" x14ac:dyDescent="0.25">
      <c r="A32" s="148" t="s">
        <v>97</v>
      </c>
      <c r="B32" s="51"/>
      <c r="C32" s="51"/>
      <c r="D32" s="71">
        <v>1270000</v>
      </c>
      <c r="E32" s="71"/>
      <c r="F32" s="51">
        <v>0</v>
      </c>
      <c r="G32" s="51"/>
      <c r="H32" s="51"/>
      <c r="I32" s="71"/>
      <c r="J32" s="71"/>
      <c r="K32" s="51"/>
      <c r="L32" s="120">
        <f t="shared" si="0"/>
        <v>1270000</v>
      </c>
    </row>
    <row r="33" spans="1:12" ht="21" customHeight="1" thickBot="1" x14ac:dyDescent="0.25">
      <c r="A33" s="150" t="s">
        <v>137</v>
      </c>
      <c r="B33" s="51"/>
      <c r="C33" s="51"/>
      <c r="D33" s="71"/>
      <c r="E33" s="71">
        <v>6500000</v>
      </c>
      <c r="F33" s="51"/>
      <c r="G33" s="51"/>
      <c r="H33" s="51"/>
      <c r="I33" s="71"/>
      <c r="J33" s="71"/>
      <c r="K33" s="51"/>
      <c r="L33" s="120">
        <f>SUM(B33:K33)</f>
        <v>6500000</v>
      </c>
    </row>
    <row r="34" spans="1:12" ht="24.75" customHeight="1" thickBot="1" x14ac:dyDescent="0.25">
      <c r="A34" s="426" t="s">
        <v>299</v>
      </c>
      <c r="B34" s="51">
        <v>12983329</v>
      </c>
      <c r="C34" s="51">
        <v>2272086</v>
      </c>
      <c r="D34" s="71">
        <v>35701996</v>
      </c>
      <c r="E34" s="71"/>
      <c r="F34" s="51"/>
      <c r="G34" s="51"/>
      <c r="H34" s="51">
        <v>3590464</v>
      </c>
      <c r="I34" s="71">
        <v>3590464</v>
      </c>
      <c r="J34" s="71"/>
      <c r="K34" s="51"/>
      <c r="L34" s="120">
        <f>SUM(B34:K34)</f>
        <v>58138339</v>
      </c>
    </row>
    <row r="35" spans="1:12" ht="21" customHeight="1" thickBot="1" x14ac:dyDescent="0.25">
      <c r="A35" s="147" t="s">
        <v>102</v>
      </c>
      <c r="B35" s="51"/>
      <c r="C35" s="51"/>
      <c r="D35" s="71">
        <v>4802000</v>
      </c>
      <c r="E35" s="71"/>
      <c r="F35" s="51"/>
      <c r="G35" s="51"/>
      <c r="H35" s="51"/>
      <c r="I35" s="71"/>
      <c r="J35" s="51"/>
      <c r="K35" s="51">
        <v>15274965</v>
      </c>
      <c r="L35" s="120">
        <f t="shared" si="0"/>
        <v>20076965</v>
      </c>
    </row>
    <row r="36" spans="1:12" ht="21" customHeight="1" thickBot="1" x14ac:dyDescent="0.25">
      <c r="A36" s="75" t="s">
        <v>12</v>
      </c>
      <c r="B36" s="78">
        <f>SUM(B6:B35)</f>
        <v>377637841</v>
      </c>
      <c r="C36" s="78">
        <f t="shared" ref="C36:K36" si="1">SUM(C6:C35)</f>
        <v>36729461</v>
      </c>
      <c r="D36" s="78">
        <f t="shared" si="1"/>
        <v>444656345</v>
      </c>
      <c r="E36" s="78">
        <f t="shared" si="1"/>
        <v>6765600</v>
      </c>
      <c r="F36" s="78">
        <f t="shared" si="1"/>
        <v>121727860</v>
      </c>
      <c r="G36" s="78">
        <f t="shared" si="1"/>
        <v>4279045</v>
      </c>
      <c r="H36" s="78">
        <f t="shared" si="1"/>
        <v>1899246678</v>
      </c>
      <c r="I36" s="78">
        <f t="shared" si="1"/>
        <v>38277180</v>
      </c>
      <c r="J36" s="78">
        <f t="shared" si="1"/>
        <v>280320</v>
      </c>
      <c r="K36" s="78">
        <f t="shared" si="1"/>
        <v>194179333</v>
      </c>
      <c r="L36" s="120">
        <f>SUM(B36:K36)</f>
        <v>3123779663</v>
      </c>
    </row>
    <row r="37" spans="1:12" s="332" customFormat="1" x14ac:dyDescent="0.2">
      <c r="A37" s="427"/>
      <c r="B37" s="428"/>
      <c r="C37" s="428"/>
      <c r="D37" s="428"/>
      <c r="E37" s="428"/>
      <c r="F37" s="428"/>
      <c r="G37" s="428"/>
      <c r="H37" s="428"/>
    </row>
    <row r="38" spans="1:12" x14ac:dyDescent="0.2">
      <c r="A38" s="80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</row>
    <row r="39" spans="1:12" x14ac:dyDescent="0.2">
      <c r="A39" s="23"/>
      <c r="B39" s="67"/>
      <c r="C39" s="67"/>
      <c r="D39" s="67"/>
      <c r="E39" s="67"/>
      <c r="F39" s="67"/>
      <c r="G39" s="67"/>
      <c r="H39" s="67"/>
    </row>
    <row r="40" spans="1:12" x14ac:dyDescent="0.2">
      <c r="A40" s="23"/>
      <c r="B40" s="67"/>
      <c r="C40" s="67"/>
      <c r="D40" s="68"/>
      <c r="E40" s="67"/>
      <c r="F40" s="67"/>
      <c r="G40" s="67"/>
      <c r="H40" s="67"/>
    </row>
    <row r="41" spans="1:12" x14ac:dyDescent="0.2">
      <c r="A41" s="23"/>
      <c r="B41" s="67"/>
      <c r="C41" s="67"/>
      <c r="D41" s="67"/>
      <c r="E41" s="67"/>
      <c r="F41" s="67"/>
      <c r="G41" s="67"/>
      <c r="H41" s="67"/>
    </row>
    <row r="42" spans="1:12" x14ac:dyDescent="0.2">
      <c r="A42" s="23"/>
      <c r="B42" s="67"/>
      <c r="C42" s="67"/>
      <c r="D42" s="67"/>
      <c r="E42" s="67"/>
      <c r="F42" s="67"/>
      <c r="G42" s="67"/>
      <c r="H42" s="67"/>
    </row>
    <row r="43" spans="1:12" x14ac:dyDescent="0.2">
      <c r="A43" s="23"/>
      <c r="B43" s="67"/>
      <c r="C43" s="67"/>
      <c r="D43" s="67"/>
      <c r="E43" s="67"/>
      <c r="F43" s="67"/>
      <c r="G43" s="67"/>
      <c r="H43" s="67"/>
    </row>
    <row r="44" spans="1:12" x14ac:dyDescent="0.2">
      <c r="A44" s="23"/>
      <c r="B44" s="67"/>
      <c r="C44" s="67"/>
      <c r="D44" s="67"/>
      <c r="E44" s="67"/>
      <c r="F44" s="67"/>
      <c r="G44" s="67"/>
      <c r="H44" s="67"/>
    </row>
    <row r="45" spans="1:12" x14ac:dyDescent="0.2">
      <c r="A45" s="23"/>
      <c r="B45" s="67"/>
      <c r="C45" s="67"/>
      <c r="D45" s="67"/>
      <c r="E45" s="67"/>
      <c r="F45" s="67"/>
      <c r="G45" s="67"/>
      <c r="H45" s="67"/>
    </row>
    <row r="46" spans="1:12" x14ac:dyDescent="0.2">
      <c r="A46" s="23"/>
      <c r="B46" s="67"/>
      <c r="C46" s="67"/>
      <c r="D46" s="67"/>
      <c r="E46" s="67"/>
      <c r="F46" s="67"/>
      <c r="G46" s="67"/>
      <c r="H46" s="67"/>
    </row>
    <row r="47" spans="1:12" x14ac:dyDescent="0.2">
      <c r="A47" s="23"/>
      <c r="B47" s="67"/>
      <c r="C47" s="67"/>
      <c r="D47" s="67"/>
      <c r="E47" s="67"/>
      <c r="F47" s="67"/>
      <c r="G47" s="67"/>
      <c r="H47" s="67"/>
    </row>
    <row r="48" spans="1:12" x14ac:dyDescent="0.2">
      <c r="A48" s="23"/>
      <c r="B48" s="67"/>
      <c r="C48" s="67"/>
      <c r="D48" s="67"/>
      <c r="E48" s="67"/>
      <c r="F48" s="67"/>
      <c r="G48" s="67"/>
      <c r="H48" s="67"/>
    </row>
    <row r="49" spans="1:9" x14ac:dyDescent="0.2">
      <c r="A49" s="23"/>
      <c r="B49" s="67"/>
      <c r="C49" s="67"/>
      <c r="D49" s="67"/>
      <c r="E49" s="67"/>
      <c r="F49" s="67"/>
      <c r="G49" s="67"/>
      <c r="H49" s="67"/>
    </row>
    <row r="50" spans="1:9" x14ac:dyDescent="0.2">
      <c r="A50" s="23"/>
      <c r="B50" s="67"/>
      <c r="C50" s="67"/>
      <c r="D50" s="67"/>
      <c r="E50" s="67"/>
      <c r="F50" s="67"/>
      <c r="G50" s="67"/>
      <c r="H50" s="67"/>
      <c r="I50" s="1"/>
    </row>
    <row r="51" spans="1:9" x14ac:dyDescent="0.2">
      <c r="A51" s="23"/>
      <c r="B51" s="67"/>
      <c r="C51" s="67"/>
      <c r="D51" s="67"/>
      <c r="E51" s="67"/>
      <c r="F51" s="67"/>
      <c r="G51" s="67"/>
      <c r="H51" s="67"/>
    </row>
    <row r="52" spans="1:9" x14ac:dyDescent="0.2">
      <c r="A52" s="23"/>
      <c r="B52" s="67"/>
      <c r="C52" s="67"/>
      <c r="D52" s="67"/>
      <c r="E52" s="67"/>
      <c r="F52" s="67"/>
      <c r="G52" s="67"/>
      <c r="H52" s="67"/>
    </row>
    <row r="53" spans="1:9" x14ac:dyDescent="0.2">
      <c r="A53" s="80"/>
      <c r="B53" s="69"/>
      <c r="C53" s="69"/>
      <c r="D53" s="69"/>
      <c r="E53" s="69"/>
      <c r="F53" s="69"/>
      <c r="G53" s="69"/>
      <c r="H53" s="69"/>
    </row>
    <row r="54" spans="1:9" x14ac:dyDescent="0.2">
      <c r="B54" s="1"/>
      <c r="C54" s="1"/>
      <c r="D54" s="1"/>
      <c r="E54" s="1"/>
      <c r="F54" s="1"/>
      <c r="G54" s="1"/>
      <c r="H54" s="1"/>
    </row>
    <row r="55" spans="1:9" x14ac:dyDescent="0.2">
      <c r="B55" s="1"/>
      <c r="C55" s="1"/>
      <c r="D55" s="1"/>
      <c r="E55" s="1"/>
      <c r="F55" s="1"/>
      <c r="G55" s="1"/>
      <c r="H55" s="1"/>
    </row>
  </sheetData>
  <mergeCells count="2">
    <mergeCell ref="A2:L2"/>
    <mergeCell ref="A4:A5"/>
  </mergeCells>
  <pageMargins left="0.74803149606299213" right="0.74803149606299213" top="0.98425196850393704" bottom="0.98425196850393704" header="0.51181102362204722" footer="0.51181102362204722"/>
  <pageSetup paperSize="9" scale="39" orientation="landscape" r:id="rId1"/>
  <headerFooter alignWithMargins="0">
    <oddHeader>&amp;R2.1)a sz. melléklet
..../ 2020.(IX.03.) Egyek Önk.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7"/>
  <sheetViews>
    <sheetView zoomScaleNormal="100" workbookViewId="0">
      <selection activeCell="B10" sqref="B10"/>
    </sheetView>
  </sheetViews>
  <sheetFormatPr defaultRowHeight="12.75" x14ac:dyDescent="0.2"/>
  <cols>
    <col min="1" max="1" width="49" customWidth="1"/>
    <col min="2" max="2" width="15.7109375" customWidth="1"/>
    <col min="3" max="3" width="17.28515625" customWidth="1"/>
    <col min="4" max="4" width="21" customWidth="1"/>
    <col min="5" max="5" width="17.5703125" customWidth="1"/>
    <col min="6" max="7" width="18" customWidth="1"/>
    <col min="8" max="8" width="16.42578125" customWidth="1"/>
    <col min="9" max="9" width="15.7109375" customWidth="1"/>
    <col min="10" max="10" width="15.140625" customWidth="1"/>
    <col min="11" max="11" width="16.7109375" customWidth="1"/>
    <col min="12" max="12" width="17.28515625" customWidth="1"/>
  </cols>
  <sheetData>
    <row r="2" spans="1:12" ht="15.75" x14ac:dyDescent="0.25">
      <c r="A2" s="677" t="s">
        <v>322</v>
      </c>
      <c r="B2" s="678"/>
      <c r="C2" s="678"/>
      <c r="D2" s="678"/>
      <c r="E2" s="678"/>
      <c r="F2" s="678"/>
      <c r="G2" s="678"/>
      <c r="H2" s="678"/>
      <c r="I2" s="679"/>
      <c r="J2" s="679"/>
      <c r="K2" s="679"/>
      <c r="L2" s="679"/>
    </row>
    <row r="3" spans="1:12" x14ac:dyDescent="0.2">
      <c r="L3" s="153"/>
    </row>
    <row r="4" spans="1:12" x14ac:dyDescent="0.2">
      <c r="E4" s="2"/>
      <c r="J4" s="72"/>
      <c r="L4" s="437"/>
    </row>
    <row r="5" spans="1:12" ht="13.5" thickBot="1" x14ac:dyDescent="0.25"/>
    <row r="6" spans="1:12" ht="102" customHeight="1" thickBot="1" x14ac:dyDescent="0.25">
      <c r="A6" s="629" t="s">
        <v>96</v>
      </c>
      <c r="B6" s="92" t="s">
        <v>114</v>
      </c>
      <c r="C6" s="92" t="s">
        <v>125</v>
      </c>
      <c r="D6" s="92" t="s">
        <v>116</v>
      </c>
      <c r="E6" s="92" t="s">
        <v>126</v>
      </c>
      <c r="F6" s="92" t="s">
        <v>122</v>
      </c>
      <c r="G6" s="92" t="s">
        <v>229</v>
      </c>
      <c r="H6" s="92" t="s">
        <v>118</v>
      </c>
      <c r="I6" s="92" t="s">
        <v>119</v>
      </c>
      <c r="J6" s="92" t="s">
        <v>120</v>
      </c>
      <c r="K6" s="92" t="s">
        <v>128</v>
      </c>
      <c r="L6" s="93" t="s">
        <v>15</v>
      </c>
    </row>
    <row r="7" spans="1:12" ht="21" customHeight="1" thickBot="1" x14ac:dyDescent="0.25">
      <c r="A7" s="630"/>
      <c r="B7" s="17" t="s">
        <v>323</v>
      </c>
      <c r="C7" s="17" t="s">
        <v>323</v>
      </c>
      <c r="D7" s="17" t="s">
        <v>323</v>
      </c>
      <c r="E7" s="17" t="s">
        <v>323</v>
      </c>
      <c r="F7" s="17" t="s">
        <v>323</v>
      </c>
      <c r="G7" s="17" t="s">
        <v>323</v>
      </c>
      <c r="H7" s="17" t="s">
        <v>323</v>
      </c>
      <c r="I7" s="17" t="s">
        <v>323</v>
      </c>
      <c r="J7" s="17" t="s">
        <v>323</v>
      </c>
      <c r="K7" s="17" t="s">
        <v>323</v>
      </c>
      <c r="L7" s="17" t="s">
        <v>323</v>
      </c>
    </row>
    <row r="8" spans="1:12" ht="21" customHeight="1" thickBot="1" x14ac:dyDescent="0.25">
      <c r="A8" s="150" t="s">
        <v>138</v>
      </c>
      <c r="B8" s="438"/>
      <c r="C8" s="17"/>
      <c r="D8" s="439">
        <v>869000</v>
      </c>
      <c r="E8" s="17"/>
      <c r="F8" s="17"/>
      <c r="G8" s="17"/>
      <c r="H8" s="17"/>
      <c r="I8" s="17"/>
      <c r="J8" s="17"/>
      <c r="K8" s="17"/>
      <c r="L8" s="120">
        <f t="shared" ref="L8:L16" si="0">SUM(B8:K8)</f>
        <v>869000</v>
      </c>
    </row>
    <row r="9" spans="1:12" ht="31.5" customHeight="1" thickBot="1" x14ac:dyDescent="0.25">
      <c r="A9" s="440" t="s">
        <v>227</v>
      </c>
      <c r="B9" s="441"/>
      <c r="C9" s="71"/>
      <c r="D9" s="71"/>
      <c r="E9" s="71"/>
      <c r="F9" s="71">
        <v>10359000</v>
      </c>
      <c r="G9" s="71"/>
      <c r="H9" s="71"/>
      <c r="I9" s="71"/>
      <c r="J9" s="71"/>
      <c r="K9" s="71"/>
      <c r="L9" s="120">
        <f t="shared" si="0"/>
        <v>10359000</v>
      </c>
    </row>
    <row r="10" spans="1:12" s="77" customFormat="1" ht="21" customHeight="1" thickBot="1" x14ac:dyDescent="0.25">
      <c r="A10" s="442" t="s">
        <v>99</v>
      </c>
      <c r="B10" s="71">
        <v>2740200</v>
      </c>
      <c r="C10" s="71">
        <v>480000</v>
      </c>
      <c r="D10" s="71"/>
      <c r="E10" s="71"/>
      <c r="F10" s="71"/>
      <c r="G10" s="71"/>
      <c r="H10" s="71"/>
      <c r="I10" s="71"/>
      <c r="J10" s="71"/>
      <c r="K10" s="71"/>
      <c r="L10" s="120">
        <f t="shared" si="0"/>
        <v>3220200</v>
      </c>
    </row>
    <row r="11" spans="1:12" ht="21" customHeight="1" thickBot="1" x14ac:dyDescent="0.25">
      <c r="A11" s="147" t="s">
        <v>135</v>
      </c>
      <c r="B11" s="51"/>
      <c r="C11" s="51"/>
      <c r="D11" s="71">
        <v>17970400</v>
      </c>
      <c r="E11" s="71"/>
      <c r="F11" s="51">
        <v>0</v>
      </c>
      <c r="G11" s="51"/>
      <c r="H11" s="51"/>
      <c r="I11" s="71"/>
      <c r="J11" s="51"/>
      <c r="K11" s="51"/>
      <c r="L11" s="120">
        <f t="shared" ref="L11" si="1">SUM(B11:K11)</f>
        <v>17970400</v>
      </c>
    </row>
    <row r="12" spans="1:12" ht="21" customHeight="1" thickBot="1" x14ac:dyDescent="0.25">
      <c r="A12" s="442" t="s">
        <v>130</v>
      </c>
      <c r="B12" s="71"/>
      <c r="C12" s="71"/>
      <c r="D12" s="71">
        <v>800000</v>
      </c>
      <c r="E12" s="71"/>
      <c r="F12" s="71"/>
      <c r="G12" s="71"/>
      <c r="H12" s="71"/>
      <c r="I12" s="71"/>
      <c r="J12" s="71"/>
      <c r="K12" s="71"/>
      <c r="L12" s="120">
        <f t="shared" si="0"/>
        <v>800000</v>
      </c>
    </row>
    <row r="13" spans="1:12" ht="21" customHeight="1" thickBot="1" x14ac:dyDescent="0.25">
      <c r="A13" s="150" t="s">
        <v>211</v>
      </c>
      <c r="B13" s="51"/>
      <c r="C13" s="51"/>
      <c r="D13" s="71"/>
      <c r="E13" s="71"/>
      <c r="F13" s="51">
        <v>4308000</v>
      </c>
      <c r="G13" s="51"/>
      <c r="H13" s="51"/>
      <c r="I13" s="71"/>
      <c r="J13" s="71"/>
      <c r="K13" s="51"/>
      <c r="L13" s="120">
        <f t="shared" si="0"/>
        <v>4308000</v>
      </c>
    </row>
    <row r="14" spans="1:12" ht="21" customHeight="1" thickBot="1" x14ac:dyDescent="0.25">
      <c r="A14" s="443" t="s">
        <v>180</v>
      </c>
      <c r="B14" s="71"/>
      <c r="C14" s="71"/>
      <c r="D14" s="71"/>
      <c r="E14" s="71">
        <v>629400</v>
      </c>
      <c r="F14" s="71"/>
      <c r="G14" s="71"/>
      <c r="H14" s="71"/>
      <c r="I14" s="71"/>
      <c r="J14" s="71"/>
      <c r="K14" s="71"/>
      <c r="L14" s="120">
        <f t="shared" si="0"/>
        <v>629400</v>
      </c>
    </row>
    <row r="15" spans="1:12" ht="21" customHeight="1" thickBot="1" x14ac:dyDescent="0.25">
      <c r="A15" s="150" t="s">
        <v>103</v>
      </c>
      <c r="B15" s="51">
        <v>3822175</v>
      </c>
      <c r="C15" s="51">
        <v>642582</v>
      </c>
      <c r="D15" s="71">
        <v>1606500</v>
      </c>
      <c r="E15" s="71"/>
      <c r="F15" s="51"/>
      <c r="G15" s="51"/>
      <c r="H15" s="51"/>
      <c r="I15" s="57"/>
      <c r="J15" s="57"/>
      <c r="K15" s="51"/>
      <c r="L15" s="120">
        <f t="shared" ref="L15" si="2">SUM(B15:K15)</f>
        <v>6071257</v>
      </c>
    </row>
    <row r="16" spans="1:12" ht="21" customHeight="1" thickBot="1" x14ac:dyDescent="0.25">
      <c r="A16" s="443" t="s">
        <v>137</v>
      </c>
      <c r="B16" s="71"/>
      <c r="C16" s="71"/>
      <c r="D16" s="71">
        <v>150000</v>
      </c>
      <c r="E16" s="71">
        <v>3270000</v>
      </c>
      <c r="F16" s="71">
        <v>9200000</v>
      </c>
      <c r="G16" s="71"/>
      <c r="H16" s="71"/>
      <c r="I16" s="71"/>
      <c r="J16" s="71"/>
      <c r="K16" s="71"/>
      <c r="L16" s="120">
        <f t="shared" si="0"/>
        <v>12620000</v>
      </c>
    </row>
    <row r="17" spans="1:12" ht="21" customHeight="1" thickBot="1" x14ac:dyDescent="0.25">
      <c r="A17" s="75" t="s">
        <v>12</v>
      </c>
      <c r="B17" s="78">
        <f t="shared" ref="B17:K17" si="3">SUM(B9:B16)</f>
        <v>6562375</v>
      </c>
      <c r="C17" s="78">
        <f t="shared" si="3"/>
        <v>1122582</v>
      </c>
      <c r="D17" s="78">
        <f t="shared" si="3"/>
        <v>20526900</v>
      </c>
      <c r="E17" s="78">
        <f t="shared" si="3"/>
        <v>3899400</v>
      </c>
      <c r="F17" s="78">
        <f t="shared" si="3"/>
        <v>23867000</v>
      </c>
      <c r="G17" s="78">
        <f t="shared" si="3"/>
        <v>0</v>
      </c>
      <c r="H17" s="78">
        <f t="shared" si="3"/>
        <v>0</v>
      </c>
      <c r="I17" s="78">
        <f t="shared" si="3"/>
        <v>0</v>
      </c>
      <c r="J17" s="78">
        <f t="shared" si="3"/>
        <v>0</v>
      </c>
      <c r="K17" s="78">
        <f t="shared" si="3"/>
        <v>0</v>
      </c>
      <c r="L17" s="120">
        <f>SUM(L8:L16)</f>
        <v>56847257</v>
      </c>
    </row>
  </sheetData>
  <mergeCells count="2">
    <mergeCell ref="A2:L2"/>
    <mergeCell ref="A6:A7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/>
  <dimension ref="A3:L35"/>
  <sheetViews>
    <sheetView zoomScaleNormal="100" workbookViewId="0">
      <selection activeCell="B14" sqref="B14:L15"/>
    </sheetView>
  </sheetViews>
  <sheetFormatPr defaultRowHeight="12.75" x14ac:dyDescent="0.2"/>
  <cols>
    <col min="1" max="1" width="42.42578125" customWidth="1"/>
    <col min="2" max="2" width="15.7109375" customWidth="1"/>
    <col min="3" max="3" width="17.28515625" customWidth="1"/>
    <col min="4" max="4" width="21" customWidth="1"/>
    <col min="5" max="8" width="18" customWidth="1"/>
    <col min="9" max="9" width="12.5703125" customWidth="1"/>
    <col min="10" max="10" width="15.28515625" customWidth="1"/>
    <col min="11" max="11" width="14.28515625" customWidth="1"/>
    <col min="12" max="12" width="16.5703125" customWidth="1"/>
  </cols>
  <sheetData>
    <row r="3" spans="1:12" ht="15.75" x14ac:dyDescent="0.25">
      <c r="A3" s="677"/>
      <c r="B3" s="678"/>
      <c r="C3" s="678"/>
      <c r="D3" s="678"/>
      <c r="E3" s="678"/>
      <c r="F3" s="678"/>
      <c r="G3" s="678"/>
      <c r="H3" s="678"/>
      <c r="I3" s="679"/>
    </row>
    <row r="5" spans="1:12" ht="12.75" customHeight="1" x14ac:dyDescent="0.2">
      <c r="A5" s="682" t="s">
        <v>277</v>
      </c>
      <c r="B5" s="682"/>
      <c r="C5" s="682"/>
      <c r="D5" s="682"/>
      <c r="E5" s="682"/>
      <c r="F5" s="682"/>
      <c r="G5" s="682"/>
      <c r="H5" s="682"/>
      <c r="I5" s="682"/>
      <c r="J5" s="682"/>
      <c r="K5" s="682"/>
      <c r="L5" s="682"/>
    </row>
    <row r="6" spans="1:12" ht="12.75" customHeight="1" x14ac:dyDescent="0.2">
      <c r="A6" s="682"/>
      <c r="B6" s="682"/>
      <c r="C6" s="682"/>
      <c r="D6" s="682"/>
      <c r="E6" s="682"/>
      <c r="F6" s="682"/>
      <c r="G6" s="682"/>
      <c r="H6" s="682"/>
      <c r="I6" s="682"/>
      <c r="J6" s="682"/>
      <c r="K6" s="682"/>
      <c r="L6" s="682"/>
    </row>
    <row r="7" spans="1:12" ht="13.5" thickBot="1" x14ac:dyDescent="0.25">
      <c r="I7" s="153"/>
    </row>
    <row r="8" spans="1:12" ht="102" customHeight="1" x14ac:dyDescent="0.2">
      <c r="A8" s="680" t="s">
        <v>96</v>
      </c>
      <c r="B8" s="323" t="s">
        <v>114</v>
      </c>
      <c r="C8" s="151" t="s">
        <v>125</v>
      </c>
      <c r="D8" s="151" t="s">
        <v>116</v>
      </c>
      <c r="E8" s="151" t="s">
        <v>126</v>
      </c>
      <c r="F8" s="151" t="s">
        <v>122</v>
      </c>
      <c r="G8" s="151" t="s">
        <v>127</v>
      </c>
      <c r="H8" s="151" t="s">
        <v>118</v>
      </c>
      <c r="I8" s="151" t="s">
        <v>119</v>
      </c>
      <c r="J8" s="151" t="s">
        <v>120</v>
      </c>
      <c r="K8" s="151" t="s">
        <v>128</v>
      </c>
      <c r="L8" s="152" t="s">
        <v>15</v>
      </c>
    </row>
    <row r="9" spans="1:12" ht="21" customHeight="1" thickBot="1" x14ac:dyDescent="0.25">
      <c r="A9" s="681"/>
      <c r="B9" s="421" t="s">
        <v>287</v>
      </c>
      <c r="C9" s="421" t="s">
        <v>287</v>
      </c>
      <c r="D9" s="421" t="s">
        <v>287</v>
      </c>
      <c r="E9" s="421" t="s">
        <v>287</v>
      </c>
      <c r="F9" s="421" t="s">
        <v>287</v>
      </c>
      <c r="G9" s="421" t="s">
        <v>287</v>
      </c>
      <c r="H9" s="421" t="s">
        <v>287</v>
      </c>
      <c r="I9" s="421" t="s">
        <v>287</v>
      </c>
      <c r="J9" s="421" t="s">
        <v>287</v>
      </c>
      <c r="K9" s="421" t="s">
        <v>287</v>
      </c>
      <c r="L9" s="421" t="s">
        <v>287</v>
      </c>
    </row>
    <row r="10" spans="1:12" ht="40.5" customHeight="1" x14ac:dyDescent="0.2">
      <c r="A10" s="390" t="s">
        <v>106</v>
      </c>
      <c r="B10" s="375">
        <v>90098782</v>
      </c>
      <c r="C10" s="375">
        <v>16405615</v>
      </c>
      <c r="D10" s="391">
        <v>18990000</v>
      </c>
      <c r="E10" s="375"/>
      <c r="F10" s="392">
        <v>0</v>
      </c>
      <c r="G10" s="392"/>
      <c r="H10" s="392">
        <v>2602000</v>
      </c>
      <c r="I10" s="393"/>
      <c r="J10" s="394"/>
      <c r="K10" s="395"/>
      <c r="L10" s="383">
        <f>SUM(B10:K10)</f>
        <v>128096397</v>
      </c>
    </row>
    <row r="11" spans="1:12" ht="21" customHeight="1" x14ac:dyDescent="0.2">
      <c r="A11" s="396" t="s">
        <v>107</v>
      </c>
      <c r="B11" s="142">
        <v>9133136</v>
      </c>
      <c r="C11" s="142">
        <v>1712400</v>
      </c>
      <c r="D11" s="387"/>
      <c r="E11" s="142"/>
      <c r="F11" s="142"/>
      <c r="G11" s="142"/>
      <c r="H11" s="142"/>
      <c r="I11" s="388"/>
      <c r="J11" s="389"/>
      <c r="K11" s="397"/>
      <c r="L11" s="383">
        <f>SUM(B11:K11)</f>
        <v>10845536</v>
      </c>
    </row>
    <row r="12" spans="1:12" ht="44.25" customHeight="1" thickBot="1" x14ac:dyDescent="0.25">
      <c r="A12" s="398" t="s">
        <v>264</v>
      </c>
      <c r="B12" s="380">
        <v>0</v>
      </c>
      <c r="C12" s="380">
        <v>0</v>
      </c>
      <c r="D12" s="399">
        <v>0</v>
      </c>
      <c r="E12" s="380">
        <v>0</v>
      </c>
      <c r="F12" s="380">
        <v>0</v>
      </c>
      <c r="G12" s="380">
        <v>0</v>
      </c>
      <c r="H12" s="380"/>
      <c r="I12" s="400"/>
      <c r="J12" s="401"/>
      <c r="K12" s="402"/>
      <c r="L12" s="384">
        <f>SUM(B12:K12)</f>
        <v>0</v>
      </c>
    </row>
    <row r="13" spans="1:12" s="55" customFormat="1" ht="21" customHeight="1" thickBot="1" x14ac:dyDescent="0.25">
      <c r="A13" s="385" t="s">
        <v>12</v>
      </c>
      <c r="B13" s="386">
        <f>SUM(B10:B12)</f>
        <v>99231918</v>
      </c>
      <c r="C13" s="386">
        <f t="shared" ref="C13:L13" si="0">SUM(C10:C12)</f>
        <v>18118015</v>
      </c>
      <c r="D13" s="386">
        <f t="shared" si="0"/>
        <v>18990000</v>
      </c>
      <c r="E13" s="386">
        <f t="shared" si="0"/>
        <v>0</v>
      </c>
      <c r="F13" s="386">
        <f t="shared" si="0"/>
        <v>0</v>
      </c>
      <c r="G13" s="386">
        <f t="shared" si="0"/>
        <v>0</v>
      </c>
      <c r="H13" s="386">
        <f t="shared" si="0"/>
        <v>2602000</v>
      </c>
      <c r="I13" s="386">
        <f t="shared" si="0"/>
        <v>0</v>
      </c>
      <c r="J13" s="386">
        <f t="shared" si="0"/>
        <v>0</v>
      </c>
      <c r="K13" s="403">
        <f t="shared" si="0"/>
        <v>0</v>
      </c>
      <c r="L13" s="404">
        <f t="shared" si="0"/>
        <v>138941933</v>
      </c>
    </row>
    <row r="14" spans="1:12" s="332" customFormat="1" x14ac:dyDescent="0.2">
      <c r="C14" s="430"/>
    </row>
    <row r="15" spans="1:12" x14ac:dyDescent="0.2"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</row>
    <row r="17" spans="1:8" x14ac:dyDescent="0.2">
      <c r="A17" s="18"/>
      <c r="B17" s="19"/>
      <c r="C17" s="19"/>
      <c r="D17" s="19" t="s">
        <v>65</v>
      </c>
      <c r="E17" s="19"/>
      <c r="F17" s="20"/>
      <c r="G17" s="20"/>
      <c r="H17" s="20"/>
    </row>
    <row r="18" spans="1:8" x14ac:dyDescent="0.2">
      <c r="A18" s="21"/>
      <c r="B18" s="22"/>
      <c r="C18" s="22"/>
      <c r="D18" s="22"/>
      <c r="E18" s="22"/>
      <c r="F18" s="22"/>
      <c r="G18" s="22"/>
      <c r="H18" s="22"/>
    </row>
    <row r="19" spans="1:8" x14ac:dyDescent="0.2">
      <c r="A19" s="23"/>
      <c r="B19" s="67"/>
      <c r="C19" s="67"/>
      <c r="D19" s="67"/>
      <c r="E19" s="67"/>
      <c r="F19" s="4"/>
      <c r="G19" s="4"/>
      <c r="H19" s="4"/>
    </row>
    <row r="20" spans="1:8" x14ac:dyDescent="0.2">
      <c r="A20" s="23"/>
      <c r="B20" s="67"/>
      <c r="C20" s="67"/>
      <c r="D20" s="68"/>
      <c r="E20" s="67"/>
      <c r="F20" s="4"/>
      <c r="G20" s="4"/>
      <c r="H20" s="4"/>
    </row>
    <row r="21" spans="1:8" x14ac:dyDescent="0.2">
      <c r="A21" s="23"/>
      <c r="B21" s="67"/>
      <c r="C21" s="67"/>
      <c r="D21" s="67"/>
      <c r="E21" s="67"/>
      <c r="F21" s="4"/>
      <c r="G21" s="4"/>
      <c r="H21" s="4"/>
    </row>
    <row r="22" spans="1:8" x14ac:dyDescent="0.2">
      <c r="A22" s="23"/>
      <c r="B22" s="67"/>
      <c r="C22" s="67"/>
      <c r="D22" s="67"/>
      <c r="E22" s="67"/>
      <c r="F22" s="4"/>
      <c r="G22" s="4"/>
      <c r="H22" s="4"/>
    </row>
    <row r="23" spans="1:8" x14ac:dyDescent="0.2">
      <c r="A23" s="23"/>
      <c r="B23" s="67"/>
      <c r="C23" s="67"/>
      <c r="D23" s="67"/>
      <c r="E23" s="67"/>
      <c r="F23" s="4"/>
      <c r="G23" s="4"/>
      <c r="H23" s="4"/>
    </row>
    <row r="24" spans="1:8" x14ac:dyDescent="0.2">
      <c r="A24" s="23"/>
      <c r="B24" s="67"/>
      <c r="C24" s="67"/>
      <c r="D24" s="67"/>
      <c r="E24" s="67"/>
      <c r="F24" s="4"/>
      <c r="G24" s="4"/>
      <c r="H24" s="4"/>
    </row>
    <row r="25" spans="1:8" x14ac:dyDescent="0.2">
      <c r="A25" s="23"/>
      <c r="B25" s="67"/>
      <c r="C25" s="67"/>
      <c r="D25" s="67"/>
      <c r="E25" s="67"/>
      <c r="F25" s="4"/>
      <c r="G25" s="4"/>
      <c r="H25" s="4"/>
    </row>
    <row r="26" spans="1:8" x14ac:dyDescent="0.2">
      <c r="A26" s="23"/>
      <c r="B26" s="67"/>
      <c r="C26" s="67"/>
      <c r="D26" s="67"/>
      <c r="E26" s="67"/>
      <c r="F26" s="4"/>
      <c r="G26" s="4"/>
      <c r="H26" s="4"/>
    </row>
    <row r="27" spans="1:8" x14ac:dyDescent="0.2">
      <c r="A27" s="23"/>
      <c r="B27" s="67"/>
      <c r="C27" s="67"/>
      <c r="D27" s="67"/>
      <c r="E27" s="67"/>
      <c r="F27" s="4"/>
      <c r="G27" s="4"/>
      <c r="H27" s="4"/>
    </row>
    <row r="28" spans="1:8" x14ac:dyDescent="0.2">
      <c r="A28" s="23"/>
      <c r="B28" s="67"/>
      <c r="C28" s="67"/>
      <c r="D28" s="67"/>
      <c r="E28" s="67"/>
      <c r="F28" s="4"/>
      <c r="G28" s="4"/>
      <c r="H28" s="4"/>
    </row>
    <row r="29" spans="1:8" x14ac:dyDescent="0.2">
      <c r="A29" s="23"/>
      <c r="B29" s="67"/>
      <c r="C29" s="67"/>
      <c r="D29" s="67"/>
      <c r="E29" s="67"/>
      <c r="F29" s="4"/>
      <c r="G29" s="4"/>
      <c r="H29" s="4"/>
    </row>
    <row r="30" spans="1:8" x14ac:dyDescent="0.2">
      <c r="A30" s="23"/>
      <c r="B30" s="67"/>
      <c r="C30" s="67"/>
      <c r="D30" s="67"/>
      <c r="E30" s="67"/>
      <c r="F30" s="4"/>
      <c r="G30" s="4"/>
      <c r="H30" s="4"/>
    </row>
    <row r="31" spans="1:8" x14ac:dyDescent="0.2">
      <c r="A31" s="23"/>
      <c r="B31" s="67"/>
      <c r="C31" s="67"/>
      <c r="D31" s="67"/>
      <c r="E31" s="67"/>
      <c r="F31" s="4"/>
      <c r="G31" s="4"/>
      <c r="H31" s="4"/>
    </row>
    <row r="32" spans="1:8" x14ac:dyDescent="0.2">
      <c r="A32" s="23"/>
      <c r="B32" s="67"/>
      <c r="C32" s="67"/>
      <c r="D32" s="67"/>
      <c r="E32" s="67"/>
      <c r="F32" s="4"/>
      <c r="G32" s="4"/>
      <c r="H32" s="4"/>
    </row>
    <row r="33" spans="1:8" x14ac:dyDescent="0.2">
      <c r="A33" s="21"/>
      <c r="B33" s="69"/>
      <c r="C33" s="69"/>
      <c r="D33" s="69"/>
      <c r="E33" s="69"/>
      <c r="F33" s="4"/>
      <c r="G33" s="4"/>
      <c r="H33" s="4"/>
    </row>
    <row r="34" spans="1:8" x14ac:dyDescent="0.2">
      <c r="B34" s="1"/>
      <c r="C34" s="1"/>
      <c r="D34" s="1"/>
      <c r="E34" s="1"/>
      <c r="F34" s="1"/>
      <c r="G34" s="1"/>
      <c r="H34" s="1"/>
    </row>
    <row r="35" spans="1:8" x14ac:dyDescent="0.2">
      <c r="B35" s="1"/>
      <c r="C35" s="1"/>
      <c r="D35" s="1"/>
      <c r="E35" s="1"/>
      <c r="F35" s="1"/>
      <c r="G35" s="1"/>
      <c r="H35" s="1"/>
    </row>
  </sheetData>
  <mergeCells count="3">
    <mergeCell ref="A3:I3"/>
    <mergeCell ref="A8:A9"/>
    <mergeCell ref="A5:L6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50" orientation="landscape" r:id="rId1"/>
  <headerFooter alignWithMargins="0">
    <oddHeader>&amp;R2.2. sz. melléklet
.../2020.(IX.03.) Egyek Önk.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4"/>
  <sheetViews>
    <sheetView zoomScaleNormal="100" workbookViewId="0">
      <selection activeCell="G15" sqref="G15"/>
    </sheetView>
  </sheetViews>
  <sheetFormatPr defaultRowHeight="12.75" x14ac:dyDescent="0.2"/>
  <cols>
    <col min="1" max="1" width="42.42578125" customWidth="1"/>
    <col min="2" max="2" width="15.7109375" customWidth="1"/>
    <col min="3" max="3" width="17.28515625" customWidth="1"/>
    <col min="4" max="4" width="21" customWidth="1"/>
    <col min="5" max="8" width="18" customWidth="1"/>
    <col min="9" max="9" width="12.5703125" customWidth="1"/>
    <col min="10" max="10" width="15.28515625" customWidth="1"/>
    <col min="12" max="12" width="16.5703125" customWidth="1"/>
  </cols>
  <sheetData>
    <row r="3" spans="1:12" ht="15.75" x14ac:dyDescent="0.25">
      <c r="A3" s="677"/>
      <c r="B3" s="678"/>
      <c r="C3" s="678"/>
      <c r="D3" s="678"/>
      <c r="E3" s="678"/>
      <c r="F3" s="678"/>
      <c r="G3" s="678"/>
      <c r="H3" s="678"/>
      <c r="I3" s="679"/>
    </row>
    <row r="5" spans="1:12" ht="12.75" customHeight="1" x14ac:dyDescent="0.2">
      <c r="A5" s="682" t="s">
        <v>278</v>
      </c>
      <c r="B5" s="682"/>
      <c r="C5" s="682"/>
      <c r="D5" s="682"/>
      <c r="E5" s="682"/>
      <c r="F5" s="682"/>
      <c r="G5" s="682"/>
      <c r="H5" s="682"/>
      <c r="I5" s="682"/>
      <c r="J5" s="682"/>
      <c r="K5" s="682"/>
      <c r="L5" s="682"/>
    </row>
    <row r="6" spans="1:12" ht="12.75" customHeight="1" x14ac:dyDescent="0.2">
      <c r="A6" s="682"/>
      <c r="B6" s="682"/>
      <c r="C6" s="682"/>
      <c r="D6" s="682"/>
      <c r="E6" s="682"/>
      <c r="F6" s="682"/>
      <c r="G6" s="682"/>
      <c r="H6" s="682"/>
      <c r="I6" s="682"/>
      <c r="J6" s="682"/>
      <c r="K6" s="682"/>
      <c r="L6" s="682"/>
    </row>
    <row r="7" spans="1:12" ht="13.5" thickBot="1" x14ac:dyDescent="0.25">
      <c r="I7" s="153"/>
    </row>
    <row r="8" spans="1:12" ht="102" customHeight="1" x14ac:dyDescent="0.2">
      <c r="A8" s="680" t="s">
        <v>96</v>
      </c>
      <c r="B8" s="323" t="s">
        <v>114</v>
      </c>
      <c r="C8" s="151" t="s">
        <v>125</v>
      </c>
      <c r="D8" s="151" t="s">
        <v>116</v>
      </c>
      <c r="E8" s="151" t="s">
        <v>126</v>
      </c>
      <c r="F8" s="151" t="s">
        <v>122</v>
      </c>
      <c r="G8" s="151" t="s">
        <v>127</v>
      </c>
      <c r="H8" s="151" t="s">
        <v>118</v>
      </c>
      <c r="I8" s="151" t="s">
        <v>119</v>
      </c>
      <c r="J8" s="151" t="s">
        <v>120</v>
      </c>
      <c r="K8" s="151" t="s">
        <v>128</v>
      </c>
      <c r="L8" s="152" t="s">
        <v>15</v>
      </c>
    </row>
    <row r="9" spans="1:12" ht="21" customHeight="1" thickBot="1" x14ac:dyDescent="0.25">
      <c r="A9" s="681"/>
      <c r="B9" s="421" t="s">
        <v>287</v>
      </c>
      <c r="C9" s="421" t="s">
        <v>287</v>
      </c>
      <c r="D9" s="421" t="s">
        <v>287</v>
      </c>
      <c r="E9" s="421" t="s">
        <v>287</v>
      </c>
      <c r="F9" s="421" t="s">
        <v>287</v>
      </c>
      <c r="G9" s="421" t="s">
        <v>287</v>
      </c>
      <c r="H9" s="421" t="s">
        <v>287</v>
      </c>
      <c r="I9" s="421" t="s">
        <v>287</v>
      </c>
      <c r="J9" s="421" t="s">
        <v>287</v>
      </c>
      <c r="K9" s="421" t="s">
        <v>287</v>
      </c>
      <c r="L9" s="421" t="s">
        <v>287</v>
      </c>
    </row>
    <row r="10" spans="1:12" ht="40.5" customHeight="1" x14ac:dyDescent="0.2">
      <c r="A10" s="390" t="s">
        <v>106</v>
      </c>
      <c r="B10" s="375">
        <v>90098782</v>
      </c>
      <c r="C10" s="375">
        <v>16405615</v>
      </c>
      <c r="D10" s="391">
        <v>18990000</v>
      </c>
      <c r="E10" s="375"/>
      <c r="F10" s="392">
        <v>0</v>
      </c>
      <c r="G10" s="392"/>
      <c r="H10" s="392">
        <v>2602000</v>
      </c>
      <c r="I10" s="393"/>
      <c r="J10" s="394"/>
      <c r="K10" s="395"/>
      <c r="L10" s="383">
        <f>SUM(B10:K10)</f>
        <v>128096397</v>
      </c>
    </row>
    <row r="11" spans="1:12" ht="21" customHeight="1" x14ac:dyDescent="0.2">
      <c r="A11" s="396" t="s">
        <v>107</v>
      </c>
      <c r="B11" s="142">
        <v>9133136</v>
      </c>
      <c r="C11" s="142">
        <v>1712400</v>
      </c>
      <c r="D11" s="387"/>
      <c r="E11" s="142"/>
      <c r="F11" s="142"/>
      <c r="G11" s="142"/>
      <c r="H11" s="142"/>
      <c r="I11" s="388"/>
      <c r="J11" s="389"/>
      <c r="K11" s="397"/>
      <c r="L11" s="383">
        <f>SUM(B11:K11)</f>
        <v>10845536</v>
      </c>
    </row>
    <row r="12" spans="1:12" ht="44.25" customHeight="1" thickBot="1" x14ac:dyDescent="0.25">
      <c r="A12" s="398" t="s">
        <v>264</v>
      </c>
      <c r="B12" s="380">
        <v>0</v>
      </c>
      <c r="C12" s="380">
        <v>0</v>
      </c>
      <c r="D12" s="399">
        <v>0</v>
      </c>
      <c r="E12" s="380">
        <v>0</v>
      </c>
      <c r="F12" s="380">
        <v>0</v>
      </c>
      <c r="G12" s="380">
        <v>0</v>
      </c>
      <c r="H12" s="380"/>
      <c r="I12" s="400"/>
      <c r="J12" s="401"/>
      <c r="K12" s="402"/>
      <c r="L12" s="384">
        <f>SUM(B12:K12)</f>
        <v>0</v>
      </c>
    </row>
    <row r="13" spans="1:12" s="55" customFormat="1" ht="21" customHeight="1" thickBot="1" x14ac:dyDescent="0.25">
      <c r="A13" s="385" t="s">
        <v>12</v>
      </c>
      <c r="B13" s="386">
        <f>SUM(B10:B12)</f>
        <v>99231918</v>
      </c>
      <c r="C13" s="386">
        <f t="shared" ref="C13:L13" si="0">SUM(C10:C12)</f>
        <v>18118015</v>
      </c>
      <c r="D13" s="386">
        <f t="shared" si="0"/>
        <v>18990000</v>
      </c>
      <c r="E13" s="386">
        <f t="shared" si="0"/>
        <v>0</v>
      </c>
      <c r="F13" s="386">
        <f t="shared" si="0"/>
        <v>0</v>
      </c>
      <c r="G13" s="386">
        <f t="shared" si="0"/>
        <v>0</v>
      </c>
      <c r="H13" s="386">
        <f t="shared" si="0"/>
        <v>2602000</v>
      </c>
      <c r="I13" s="386">
        <f t="shared" si="0"/>
        <v>0</v>
      </c>
      <c r="J13" s="386">
        <f t="shared" si="0"/>
        <v>0</v>
      </c>
      <c r="K13" s="403">
        <f t="shared" si="0"/>
        <v>0</v>
      </c>
      <c r="L13" s="404">
        <f t="shared" si="0"/>
        <v>138941933</v>
      </c>
    </row>
    <row r="14" spans="1:12" x14ac:dyDescent="0.2">
      <c r="I14" s="2"/>
    </row>
    <row r="15" spans="1:12" x14ac:dyDescent="0.2">
      <c r="B15" s="72"/>
    </row>
    <row r="16" spans="1:12" x14ac:dyDescent="0.2">
      <c r="A16" s="18"/>
      <c r="B16" s="19"/>
      <c r="C16" s="19"/>
      <c r="D16" s="19" t="s">
        <v>65</v>
      </c>
      <c r="E16" s="19"/>
      <c r="F16" s="20"/>
      <c r="G16" s="20"/>
      <c r="H16" s="20"/>
    </row>
    <row r="17" spans="1:8" x14ac:dyDescent="0.2">
      <c r="A17" s="21"/>
      <c r="B17" s="22"/>
      <c r="C17" s="22"/>
      <c r="D17" s="22"/>
      <c r="E17" s="22"/>
      <c r="F17" s="22"/>
      <c r="G17" s="22"/>
      <c r="H17" s="22"/>
    </row>
    <row r="18" spans="1:8" x14ac:dyDescent="0.2">
      <c r="A18" s="23"/>
      <c r="B18" s="67"/>
      <c r="C18" s="67"/>
      <c r="D18" s="67"/>
      <c r="E18" s="67"/>
      <c r="F18" s="4"/>
      <c r="G18" s="4"/>
      <c r="H18" s="4"/>
    </row>
    <row r="19" spans="1:8" x14ac:dyDescent="0.2">
      <c r="A19" s="23"/>
      <c r="B19" s="67"/>
      <c r="C19" s="67"/>
      <c r="D19" s="68"/>
      <c r="E19" s="67"/>
      <c r="F19" s="4"/>
      <c r="G19" s="4"/>
      <c r="H19" s="4"/>
    </row>
    <row r="20" spans="1:8" x14ac:dyDescent="0.2">
      <c r="A20" s="23"/>
      <c r="B20" s="67"/>
      <c r="C20" s="67"/>
      <c r="D20" s="67"/>
      <c r="E20" s="67"/>
      <c r="F20" s="4"/>
      <c r="G20" s="4"/>
      <c r="H20" s="4"/>
    </row>
    <row r="21" spans="1:8" x14ac:dyDescent="0.2">
      <c r="A21" s="23"/>
      <c r="B21" s="67"/>
      <c r="C21" s="67"/>
      <c r="D21" s="67"/>
      <c r="E21" s="67"/>
      <c r="F21" s="4"/>
      <c r="G21" s="4"/>
      <c r="H21" s="4"/>
    </row>
    <row r="22" spans="1:8" x14ac:dyDescent="0.2">
      <c r="A22" s="23"/>
      <c r="B22" s="67"/>
      <c r="C22" s="67"/>
      <c r="D22" s="67"/>
      <c r="E22" s="67"/>
      <c r="F22" s="4"/>
      <c r="G22" s="4"/>
      <c r="H22" s="4"/>
    </row>
    <row r="23" spans="1:8" x14ac:dyDescent="0.2">
      <c r="A23" s="23"/>
      <c r="B23" s="67"/>
      <c r="C23" s="67"/>
      <c r="D23" s="67"/>
      <c r="E23" s="67"/>
      <c r="F23" s="4"/>
      <c r="G23" s="4"/>
      <c r="H23" s="4"/>
    </row>
    <row r="24" spans="1:8" x14ac:dyDescent="0.2">
      <c r="A24" s="23"/>
      <c r="B24" s="67"/>
      <c r="C24" s="67"/>
      <c r="D24" s="67"/>
      <c r="E24" s="67"/>
      <c r="F24" s="4"/>
      <c r="G24" s="4"/>
      <c r="H24" s="4"/>
    </row>
    <row r="25" spans="1:8" x14ac:dyDescent="0.2">
      <c r="A25" s="23"/>
      <c r="B25" s="67"/>
      <c r="C25" s="67"/>
      <c r="D25" s="67"/>
      <c r="E25" s="67"/>
      <c r="F25" s="4"/>
      <c r="G25" s="4"/>
      <c r="H25" s="4"/>
    </row>
    <row r="26" spans="1:8" x14ac:dyDescent="0.2">
      <c r="A26" s="23"/>
      <c r="B26" s="67"/>
      <c r="C26" s="67"/>
      <c r="D26" s="67"/>
      <c r="E26" s="67"/>
      <c r="F26" s="4"/>
      <c r="G26" s="4"/>
      <c r="H26" s="4"/>
    </row>
    <row r="27" spans="1:8" x14ac:dyDescent="0.2">
      <c r="A27" s="23"/>
      <c r="B27" s="67"/>
      <c r="C27" s="67"/>
      <c r="D27" s="67"/>
      <c r="E27" s="67"/>
      <c r="F27" s="4"/>
      <c r="G27" s="4"/>
      <c r="H27" s="4"/>
    </row>
    <row r="28" spans="1:8" x14ac:dyDescent="0.2">
      <c r="A28" s="23"/>
      <c r="B28" s="67"/>
      <c r="C28" s="67"/>
      <c r="D28" s="67"/>
      <c r="E28" s="67"/>
      <c r="F28" s="4"/>
      <c r="G28" s="4"/>
      <c r="H28" s="4"/>
    </row>
    <row r="29" spans="1:8" x14ac:dyDescent="0.2">
      <c r="A29" s="23"/>
      <c r="B29" s="67"/>
      <c r="C29" s="67"/>
      <c r="D29" s="67"/>
      <c r="E29" s="67"/>
      <c r="F29" s="4"/>
      <c r="G29" s="4"/>
      <c r="H29" s="4"/>
    </row>
    <row r="30" spans="1:8" x14ac:dyDescent="0.2">
      <c r="A30" s="23"/>
      <c r="B30" s="67"/>
      <c r="C30" s="67"/>
      <c r="D30" s="67"/>
      <c r="E30" s="67"/>
      <c r="F30" s="4"/>
      <c r="G30" s="4"/>
      <c r="H30" s="4"/>
    </row>
    <row r="31" spans="1:8" x14ac:dyDescent="0.2">
      <c r="A31" s="23"/>
      <c r="B31" s="67"/>
      <c r="C31" s="67"/>
      <c r="D31" s="67"/>
      <c r="E31" s="67"/>
      <c r="F31" s="4"/>
      <c r="G31" s="4"/>
      <c r="H31" s="4"/>
    </row>
    <row r="32" spans="1:8" x14ac:dyDescent="0.2">
      <c r="A32" s="21"/>
      <c r="B32" s="69"/>
      <c r="C32" s="69"/>
      <c r="D32" s="69"/>
      <c r="E32" s="69"/>
      <c r="F32" s="4"/>
      <c r="G32" s="4"/>
      <c r="H32" s="4"/>
    </row>
    <row r="33" spans="2:8" x14ac:dyDescent="0.2">
      <c r="B33" s="1"/>
      <c r="C33" s="1"/>
      <c r="D33" s="1"/>
      <c r="E33" s="1"/>
      <c r="F33" s="1"/>
      <c r="G33" s="1"/>
      <c r="H33" s="1"/>
    </row>
    <row r="34" spans="2:8" x14ac:dyDescent="0.2">
      <c r="B34" s="1"/>
      <c r="C34" s="1"/>
      <c r="D34" s="1"/>
      <c r="E34" s="1"/>
      <c r="F34" s="1"/>
      <c r="G34" s="1"/>
      <c r="H34" s="1"/>
    </row>
  </sheetData>
  <mergeCells count="3">
    <mergeCell ref="A3:I3"/>
    <mergeCell ref="A5:L6"/>
    <mergeCell ref="A8:A9"/>
  </mergeCells>
  <pageMargins left="0.74803149606299213" right="0.74803149606299213" top="0.98425196850393704" bottom="0.98425196850393704" header="0.51181102362204722" footer="0.51181102362204722"/>
  <pageSetup paperSize="9" scale="50" orientation="landscape" r:id="rId1"/>
  <headerFooter alignWithMargins="0">
    <oddHeader>&amp;R2.2)a. sz. melléklet
.../2020.(IX.03.) Egyek Önk.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/>
  <dimension ref="A1:L14"/>
  <sheetViews>
    <sheetView zoomScaleNormal="100" workbookViewId="0">
      <selection activeCell="B13" sqref="B13:L14"/>
    </sheetView>
  </sheetViews>
  <sheetFormatPr defaultRowHeight="12.75" x14ac:dyDescent="0.2"/>
  <cols>
    <col min="1" max="1" width="56.7109375" customWidth="1"/>
    <col min="2" max="2" width="15.28515625" customWidth="1"/>
    <col min="3" max="3" width="15.140625" customWidth="1"/>
    <col min="4" max="4" width="13.7109375" customWidth="1"/>
    <col min="5" max="5" width="19.7109375" customWidth="1"/>
    <col min="6" max="6" width="14.42578125" customWidth="1"/>
    <col min="7" max="7" width="14.5703125" customWidth="1"/>
    <col min="8" max="8" width="13.140625" customWidth="1"/>
    <col min="9" max="9" width="12.85546875" customWidth="1"/>
    <col min="10" max="10" width="13" customWidth="1"/>
    <col min="11" max="11" width="15.5703125" customWidth="1"/>
    <col min="12" max="12" width="14.140625" customWidth="1"/>
  </cols>
  <sheetData>
    <row r="1" spans="1:12" ht="15.75" customHeight="1" x14ac:dyDescent="0.2">
      <c r="A1" s="685" t="s">
        <v>279</v>
      </c>
      <c r="B1" s="685"/>
      <c r="C1" s="685"/>
      <c r="D1" s="685"/>
      <c r="E1" s="685"/>
      <c r="F1" s="685"/>
    </row>
    <row r="2" spans="1:12" x14ac:dyDescent="0.2">
      <c r="A2" s="685"/>
      <c r="B2" s="685"/>
      <c r="C2" s="685"/>
      <c r="D2" s="685"/>
      <c r="E2" s="685"/>
      <c r="F2" s="685"/>
    </row>
    <row r="3" spans="1:12" x14ac:dyDescent="0.2">
      <c r="A3" s="3"/>
      <c r="B3" s="3"/>
      <c r="C3" s="3"/>
      <c r="D3" s="3"/>
      <c r="E3" s="3"/>
      <c r="F3" s="3"/>
    </row>
    <row r="4" spans="1:12" x14ac:dyDescent="0.2">
      <c r="A4" s="3"/>
      <c r="B4" s="3"/>
      <c r="C4" s="3"/>
      <c r="D4" s="3"/>
      <c r="E4" s="3"/>
      <c r="F4" s="3"/>
    </row>
    <row r="5" spans="1:12" ht="13.5" thickBot="1" x14ac:dyDescent="0.25">
      <c r="A5" s="3"/>
      <c r="B5" s="3"/>
      <c r="C5" s="3"/>
      <c r="D5" s="3"/>
      <c r="E5" s="3"/>
      <c r="F5" s="3"/>
    </row>
    <row r="6" spans="1:12" s="244" customFormat="1" ht="102" customHeight="1" x14ac:dyDescent="0.2">
      <c r="A6" s="683" t="s">
        <v>96</v>
      </c>
      <c r="B6" s="255" t="s">
        <v>114</v>
      </c>
      <c r="C6" s="255" t="s">
        <v>125</v>
      </c>
      <c r="D6" s="255" t="s">
        <v>116</v>
      </c>
      <c r="E6" s="255" t="s">
        <v>126</v>
      </c>
      <c r="F6" s="255" t="s">
        <v>122</v>
      </c>
      <c r="G6" s="255" t="s">
        <v>127</v>
      </c>
      <c r="H6" s="255" t="s">
        <v>118</v>
      </c>
      <c r="I6" s="255" t="s">
        <v>119</v>
      </c>
      <c r="J6" s="255" t="s">
        <v>120</v>
      </c>
      <c r="K6" s="255" t="s">
        <v>128</v>
      </c>
      <c r="L6" s="256" t="s">
        <v>15</v>
      </c>
    </row>
    <row r="7" spans="1:12" s="244" customFormat="1" ht="21" customHeight="1" x14ac:dyDescent="0.2">
      <c r="A7" s="684"/>
      <c r="B7" s="421" t="s">
        <v>287</v>
      </c>
      <c r="C7" s="421" t="s">
        <v>287</v>
      </c>
      <c r="D7" s="421" t="s">
        <v>287</v>
      </c>
      <c r="E7" s="421" t="s">
        <v>287</v>
      </c>
      <c r="F7" s="421" t="s">
        <v>287</v>
      </c>
      <c r="G7" s="421" t="s">
        <v>287</v>
      </c>
      <c r="H7" s="421" t="s">
        <v>287</v>
      </c>
      <c r="I7" s="421" t="s">
        <v>287</v>
      </c>
      <c r="J7" s="421" t="s">
        <v>287</v>
      </c>
      <c r="K7" s="421" t="s">
        <v>287</v>
      </c>
      <c r="L7" s="421" t="s">
        <v>287</v>
      </c>
    </row>
    <row r="8" spans="1:12" s="244" customFormat="1" x14ac:dyDescent="0.2">
      <c r="A8" s="257" t="s">
        <v>108</v>
      </c>
      <c r="B8" s="142"/>
      <c r="C8" s="142"/>
      <c r="D8" s="142">
        <v>0</v>
      </c>
      <c r="E8" s="263"/>
      <c r="F8" s="264"/>
      <c r="G8" s="265"/>
      <c r="H8" s="190">
        <v>667500</v>
      </c>
      <c r="I8" s="220"/>
      <c r="J8" s="220"/>
      <c r="K8" s="220"/>
      <c r="L8" s="258">
        <f>SUM(B8:K8)</f>
        <v>667500</v>
      </c>
    </row>
    <row r="9" spans="1:12" s="244" customFormat="1" x14ac:dyDescent="0.2">
      <c r="A9" s="257" t="s">
        <v>109</v>
      </c>
      <c r="B9" s="142">
        <v>6462900</v>
      </c>
      <c r="C9" s="142">
        <v>1131050</v>
      </c>
      <c r="D9" s="142">
        <v>3541000</v>
      </c>
      <c r="E9" s="263"/>
      <c r="F9" s="265">
        <v>0</v>
      </c>
      <c r="G9" s="265"/>
      <c r="H9" s="190">
        <v>38100</v>
      </c>
      <c r="I9" s="220"/>
      <c r="J9" s="220"/>
      <c r="K9" s="220"/>
      <c r="L9" s="258">
        <f>SUM(B9:K9)</f>
        <v>11173050</v>
      </c>
    </row>
    <row r="10" spans="1:12" s="244" customFormat="1" x14ac:dyDescent="0.2">
      <c r="A10" s="257" t="s">
        <v>110</v>
      </c>
      <c r="B10" s="142"/>
      <c r="C10" s="142"/>
      <c r="D10" s="142">
        <v>197000</v>
      </c>
      <c r="E10" s="263"/>
      <c r="F10" s="265">
        <v>0</v>
      </c>
      <c r="G10" s="266"/>
      <c r="H10" s="190"/>
      <c r="I10" s="220"/>
      <c r="J10" s="220"/>
      <c r="K10" s="220"/>
      <c r="L10" s="258">
        <f>SUM(B10:K10)</f>
        <v>197000</v>
      </c>
    </row>
    <row r="11" spans="1:12" s="244" customFormat="1" ht="25.5" x14ac:dyDescent="0.2">
      <c r="A11" s="259" t="s">
        <v>111</v>
      </c>
      <c r="B11" s="142">
        <v>565840</v>
      </c>
      <c r="C11" s="142">
        <v>90000</v>
      </c>
      <c r="D11" s="142">
        <v>306000</v>
      </c>
      <c r="E11" s="142"/>
      <c r="F11" s="142"/>
      <c r="G11" s="142"/>
      <c r="H11" s="190">
        <v>0</v>
      </c>
      <c r="I11" s="220"/>
      <c r="J11" s="220"/>
      <c r="K11" s="220"/>
      <c r="L11" s="258">
        <f>SUM(B11:K11)</f>
        <v>961840</v>
      </c>
    </row>
    <row r="12" spans="1:12" s="262" customFormat="1" ht="24" customHeight="1" thickBot="1" x14ac:dyDescent="0.25">
      <c r="A12" s="260" t="s">
        <v>58</v>
      </c>
      <c r="B12" s="261">
        <f>SUM(B8:B11)</f>
        <v>7028740</v>
      </c>
      <c r="C12" s="261">
        <f t="shared" ref="C12:L12" si="0">SUM(C8:C11)</f>
        <v>1221050</v>
      </c>
      <c r="D12" s="261">
        <f t="shared" si="0"/>
        <v>4044000</v>
      </c>
      <c r="E12" s="261">
        <f t="shared" si="0"/>
        <v>0</v>
      </c>
      <c r="F12" s="261">
        <f t="shared" si="0"/>
        <v>0</v>
      </c>
      <c r="G12" s="261">
        <f t="shared" si="0"/>
        <v>0</v>
      </c>
      <c r="H12" s="261">
        <f t="shared" si="0"/>
        <v>705600</v>
      </c>
      <c r="I12" s="261">
        <f t="shared" si="0"/>
        <v>0</v>
      </c>
      <c r="J12" s="261">
        <f t="shared" si="0"/>
        <v>0</v>
      </c>
      <c r="K12" s="261">
        <f t="shared" si="0"/>
        <v>0</v>
      </c>
      <c r="L12" s="261">
        <f t="shared" si="0"/>
        <v>12999390</v>
      </c>
    </row>
    <row r="13" spans="1:12" x14ac:dyDescent="0.2">
      <c r="D13" s="430"/>
      <c r="H13" s="431"/>
      <c r="L13" s="432"/>
    </row>
    <row r="14" spans="1:12" x14ac:dyDescent="0.2"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</row>
  </sheetData>
  <mergeCells count="2">
    <mergeCell ref="A6:A7"/>
    <mergeCell ref="A1:F2"/>
  </mergeCells>
  <phoneticPr fontId="31" type="noConversion"/>
  <pageMargins left="0.74803149606299213" right="0.74803149606299213" top="0.98425196850393704" bottom="0.98425196850393704" header="0.51181102362204722" footer="0.51181102362204722"/>
  <pageSetup paperSize="9" scale="50" orientation="landscape" r:id="rId1"/>
  <headerFooter alignWithMargins="0">
    <oddHeader>&amp;R2.3. sz. melléklet
...../2020.(IX.03.) Egyek Önk.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Normal="100" workbookViewId="0">
      <selection activeCell="A8" sqref="A8:XFD11"/>
    </sheetView>
  </sheetViews>
  <sheetFormatPr defaultRowHeight="12.75" x14ac:dyDescent="0.2"/>
  <cols>
    <col min="1" max="1" width="56.7109375" customWidth="1"/>
    <col min="2" max="2" width="15.28515625" customWidth="1"/>
    <col min="3" max="3" width="15.140625" customWidth="1"/>
    <col min="4" max="4" width="13.7109375" customWidth="1"/>
    <col min="5" max="5" width="19.7109375" customWidth="1"/>
    <col min="6" max="6" width="14.42578125" customWidth="1"/>
    <col min="7" max="7" width="14.5703125" customWidth="1"/>
    <col min="8" max="8" width="11.28515625" customWidth="1"/>
    <col min="12" max="12" width="14.140625" customWidth="1"/>
  </cols>
  <sheetData>
    <row r="1" spans="1:12" ht="15.75" customHeight="1" x14ac:dyDescent="0.2">
      <c r="A1" s="685" t="s">
        <v>280</v>
      </c>
      <c r="B1" s="685"/>
      <c r="C1" s="685"/>
      <c r="D1" s="685"/>
      <c r="E1" s="685"/>
      <c r="F1" s="685"/>
    </row>
    <row r="2" spans="1:12" x14ac:dyDescent="0.2">
      <c r="A2" s="685"/>
      <c r="B2" s="685"/>
      <c r="C2" s="685"/>
      <c r="D2" s="685"/>
      <c r="E2" s="685"/>
      <c r="F2" s="685"/>
    </row>
    <row r="3" spans="1:12" x14ac:dyDescent="0.2">
      <c r="A3" s="3"/>
      <c r="B3" s="3"/>
      <c r="C3" s="3"/>
      <c r="D3" s="3"/>
      <c r="E3" s="3"/>
      <c r="F3" s="3"/>
    </row>
    <row r="4" spans="1:12" x14ac:dyDescent="0.2">
      <c r="A4" s="3"/>
      <c r="B4" s="3"/>
      <c r="C4" s="3"/>
      <c r="D4" s="3"/>
      <c r="E4" s="3"/>
      <c r="F4" s="3"/>
    </row>
    <row r="5" spans="1:12" ht="13.5" thickBot="1" x14ac:dyDescent="0.25">
      <c r="A5" s="3"/>
      <c r="B5" s="3"/>
      <c r="C5" s="3"/>
      <c r="D5" s="3"/>
      <c r="E5" s="3"/>
      <c r="F5" s="3"/>
    </row>
    <row r="6" spans="1:12" s="244" customFormat="1" ht="102" customHeight="1" x14ac:dyDescent="0.2">
      <c r="A6" s="683" t="s">
        <v>96</v>
      </c>
      <c r="B6" s="255" t="s">
        <v>114</v>
      </c>
      <c r="C6" s="255" t="s">
        <v>125</v>
      </c>
      <c r="D6" s="255" t="s">
        <v>116</v>
      </c>
      <c r="E6" s="255" t="s">
        <v>126</v>
      </c>
      <c r="F6" s="255" t="s">
        <v>122</v>
      </c>
      <c r="G6" s="255" t="s">
        <v>127</v>
      </c>
      <c r="H6" s="255" t="s">
        <v>118</v>
      </c>
      <c r="I6" s="255" t="s">
        <v>119</v>
      </c>
      <c r="J6" s="255" t="s">
        <v>120</v>
      </c>
      <c r="K6" s="255" t="s">
        <v>128</v>
      </c>
      <c r="L6" s="256" t="s">
        <v>15</v>
      </c>
    </row>
    <row r="7" spans="1:12" s="244" customFormat="1" ht="21" customHeight="1" x14ac:dyDescent="0.2">
      <c r="A7" s="684"/>
      <c r="B7" s="421" t="s">
        <v>287</v>
      </c>
      <c r="C7" s="421" t="s">
        <v>287</v>
      </c>
      <c r="D7" s="421" t="s">
        <v>287</v>
      </c>
      <c r="E7" s="421" t="s">
        <v>287</v>
      </c>
      <c r="F7" s="421" t="s">
        <v>287</v>
      </c>
      <c r="G7" s="421" t="s">
        <v>287</v>
      </c>
      <c r="H7" s="421" t="s">
        <v>287</v>
      </c>
      <c r="I7" s="421" t="s">
        <v>287</v>
      </c>
      <c r="J7" s="421" t="s">
        <v>287</v>
      </c>
      <c r="K7" s="421" t="s">
        <v>287</v>
      </c>
      <c r="L7" s="421" t="s">
        <v>287</v>
      </c>
    </row>
    <row r="8" spans="1:12" s="244" customFormat="1" x14ac:dyDescent="0.2">
      <c r="A8" s="257" t="s">
        <v>108</v>
      </c>
      <c r="B8" s="142"/>
      <c r="C8" s="142"/>
      <c r="D8" s="142">
        <v>0</v>
      </c>
      <c r="E8" s="263"/>
      <c r="F8" s="264"/>
      <c r="G8" s="265"/>
      <c r="H8" s="190">
        <v>667500</v>
      </c>
      <c r="I8" s="220"/>
      <c r="J8" s="220"/>
      <c r="K8" s="220"/>
      <c r="L8" s="258">
        <f>SUM(B8:K8)</f>
        <v>667500</v>
      </c>
    </row>
    <row r="9" spans="1:12" s="244" customFormat="1" x14ac:dyDescent="0.2">
      <c r="A9" s="257" t="s">
        <v>109</v>
      </c>
      <c r="B9" s="142">
        <v>6462900</v>
      </c>
      <c r="C9" s="142">
        <v>1131050</v>
      </c>
      <c r="D9" s="142">
        <v>3541000</v>
      </c>
      <c r="E9" s="263"/>
      <c r="F9" s="265">
        <v>0</v>
      </c>
      <c r="G9" s="265"/>
      <c r="H9" s="190">
        <v>38100</v>
      </c>
      <c r="I9" s="220"/>
      <c r="J9" s="220"/>
      <c r="K9" s="220"/>
      <c r="L9" s="258">
        <f>SUM(B9:K9)</f>
        <v>11173050</v>
      </c>
    </row>
    <row r="10" spans="1:12" s="244" customFormat="1" x14ac:dyDescent="0.2">
      <c r="A10" s="257" t="s">
        <v>110</v>
      </c>
      <c r="B10" s="142"/>
      <c r="C10" s="142"/>
      <c r="D10" s="142">
        <v>197000</v>
      </c>
      <c r="E10" s="263"/>
      <c r="F10" s="265">
        <v>0</v>
      </c>
      <c r="G10" s="266"/>
      <c r="H10" s="190"/>
      <c r="I10" s="220"/>
      <c r="J10" s="220"/>
      <c r="K10" s="220"/>
      <c r="L10" s="258">
        <f>SUM(B10:K10)</f>
        <v>197000</v>
      </c>
    </row>
    <row r="11" spans="1:12" s="244" customFormat="1" ht="25.5" x14ac:dyDescent="0.2">
      <c r="A11" s="259" t="s">
        <v>111</v>
      </c>
      <c r="B11" s="142">
        <v>565840</v>
      </c>
      <c r="C11" s="142">
        <v>90000</v>
      </c>
      <c r="D11" s="142">
        <v>306000</v>
      </c>
      <c r="E11" s="142"/>
      <c r="F11" s="142"/>
      <c r="G11" s="142"/>
      <c r="H11" s="190">
        <v>0</v>
      </c>
      <c r="I11" s="220"/>
      <c r="J11" s="220"/>
      <c r="K11" s="220"/>
      <c r="L11" s="258">
        <f>SUM(B11:K11)</f>
        <v>961840</v>
      </c>
    </row>
    <row r="12" spans="1:12" s="262" customFormat="1" ht="24" customHeight="1" thickBot="1" x14ac:dyDescent="0.25">
      <c r="A12" s="260" t="s">
        <v>58</v>
      </c>
      <c r="B12" s="261">
        <f>SUM(B8:B11)</f>
        <v>7028740</v>
      </c>
      <c r="C12" s="261">
        <f t="shared" ref="C12:L12" si="0">SUM(C8:C11)</f>
        <v>1221050</v>
      </c>
      <c r="D12" s="261">
        <f t="shared" si="0"/>
        <v>4044000</v>
      </c>
      <c r="E12" s="261">
        <f t="shared" si="0"/>
        <v>0</v>
      </c>
      <c r="F12" s="261">
        <f t="shared" si="0"/>
        <v>0</v>
      </c>
      <c r="G12" s="261">
        <f t="shared" si="0"/>
        <v>0</v>
      </c>
      <c r="H12" s="261">
        <f t="shared" si="0"/>
        <v>705600</v>
      </c>
      <c r="I12" s="261">
        <f t="shared" si="0"/>
        <v>0</v>
      </c>
      <c r="J12" s="261">
        <f t="shared" si="0"/>
        <v>0</v>
      </c>
      <c r="K12" s="261">
        <f t="shared" si="0"/>
        <v>0</v>
      </c>
      <c r="L12" s="261">
        <f t="shared" si="0"/>
        <v>12999390</v>
      </c>
    </row>
  </sheetData>
  <mergeCells count="2">
    <mergeCell ref="A1:F2"/>
    <mergeCell ref="A6:A7"/>
  </mergeCells>
  <pageMargins left="0.75" right="0.75" top="1" bottom="1" header="0.5" footer="0.5"/>
  <pageSetup paperSize="9" scale="43" orientation="landscape" r:id="rId1"/>
  <headerFooter alignWithMargins="0">
    <oddHeader>&amp;R2.3. sz. melléklet
...../2020.(IX.03.) Egyek Önk.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K46"/>
  <sheetViews>
    <sheetView topLeftCell="A5" zoomScaleNormal="100" workbookViewId="0">
      <selection activeCell="E20" sqref="E20"/>
    </sheetView>
  </sheetViews>
  <sheetFormatPr defaultRowHeight="12.75" x14ac:dyDescent="0.2"/>
  <cols>
    <col min="1" max="1" width="5.28515625" customWidth="1"/>
    <col min="2" max="2" width="52" customWidth="1"/>
    <col min="3" max="3" width="22.5703125" customWidth="1"/>
    <col min="4" max="6" width="17.7109375" customWidth="1"/>
    <col min="10" max="10" width="12.5703125" bestFit="1" customWidth="1"/>
    <col min="11" max="11" width="10" bestFit="1" customWidth="1"/>
  </cols>
  <sheetData>
    <row r="1" spans="2:8" ht="7.5" customHeight="1" x14ac:dyDescent="0.2"/>
    <row r="2" spans="2:8" ht="30" customHeight="1" x14ac:dyDescent="0.2">
      <c r="B2" s="670" t="s">
        <v>281</v>
      </c>
      <c r="C2" s="670"/>
      <c r="D2" s="670"/>
      <c r="E2" s="670"/>
      <c r="F2" s="670"/>
    </row>
    <row r="3" spans="2:8" ht="4.5" customHeight="1" thickBot="1" x14ac:dyDescent="0.25">
      <c r="B3" s="670"/>
      <c r="C3" s="670"/>
      <c r="D3" s="670"/>
      <c r="E3" s="670"/>
      <c r="F3" s="670"/>
    </row>
    <row r="4" spans="2:8" ht="3.75" hidden="1" customHeight="1" thickBot="1" x14ac:dyDescent="0.3">
      <c r="B4" s="7"/>
      <c r="C4" s="7"/>
      <c r="D4" s="7"/>
      <c r="E4" s="7"/>
      <c r="F4" s="12" t="s">
        <v>17</v>
      </c>
    </row>
    <row r="5" spans="2:8" ht="15.75" customHeight="1" x14ac:dyDescent="0.2">
      <c r="B5" s="686" t="s">
        <v>18</v>
      </c>
      <c r="C5" s="686" t="s">
        <v>243</v>
      </c>
      <c r="D5" s="688" t="s">
        <v>241</v>
      </c>
      <c r="E5" s="688" t="s">
        <v>242</v>
      </c>
      <c r="F5" s="691" t="s">
        <v>19</v>
      </c>
    </row>
    <row r="6" spans="2:8" ht="35.25" customHeight="1" thickBot="1" x14ac:dyDescent="0.25">
      <c r="B6" s="687"/>
      <c r="C6" s="687"/>
      <c r="D6" s="689"/>
      <c r="E6" s="690"/>
      <c r="F6" s="692"/>
    </row>
    <row r="7" spans="2:8" ht="15" customHeight="1" thickBot="1" x14ac:dyDescent="0.25">
      <c r="B7" s="13" t="s">
        <v>143</v>
      </c>
      <c r="C7" s="122">
        <f>C8+C10</f>
        <v>384200216</v>
      </c>
      <c r="D7" s="122">
        <f>D8+D10</f>
        <v>99231918</v>
      </c>
      <c r="E7" s="122">
        <f>E8+E10</f>
        <v>7028740</v>
      </c>
      <c r="F7" s="124">
        <f>SUM(C7:E7)</f>
        <v>490460874</v>
      </c>
    </row>
    <row r="8" spans="2:8" ht="15" customHeight="1" thickBot="1" x14ac:dyDescent="0.25">
      <c r="B8" s="14" t="s">
        <v>144</v>
      </c>
      <c r="C8" s="97">
        <v>354294684</v>
      </c>
      <c r="D8" s="110">
        <v>97357973</v>
      </c>
      <c r="E8" s="110">
        <v>6462900</v>
      </c>
      <c r="F8" s="124">
        <f t="shared" ref="F8:F35" si="0">SUM(C8:E8)</f>
        <v>458115557</v>
      </c>
    </row>
    <row r="9" spans="2:8" ht="15" customHeight="1" thickBot="1" x14ac:dyDescent="0.25">
      <c r="B9" s="14" t="s">
        <v>147</v>
      </c>
      <c r="C9" s="97">
        <v>343121309</v>
      </c>
      <c r="D9" s="110"/>
      <c r="E9" s="110"/>
      <c r="F9" s="124">
        <f t="shared" si="0"/>
        <v>343121309</v>
      </c>
    </row>
    <row r="10" spans="2:8" ht="15" customHeight="1" thickBot="1" x14ac:dyDescent="0.25">
      <c r="B10" s="15" t="s">
        <v>145</v>
      </c>
      <c r="C10" s="98">
        <v>29905532</v>
      </c>
      <c r="D10" s="66">
        <v>1873945</v>
      </c>
      <c r="E10" s="66">
        <v>565840</v>
      </c>
      <c r="F10" s="124">
        <f t="shared" si="0"/>
        <v>32345317</v>
      </c>
    </row>
    <row r="11" spans="2:8" ht="15" customHeight="1" thickBot="1" x14ac:dyDescent="0.25">
      <c r="B11" s="16" t="s">
        <v>181</v>
      </c>
      <c r="C11" s="99">
        <v>14767483</v>
      </c>
      <c r="D11" s="123"/>
      <c r="E11" s="123"/>
      <c r="F11" s="124">
        <f t="shared" si="0"/>
        <v>14767483</v>
      </c>
    </row>
    <row r="12" spans="2:8" ht="29.25" customHeight="1" thickBot="1" x14ac:dyDescent="0.25">
      <c r="B12" s="95" t="s">
        <v>139</v>
      </c>
      <c r="C12" s="124">
        <v>37852043</v>
      </c>
      <c r="D12" s="124">
        <v>18118015</v>
      </c>
      <c r="E12" s="122">
        <v>1221050</v>
      </c>
      <c r="F12" s="124">
        <f t="shared" si="0"/>
        <v>57191108</v>
      </c>
      <c r="H12" s="109"/>
    </row>
    <row r="13" spans="2:8" ht="15" customHeight="1" thickBot="1" x14ac:dyDescent="0.25">
      <c r="B13" s="65" t="s">
        <v>116</v>
      </c>
      <c r="C13" s="122">
        <v>466052245</v>
      </c>
      <c r="D13" s="122">
        <v>18990000</v>
      </c>
      <c r="E13" s="122">
        <v>4044000</v>
      </c>
      <c r="F13" s="124">
        <f t="shared" si="0"/>
        <v>489086245</v>
      </c>
    </row>
    <row r="14" spans="2:8" ht="15" customHeight="1" thickBot="1" x14ac:dyDescent="0.25">
      <c r="B14" s="50" t="s">
        <v>117</v>
      </c>
      <c r="C14" s="189">
        <v>10665000</v>
      </c>
      <c r="D14" s="125"/>
      <c r="E14" s="125"/>
      <c r="F14" s="124">
        <f>SUM(C14:E14)</f>
        <v>10665000</v>
      </c>
    </row>
    <row r="15" spans="2:8" s="55" customFormat="1" ht="29.25" customHeight="1" thickBot="1" x14ac:dyDescent="0.25">
      <c r="B15" s="95" t="s">
        <v>141</v>
      </c>
      <c r="C15" s="189">
        <f>SUM(C16:C33)</f>
        <v>149873905</v>
      </c>
      <c r="D15" s="189">
        <f>SUM(D16:D33)</f>
        <v>0</v>
      </c>
      <c r="E15" s="448">
        <f>SUM(E16:E33)</f>
        <v>0</v>
      </c>
      <c r="F15" s="346">
        <f>SUM(F16:F33)</f>
        <v>149873905</v>
      </c>
    </row>
    <row r="16" spans="2:8" ht="15" customHeight="1" thickBot="1" x14ac:dyDescent="0.25">
      <c r="B16" s="444" t="s">
        <v>208</v>
      </c>
      <c r="C16" s="452">
        <f>22522905+63288</f>
        <v>22586193</v>
      </c>
      <c r="D16" s="194"/>
      <c r="E16" s="195"/>
      <c r="F16" s="124">
        <f>SUM(C16:E16)</f>
        <v>22586193</v>
      </c>
    </row>
    <row r="17" spans="2:11" ht="15" customHeight="1" thickBot="1" x14ac:dyDescent="0.25">
      <c r="B17" s="15" t="s">
        <v>207</v>
      </c>
      <c r="C17" s="453">
        <v>47345308</v>
      </c>
      <c r="D17" s="190"/>
      <c r="E17" s="191"/>
      <c r="F17" s="124">
        <f t="shared" ref="F17:F20" si="1">SUM(C17:E17)</f>
        <v>47345308</v>
      </c>
    </row>
    <row r="18" spans="2:11" ht="15" customHeight="1" thickBot="1" x14ac:dyDescent="0.25">
      <c r="B18" s="15" t="s">
        <v>307</v>
      </c>
      <c r="C18" s="453">
        <v>1000000</v>
      </c>
      <c r="D18" s="190"/>
      <c r="E18" s="191"/>
      <c r="F18" s="124">
        <f t="shared" si="1"/>
        <v>1000000</v>
      </c>
    </row>
    <row r="19" spans="2:11" ht="17.25" customHeight="1" thickBot="1" x14ac:dyDescent="0.25">
      <c r="B19" s="15" t="s">
        <v>59</v>
      </c>
      <c r="C19" s="454">
        <v>27708000</v>
      </c>
      <c r="D19" s="190">
        <v>0</v>
      </c>
      <c r="E19" s="191">
        <v>0</v>
      </c>
      <c r="F19" s="124">
        <f t="shared" si="1"/>
        <v>27708000</v>
      </c>
    </row>
    <row r="20" spans="2:11" ht="30.75" customHeight="1" thickBot="1" x14ac:dyDescent="0.25">
      <c r="B20" s="445" t="s">
        <v>301</v>
      </c>
      <c r="C20" s="454">
        <v>14724731</v>
      </c>
      <c r="D20" s="190"/>
      <c r="E20" s="191"/>
      <c r="F20" s="124">
        <f t="shared" si="1"/>
        <v>14724731</v>
      </c>
    </row>
    <row r="21" spans="2:11" ht="15" customHeight="1" thickBot="1" x14ac:dyDescent="0.25">
      <c r="B21" s="15" t="s">
        <v>251</v>
      </c>
      <c r="C21" s="454">
        <v>50000</v>
      </c>
      <c r="D21" s="190"/>
      <c r="E21" s="191"/>
      <c r="F21" s="124">
        <f t="shared" si="0"/>
        <v>50000</v>
      </c>
      <c r="K21" s="72"/>
    </row>
    <row r="22" spans="2:11" ht="15" customHeight="1" thickBot="1" x14ac:dyDescent="0.25">
      <c r="B22" s="15" t="s">
        <v>63</v>
      </c>
      <c r="C22" s="454">
        <v>11250713</v>
      </c>
      <c r="D22" s="190"/>
      <c r="E22" s="191"/>
      <c r="F22" s="124">
        <f t="shared" si="0"/>
        <v>11250713</v>
      </c>
    </row>
    <row r="23" spans="2:11" ht="26.25" thickBot="1" x14ac:dyDescent="0.25">
      <c r="B23" s="445" t="s">
        <v>302</v>
      </c>
      <c r="C23" s="454">
        <v>2117115</v>
      </c>
      <c r="D23" s="190"/>
      <c r="E23" s="191"/>
      <c r="F23" s="124">
        <f t="shared" si="0"/>
        <v>2117115</v>
      </c>
    </row>
    <row r="24" spans="2:11" ht="29.25" customHeight="1" thickBot="1" x14ac:dyDescent="0.25">
      <c r="B24" s="445" t="s">
        <v>303</v>
      </c>
      <c r="C24" s="454">
        <v>5000000</v>
      </c>
      <c r="D24" s="190"/>
      <c r="E24" s="191"/>
      <c r="F24" s="124">
        <f t="shared" si="0"/>
        <v>5000000</v>
      </c>
      <c r="K24" s="72"/>
    </row>
    <row r="25" spans="2:11" ht="15" customHeight="1" thickBot="1" x14ac:dyDescent="0.25">
      <c r="B25" s="15" t="s">
        <v>304</v>
      </c>
      <c r="C25" s="454">
        <v>20000</v>
      </c>
      <c r="D25" s="190"/>
      <c r="E25" s="191"/>
      <c r="F25" s="124">
        <f t="shared" si="0"/>
        <v>20000</v>
      </c>
    </row>
    <row r="26" spans="2:11" ht="15" customHeight="1" thickBot="1" x14ac:dyDescent="0.25">
      <c r="B26" s="15" t="s">
        <v>150</v>
      </c>
      <c r="C26" s="454">
        <v>400000</v>
      </c>
      <c r="D26" s="190"/>
      <c r="E26" s="191"/>
      <c r="F26" s="124">
        <f t="shared" si="0"/>
        <v>400000</v>
      </c>
    </row>
    <row r="27" spans="2:11" ht="15" customHeight="1" thickBot="1" x14ac:dyDescent="0.25">
      <c r="B27" s="16" t="s">
        <v>305</v>
      </c>
      <c r="C27" s="454">
        <v>50000</v>
      </c>
      <c r="D27" s="190"/>
      <c r="E27" s="191"/>
      <c r="F27" s="124">
        <f t="shared" si="0"/>
        <v>50000</v>
      </c>
    </row>
    <row r="28" spans="2:11" ht="15" customHeight="1" thickBot="1" x14ac:dyDescent="0.25">
      <c r="B28" s="16" t="s">
        <v>306</v>
      </c>
      <c r="C28" s="454">
        <v>105000</v>
      </c>
      <c r="D28" s="190"/>
      <c r="E28" s="191"/>
      <c r="F28" s="124">
        <f t="shared" si="0"/>
        <v>105000</v>
      </c>
    </row>
    <row r="29" spans="2:11" ht="15" customHeight="1" thickBot="1" x14ac:dyDescent="0.25">
      <c r="B29" s="16" t="s">
        <v>148</v>
      </c>
      <c r="C29" s="454">
        <v>2933000</v>
      </c>
      <c r="D29" s="190"/>
      <c r="E29" s="191"/>
      <c r="F29" s="124">
        <f t="shared" si="0"/>
        <v>2933000</v>
      </c>
    </row>
    <row r="30" spans="2:11" ht="15" customHeight="1" thickBot="1" x14ac:dyDescent="0.25">
      <c r="B30" s="186" t="s">
        <v>149</v>
      </c>
      <c r="C30" s="454">
        <v>1200000</v>
      </c>
      <c r="D30" s="190"/>
      <c r="E30" s="191"/>
      <c r="F30" s="124">
        <f t="shared" si="0"/>
        <v>1200000</v>
      </c>
    </row>
    <row r="31" spans="2:11" ht="15" customHeight="1" thickBot="1" x14ac:dyDescent="0.25">
      <c r="B31" s="446" t="s">
        <v>309</v>
      </c>
      <c r="C31" s="454">
        <f>2500000+6300000</f>
        <v>8800000</v>
      </c>
      <c r="D31" s="190"/>
      <c r="E31" s="191"/>
      <c r="F31" s="124">
        <f t="shared" si="0"/>
        <v>8800000</v>
      </c>
    </row>
    <row r="32" spans="2:11" ht="15" customHeight="1" thickBot="1" x14ac:dyDescent="0.25">
      <c r="B32" s="446" t="s">
        <v>308</v>
      </c>
      <c r="C32" s="454">
        <v>304800</v>
      </c>
      <c r="D32" s="190"/>
      <c r="E32" s="191"/>
      <c r="F32" s="124">
        <f t="shared" si="0"/>
        <v>304800</v>
      </c>
    </row>
    <row r="33" spans="1:6" s="55" customFormat="1" ht="15" customHeight="1" thickBot="1" x14ac:dyDescent="0.25">
      <c r="A33" s="154"/>
      <c r="B33" s="447" t="s">
        <v>221</v>
      </c>
      <c r="C33" s="455">
        <v>4279045</v>
      </c>
      <c r="D33" s="192"/>
      <c r="E33" s="193"/>
      <c r="F33" s="334">
        <f t="shared" si="0"/>
        <v>4279045</v>
      </c>
    </row>
    <row r="34" spans="1:6" s="55" customFormat="1" ht="15" customHeight="1" thickBot="1" x14ac:dyDescent="0.25">
      <c r="B34" s="13" t="s">
        <v>146</v>
      </c>
      <c r="C34" s="449">
        <v>194179333</v>
      </c>
      <c r="D34" s="450">
        <f>SUM(D35:D35)</f>
        <v>0</v>
      </c>
      <c r="E34" s="451">
        <f>SUM(E35:E35)</f>
        <v>0</v>
      </c>
      <c r="F34" s="124">
        <f t="shared" si="0"/>
        <v>194179333</v>
      </c>
    </row>
    <row r="35" spans="1:6" ht="15" customHeight="1" thickBot="1" x14ac:dyDescent="0.25">
      <c r="B35" s="186" t="s">
        <v>217</v>
      </c>
      <c r="C35" s="417">
        <v>150952123</v>
      </c>
      <c r="D35" s="187">
        <v>0</v>
      </c>
      <c r="E35" s="188"/>
      <c r="F35" s="124">
        <f t="shared" si="0"/>
        <v>150952123</v>
      </c>
    </row>
    <row r="36" spans="1:6" ht="13.5" thickBot="1" x14ac:dyDescent="0.25">
      <c r="B36" s="13" t="s">
        <v>20</v>
      </c>
      <c r="C36" s="122">
        <f>C7+C12+C13+C14+C15+C34</f>
        <v>1242822742</v>
      </c>
      <c r="D36" s="122">
        <f>D7+D12+D13+D14+D15+D34</f>
        <v>136339933</v>
      </c>
      <c r="E36" s="122">
        <f>E7+E12+E13+E14+E15+E34</f>
        <v>12293790</v>
      </c>
      <c r="F36" s="122">
        <f>F7+F12+F13+F14+F15+F34</f>
        <v>1391456465</v>
      </c>
    </row>
    <row r="37" spans="1:6" x14ac:dyDescent="0.2">
      <c r="C37" s="129"/>
      <c r="D37" s="2"/>
    </row>
    <row r="38" spans="1:6" x14ac:dyDescent="0.2">
      <c r="C38" s="72"/>
      <c r="D38" s="72"/>
    </row>
    <row r="39" spans="1:6" x14ac:dyDescent="0.2">
      <c r="C39" s="72"/>
    </row>
    <row r="40" spans="1:6" x14ac:dyDescent="0.2">
      <c r="F40" s="72"/>
    </row>
    <row r="41" spans="1:6" x14ac:dyDescent="0.2">
      <c r="C41" s="332"/>
      <c r="D41" s="72"/>
      <c r="E41" s="332"/>
    </row>
    <row r="42" spans="1:6" x14ac:dyDescent="0.2">
      <c r="E42" s="332"/>
    </row>
    <row r="43" spans="1:6" x14ac:dyDescent="0.2">
      <c r="E43" s="332"/>
      <c r="F43" s="72"/>
    </row>
    <row r="44" spans="1:6" x14ac:dyDescent="0.2">
      <c r="C44" s="72"/>
    </row>
    <row r="46" spans="1:6" x14ac:dyDescent="0.2">
      <c r="C46" s="72"/>
    </row>
  </sheetData>
  <mergeCells count="6">
    <mergeCell ref="B2:F3"/>
    <mergeCell ref="B5:B6"/>
    <mergeCell ref="D5:D6"/>
    <mergeCell ref="E5:E6"/>
    <mergeCell ref="F5:F6"/>
    <mergeCell ref="C5:C6"/>
  </mergeCells>
  <phoneticPr fontId="4" type="noConversion"/>
  <pageMargins left="0.78740157480314965" right="0.78740157480314965" top="0.83229166666666665" bottom="0.78740157480314965" header="0.51181102362204722" footer="0.51181102362204722"/>
  <pageSetup paperSize="9" scale="78" orientation="landscape" r:id="rId1"/>
  <headerFooter alignWithMargins="0">
    <oddHeader>&amp;R3.sz melléklet
..../2020.(IX.03.) Egyek Önk.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14" zoomScale="140" zoomScaleNormal="140" workbookViewId="0">
      <selection activeCell="D42" sqref="D42:D43"/>
    </sheetView>
  </sheetViews>
  <sheetFormatPr defaultRowHeight="12.75" x14ac:dyDescent="0.2"/>
  <cols>
    <col min="1" max="1" width="8.140625" customWidth="1"/>
    <col min="2" max="2" width="19.28515625" customWidth="1"/>
    <col min="3" max="3" width="76.7109375" customWidth="1"/>
    <col min="4" max="4" width="20.85546875" customWidth="1"/>
    <col min="5" max="5" width="17.28515625" style="332" bestFit="1" customWidth="1"/>
    <col min="6" max="6" width="19.42578125" customWidth="1"/>
    <col min="8" max="8" width="14.5703125" bestFit="1" customWidth="1"/>
  </cols>
  <sheetData>
    <row r="1" spans="1:6" x14ac:dyDescent="0.2">
      <c r="D1" s="76"/>
    </row>
    <row r="2" spans="1:6" x14ac:dyDescent="0.2">
      <c r="D2" s="76"/>
    </row>
    <row r="3" spans="1:6" x14ac:dyDescent="0.2">
      <c r="A3" s="244"/>
      <c r="B3" s="244"/>
      <c r="C3" s="244"/>
      <c r="D3" s="245"/>
    </row>
    <row r="4" spans="1:6" ht="15.75" x14ac:dyDescent="0.25">
      <c r="A4" s="693" t="s">
        <v>244</v>
      </c>
      <c r="B4" s="694"/>
      <c r="C4" s="694"/>
      <c r="D4" s="694"/>
    </row>
    <row r="5" spans="1:6" ht="13.5" thickBot="1" x14ac:dyDescent="0.25">
      <c r="A5" s="244"/>
      <c r="B5" s="244"/>
      <c r="C5" s="244"/>
      <c r="D5" s="246" t="s">
        <v>316</v>
      </c>
    </row>
    <row r="6" spans="1:6" ht="26.25" thickBot="1" x14ac:dyDescent="0.25">
      <c r="A6" s="251" t="s">
        <v>64</v>
      </c>
      <c r="B6" s="247" t="s">
        <v>151</v>
      </c>
      <c r="C6" s="251" t="s">
        <v>22</v>
      </c>
      <c r="D6" s="248" t="s">
        <v>282</v>
      </c>
    </row>
    <row r="7" spans="1:6" s="54" customFormat="1" x14ac:dyDescent="0.2">
      <c r="A7" s="405" t="s">
        <v>1</v>
      </c>
      <c r="B7" s="409" t="s">
        <v>257</v>
      </c>
      <c r="C7" s="410" t="s">
        <v>310</v>
      </c>
      <c r="D7" s="411">
        <v>1000000</v>
      </c>
      <c r="E7" s="350"/>
    </row>
    <row r="8" spans="1:6" s="54" customFormat="1" ht="25.5" x14ac:dyDescent="0.2">
      <c r="A8" s="418" t="s">
        <v>5</v>
      </c>
      <c r="B8" s="406" t="s">
        <v>184</v>
      </c>
      <c r="C8" s="408" t="s">
        <v>315</v>
      </c>
      <c r="D8" s="272">
        <f>3000000+810000+819016+825500</f>
        <v>5454516</v>
      </c>
      <c r="E8" s="350"/>
    </row>
    <row r="9" spans="1:6" s="54" customFormat="1" x14ac:dyDescent="0.2">
      <c r="A9" s="418" t="s">
        <v>9</v>
      </c>
      <c r="B9" s="406" t="s">
        <v>183</v>
      </c>
      <c r="C9" s="407" t="s">
        <v>314</v>
      </c>
      <c r="D9" s="272">
        <f>6457549+5289843+1743538+1428258</f>
        <v>14919188</v>
      </c>
      <c r="E9" s="350"/>
    </row>
    <row r="10" spans="1:6" s="54" customFormat="1" x14ac:dyDescent="0.2">
      <c r="A10" s="418" t="s">
        <v>3</v>
      </c>
      <c r="B10" s="406" t="s">
        <v>152</v>
      </c>
      <c r="C10" s="407" t="s">
        <v>202</v>
      </c>
      <c r="D10" s="272">
        <v>11313012</v>
      </c>
      <c r="E10" s="350"/>
    </row>
    <row r="11" spans="1:6" s="54" customFormat="1" x14ac:dyDescent="0.2">
      <c r="A11" s="418" t="s">
        <v>6</v>
      </c>
      <c r="B11" s="406" t="s">
        <v>252</v>
      </c>
      <c r="C11" s="407" t="s">
        <v>311</v>
      </c>
      <c r="D11" s="272">
        <v>2000000</v>
      </c>
      <c r="E11" s="350"/>
    </row>
    <row r="12" spans="1:6" s="54" customFormat="1" ht="13.5" thickBot="1" x14ac:dyDescent="0.25">
      <c r="A12" s="434" t="s">
        <v>10</v>
      </c>
      <c r="B12" s="435" t="s">
        <v>312</v>
      </c>
      <c r="C12" s="419" t="s">
        <v>313</v>
      </c>
      <c r="D12" s="436">
        <v>3590464</v>
      </c>
      <c r="E12" s="350"/>
    </row>
    <row r="13" spans="1:6" s="54" customFormat="1" ht="13.5" thickBot="1" x14ac:dyDescent="0.25">
      <c r="A13" s="695" t="s">
        <v>12</v>
      </c>
      <c r="B13" s="696"/>
      <c r="C13" s="697"/>
      <c r="D13" s="433">
        <f>SUM(D7:D12)</f>
        <v>38277180</v>
      </c>
      <c r="E13" s="350"/>
      <c r="F13" s="412"/>
    </row>
    <row r="14" spans="1:6" s="54" customFormat="1" x14ac:dyDescent="0.2">
      <c r="A14" s="420"/>
      <c r="B14" s="420"/>
      <c r="C14" s="420"/>
      <c r="D14" s="420"/>
      <c r="E14" s="350"/>
    </row>
    <row r="15" spans="1:6" x14ac:dyDescent="0.2">
      <c r="A15" s="244"/>
      <c r="B15" s="244"/>
      <c r="C15" s="244"/>
      <c r="D15" s="245"/>
    </row>
    <row r="16" spans="1:6" ht="15.75" x14ac:dyDescent="0.25">
      <c r="A16" s="693" t="s">
        <v>57</v>
      </c>
      <c r="B16" s="694"/>
      <c r="C16" s="694"/>
      <c r="D16" s="694"/>
    </row>
    <row r="17" spans="1:6" ht="13.5" thickBot="1" x14ac:dyDescent="0.25">
      <c r="A17" s="250"/>
      <c r="B17" s="250"/>
      <c r="C17" s="250"/>
      <c r="D17" s="246" t="s">
        <v>316</v>
      </c>
    </row>
    <row r="18" spans="1:6" ht="13.5" thickBot="1" x14ac:dyDescent="0.25">
      <c r="A18" s="75" t="s">
        <v>64</v>
      </c>
      <c r="B18" s="458"/>
      <c r="C18" s="460" t="s">
        <v>23</v>
      </c>
      <c r="D18" s="216" t="s">
        <v>283</v>
      </c>
    </row>
    <row r="19" spans="1:6" x14ac:dyDescent="0.2">
      <c r="A19" s="469" t="s">
        <v>1</v>
      </c>
      <c r="B19" s="459" t="s">
        <v>153</v>
      </c>
      <c r="C19" s="461" t="s">
        <v>318</v>
      </c>
      <c r="D19" s="471">
        <v>1730000</v>
      </c>
    </row>
    <row r="20" spans="1:6" s="54" customFormat="1" x14ac:dyDescent="0.2">
      <c r="A20" s="457" t="s">
        <v>5</v>
      </c>
      <c r="B20" s="406" t="s">
        <v>153</v>
      </c>
      <c r="C20" s="462" t="s">
        <v>317</v>
      </c>
      <c r="D20" s="272">
        <v>872000</v>
      </c>
      <c r="E20" s="350"/>
    </row>
    <row r="21" spans="1:6" s="54" customFormat="1" x14ac:dyDescent="0.2">
      <c r="A21" s="456" t="s">
        <v>9</v>
      </c>
      <c r="B21" s="406" t="s">
        <v>153</v>
      </c>
      <c r="C21" s="462" t="s">
        <v>319</v>
      </c>
      <c r="D21" s="272">
        <f>1330000-164220</f>
        <v>1165780</v>
      </c>
      <c r="E21" s="350"/>
    </row>
    <row r="22" spans="1:6" s="54" customFormat="1" x14ac:dyDescent="0.2">
      <c r="A22" s="457" t="s">
        <v>3</v>
      </c>
      <c r="B22" s="406" t="s">
        <v>153</v>
      </c>
      <c r="C22" s="462" t="s">
        <v>254</v>
      </c>
      <c r="D22" s="272">
        <v>164220</v>
      </c>
      <c r="E22" s="350"/>
    </row>
    <row r="23" spans="1:6" s="54" customFormat="1" x14ac:dyDescent="0.2">
      <c r="A23" s="456" t="s">
        <v>6</v>
      </c>
      <c r="B23" s="406" t="s">
        <v>257</v>
      </c>
      <c r="C23" s="462" t="s">
        <v>320</v>
      </c>
      <c r="D23" s="272">
        <f>11250216-421296-113749+55250</f>
        <v>10770421</v>
      </c>
      <c r="E23" s="350"/>
      <c r="F23" s="412"/>
    </row>
    <row r="24" spans="1:6" s="54" customFormat="1" x14ac:dyDescent="0.2">
      <c r="A24" s="457" t="s">
        <v>10</v>
      </c>
      <c r="B24" s="406" t="s">
        <v>184</v>
      </c>
      <c r="C24" s="462" t="s">
        <v>258</v>
      </c>
      <c r="D24" s="272">
        <v>10000000</v>
      </c>
      <c r="E24" s="350"/>
      <c r="F24" s="412"/>
    </row>
    <row r="25" spans="1:6" s="54" customFormat="1" x14ac:dyDescent="0.2">
      <c r="A25" s="456" t="s">
        <v>4</v>
      </c>
      <c r="B25" s="406" t="s">
        <v>184</v>
      </c>
      <c r="C25" s="462" t="s">
        <v>256</v>
      </c>
      <c r="D25" s="272">
        <v>1969135</v>
      </c>
      <c r="E25" s="350"/>
      <c r="F25" s="412"/>
    </row>
    <row r="26" spans="1:6" s="54" customFormat="1" x14ac:dyDescent="0.2">
      <c r="A26" s="457" t="s">
        <v>11</v>
      </c>
      <c r="B26" s="406" t="s">
        <v>184</v>
      </c>
      <c r="C26" s="462" t="s">
        <v>232</v>
      </c>
      <c r="D26" s="272">
        <f>50498500-3000000-810000</f>
        <v>46688500</v>
      </c>
      <c r="E26" s="350"/>
      <c r="F26" s="412"/>
    </row>
    <row r="27" spans="1:6" s="54" customFormat="1" x14ac:dyDescent="0.2">
      <c r="A27" s="456" t="s">
        <v>7</v>
      </c>
      <c r="B27" s="406" t="s">
        <v>183</v>
      </c>
      <c r="C27" s="462" t="s">
        <v>255</v>
      </c>
      <c r="D27" s="272">
        <f>37555154+3265666+2733807+4397176+17767185+18987084-6457549-5289843+1187238+738128+4797140+5126513-1743538-1428258+10139891+881729</f>
        <v>92657523</v>
      </c>
      <c r="E27" s="350"/>
    </row>
    <row r="28" spans="1:6" s="54" customFormat="1" x14ac:dyDescent="0.2">
      <c r="A28" s="457" t="s">
        <v>2</v>
      </c>
      <c r="B28" s="406" t="s">
        <v>203</v>
      </c>
      <c r="C28" s="462" t="s">
        <v>259</v>
      </c>
      <c r="D28" s="272">
        <v>254000</v>
      </c>
      <c r="E28" s="350"/>
    </row>
    <row r="29" spans="1:6" s="54" customFormat="1" x14ac:dyDescent="0.2">
      <c r="A29" s="456" t="s">
        <v>8</v>
      </c>
      <c r="B29" s="406" t="s">
        <v>152</v>
      </c>
      <c r="C29" s="462" t="s">
        <v>324</v>
      </c>
      <c r="D29" s="272">
        <f>17789009+4803033</f>
        <v>22592042</v>
      </c>
      <c r="E29" s="701"/>
    </row>
    <row r="30" spans="1:6" s="54" customFormat="1" x14ac:dyDescent="0.2">
      <c r="A30" s="457" t="s">
        <v>16</v>
      </c>
      <c r="B30" s="406" t="s">
        <v>152</v>
      </c>
      <c r="C30" s="462" t="s">
        <v>262</v>
      </c>
      <c r="D30" s="272">
        <f>37352243+10085105-8375928+5588077</f>
        <v>44649497</v>
      </c>
      <c r="E30" s="701"/>
    </row>
    <row r="31" spans="1:6" s="54" customFormat="1" x14ac:dyDescent="0.2">
      <c r="A31" s="456" t="s">
        <v>14</v>
      </c>
      <c r="B31" s="406" t="s">
        <v>152</v>
      </c>
      <c r="C31" s="462" t="s">
        <v>247</v>
      </c>
      <c r="D31" s="272">
        <f>381616274+103036394</f>
        <v>484652668</v>
      </c>
      <c r="E31" s="701"/>
    </row>
    <row r="32" spans="1:6" s="54" customFormat="1" x14ac:dyDescent="0.2">
      <c r="A32" s="457" t="s">
        <v>47</v>
      </c>
      <c r="B32" s="406" t="s">
        <v>152</v>
      </c>
      <c r="C32" s="462" t="s">
        <v>325</v>
      </c>
      <c r="D32" s="272">
        <f>12931192+3491422-1243657+440000+33115-335789+118800</f>
        <v>15435083</v>
      </c>
      <c r="E32" s="701"/>
    </row>
    <row r="33" spans="1:8" s="54" customFormat="1" x14ac:dyDescent="0.2">
      <c r="A33" s="456" t="s">
        <v>50</v>
      </c>
      <c r="B33" s="406" t="s">
        <v>152</v>
      </c>
      <c r="C33" s="462" t="s">
        <v>239</v>
      </c>
      <c r="D33" s="272">
        <f>39968767+464815+17588204+1050009+543604+283502</f>
        <v>59898901</v>
      </c>
      <c r="E33" s="701"/>
    </row>
    <row r="34" spans="1:8" s="54" customFormat="1" ht="25.5" x14ac:dyDescent="0.2">
      <c r="A34" s="457" t="s">
        <v>48</v>
      </c>
      <c r="B34" s="406" t="s">
        <v>152</v>
      </c>
      <c r="C34" s="463" t="s">
        <v>238</v>
      </c>
      <c r="D34" s="272">
        <f>15917525+2126</f>
        <v>15919651</v>
      </c>
      <c r="E34" s="701"/>
      <c r="F34" s="412"/>
      <c r="H34" s="412">
        <f>E34-F34</f>
        <v>0</v>
      </c>
    </row>
    <row r="35" spans="1:8" s="54" customFormat="1" x14ac:dyDescent="0.2">
      <c r="A35" s="456" t="s">
        <v>49</v>
      </c>
      <c r="B35" s="406" t="s">
        <v>152</v>
      </c>
      <c r="C35" s="463" t="s">
        <v>329</v>
      </c>
      <c r="D35" s="272">
        <f>700000+189000</f>
        <v>889000</v>
      </c>
      <c r="E35" s="468"/>
      <c r="F35" s="412"/>
      <c r="H35" s="412"/>
    </row>
    <row r="36" spans="1:8" s="54" customFormat="1" x14ac:dyDescent="0.2">
      <c r="A36" s="457" t="s">
        <v>51</v>
      </c>
      <c r="B36" s="406" t="s">
        <v>260</v>
      </c>
      <c r="C36" s="463" t="s">
        <v>261</v>
      </c>
      <c r="D36" s="272">
        <f>81880298+22107681+21818811-22107681</f>
        <v>103699109</v>
      </c>
      <c r="E36" s="350"/>
    </row>
    <row r="37" spans="1:8" s="54" customFormat="1" x14ac:dyDescent="0.2">
      <c r="A37" s="456" t="s">
        <v>52</v>
      </c>
      <c r="B37" s="406" t="s">
        <v>246</v>
      </c>
      <c r="C37" s="462" t="s">
        <v>245</v>
      </c>
      <c r="D37" s="272">
        <f>609790566+1509979+372524102</f>
        <v>983824647</v>
      </c>
      <c r="E37" s="350"/>
    </row>
    <row r="38" spans="1:8" s="54" customFormat="1" x14ac:dyDescent="0.2">
      <c r="A38" s="457" t="s">
        <v>53</v>
      </c>
      <c r="B38" s="406" t="s">
        <v>326</v>
      </c>
      <c r="C38" s="462" t="s">
        <v>327</v>
      </c>
      <c r="D38" s="272">
        <f>335462+90575</f>
        <v>426037</v>
      </c>
      <c r="E38" s="350"/>
    </row>
    <row r="39" spans="1:8" s="54" customFormat="1" x14ac:dyDescent="0.2">
      <c r="A39" s="456" t="s">
        <v>13</v>
      </c>
      <c r="B39" s="406" t="s">
        <v>233</v>
      </c>
      <c r="C39" s="462" t="s">
        <v>253</v>
      </c>
      <c r="D39" s="272">
        <v>705600</v>
      </c>
      <c r="E39" s="350"/>
    </row>
    <row r="40" spans="1:8" s="54" customFormat="1" ht="13.5" thickBot="1" x14ac:dyDescent="0.25">
      <c r="A40" s="470" t="s">
        <v>54</v>
      </c>
      <c r="B40" s="435" t="s">
        <v>312</v>
      </c>
      <c r="C40" s="464" t="s">
        <v>328</v>
      </c>
      <c r="D40" s="472">
        <f>2827137+763327</f>
        <v>3590464</v>
      </c>
      <c r="E40" s="350"/>
    </row>
    <row r="41" spans="1:8" s="54" customFormat="1" ht="13.5" thickBot="1" x14ac:dyDescent="0.25">
      <c r="A41" s="698" t="s">
        <v>12</v>
      </c>
      <c r="B41" s="699"/>
      <c r="C41" s="700"/>
      <c r="D41" s="465">
        <f>SUM(D19:D40)</f>
        <v>1902554278</v>
      </c>
      <c r="E41" s="350"/>
    </row>
    <row r="42" spans="1:8" x14ac:dyDescent="0.2">
      <c r="D42" s="466"/>
    </row>
    <row r="43" spans="1:8" x14ac:dyDescent="0.2">
      <c r="D43" s="351"/>
    </row>
    <row r="44" spans="1:8" x14ac:dyDescent="0.2">
      <c r="D44" s="72"/>
    </row>
    <row r="46" spans="1:8" x14ac:dyDescent="0.2">
      <c r="D46" s="72"/>
    </row>
  </sheetData>
  <mergeCells count="5">
    <mergeCell ref="A4:D4"/>
    <mergeCell ref="A13:C13"/>
    <mergeCell ref="A16:D16"/>
    <mergeCell ref="A41:C41"/>
    <mergeCell ref="E29:E34"/>
  </mergeCells>
  <phoneticPr fontId="31" type="noConversion"/>
  <pageMargins left="0.7" right="0.7" top="0.75" bottom="0.75" header="0.3" footer="0.3"/>
  <pageSetup paperSize="9" scale="71" orientation="portrait" r:id="rId1"/>
  <headerFooter>
    <oddHeader xml:space="preserve">&amp;R4. sz. melléklet
.../2020.(IX.03.) Egyek Önk. </oddHeader>
  </headerFooter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view="pageLayout" zoomScaleNormal="110" workbookViewId="0">
      <selection activeCell="A33" sqref="A33"/>
    </sheetView>
  </sheetViews>
  <sheetFormatPr defaultRowHeight="12.75" x14ac:dyDescent="0.2"/>
  <cols>
    <col min="1" max="1" width="60.140625" customWidth="1"/>
    <col min="2" max="2" width="17" customWidth="1"/>
    <col min="3" max="3" width="18.5703125" customWidth="1"/>
    <col min="4" max="4" width="16.42578125" customWidth="1"/>
    <col min="5" max="6" width="16.140625" customWidth="1"/>
    <col min="7" max="7" width="15.5703125" customWidth="1"/>
    <col min="8" max="9" width="17.42578125" customWidth="1"/>
    <col min="10" max="10" width="17.85546875" customWidth="1"/>
  </cols>
  <sheetData>
    <row r="1" spans="1:10" ht="15.75" customHeight="1" x14ac:dyDescent="0.2">
      <c r="A1" s="628" t="s">
        <v>270</v>
      </c>
      <c r="B1" s="628"/>
      <c r="C1" s="628"/>
      <c r="D1" s="628"/>
      <c r="E1" s="628"/>
      <c r="F1" s="628"/>
      <c r="G1" s="628"/>
      <c r="H1" s="628"/>
      <c r="I1" s="628"/>
      <c r="J1" s="628"/>
    </row>
    <row r="2" spans="1:10" x14ac:dyDescent="0.2">
      <c r="A2" s="628"/>
      <c r="B2" s="628"/>
      <c r="C2" s="628"/>
      <c r="D2" s="628"/>
      <c r="E2" s="628"/>
      <c r="F2" s="628"/>
      <c r="G2" s="628"/>
      <c r="H2" s="628"/>
      <c r="I2" s="628"/>
      <c r="J2" s="628"/>
    </row>
    <row r="5" spans="1:10" ht="13.5" thickBot="1" x14ac:dyDescent="0.25"/>
    <row r="6" spans="1:10" ht="86.25" customHeight="1" thickBot="1" x14ac:dyDescent="0.25">
      <c r="A6" s="629" t="s">
        <v>96</v>
      </c>
      <c r="B6" s="337" t="s">
        <v>75</v>
      </c>
      <c r="C6" s="337" t="s">
        <v>81</v>
      </c>
      <c r="D6" s="337" t="s">
        <v>94</v>
      </c>
      <c r="E6" s="337" t="s">
        <v>73</v>
      </c>
      <c r="F6" s="337" t="s">
        <v>95</v>
      </c>
      <c r="G6" s="337" t="s">
        <v>92</v>
      </c>
      <c r="H6" s="337" t="s">
        <v>83</v>
      </c>
      <c r="I6" s="337" t="s">
        <v>90</v>
      </c>
      <c r="J6" s="338" t="s">
        <v>12</v>
      </c>
    </row>
    <row r="7" spans="1:10" ht="25.5" customHeight="1" thickBot="1" x14ac:dyDescent="0.25">
      <c r="A7" s="630"/>
      <c r="B7" s="115" t="s">
        <v>287</v>
      </c>
      <c r="C7" s="115" t="s">
        <v>287</v>
      </c>
      <c r="D7" s="115" t="s">
        <v>287</v>
      </c>
      <c r="E7" s="115" t="s">
        <v>287</v>
      </c>
      <c r="F7" s="115" t="s">
        <v>287</v>
      </c>
      <c r="G7" s="115" t="s">
        <v>287</v>
      </c>
      <c r="H7" s="115" t="s">
        <v>287</v>
      </c>
      <c r="I7" s="115" t="s">
        <v>287</v>
      </c>
      <c r="J7" s="115" t="s">
        <v>287</v>
      </c>
    </row>
    <row r="8" spans="1:10" s="212" customFormat="1" ht="27.75" customHeight="1" thickBot="1" x14ac:dyDescent="0.25">
      <c r="A8" s="240" t="s">
        <v>199</v>
      </c>
      <c r="B8" s="237"/>
      <c r="C8" s="237"/>
      <c r="D8" s="237"/>
      <c r="E8" s="238">
        <v>4359900</v>
      </c>
      <c r="F8" s="237"/>
      <c r="G8" s="237">
        <v>17224731</v>
      </c>
      <c r="H8" s="239"/>
      <c r="I8" s="425">
        <v>280320</v>
      </c>
      <c r="J8" s="357">
        <f>SUM(B8:I8)</f>
        <v>21864951</v>
      </c>
    </row>
    <row r="9" spans="1:10" ht="13.5" thickBot="1" x14ac:dyDescent="0.25">
      <c r="A9" s="215" t="s">
        <v>105</v>
      </c>
      <c r="B9" s="339"/>
      <c r="C9" s="339">
        <v>9556702</v>
      </c>
      <c r="D9" s="252"/>
      <c r="E9" s="339">
        <v>1396000</v>
      </c>
      <c r="F9" s="252"/>
      <c r="G9" s="339"/>
      <c r="H9" s="340"/>
      <c r="I9" s="341"/>
      <c r="J9" s="357">
        <f t="shared" ref="J9:J28" si="0">SUM(B9:I9)</f>
        <v>10952702</v>
      </c>
    </row>
    <row r="10" spans="1:10" ht="27.75" customHeight="1" thickBot="1" x14ac:dyDescent="0.25">
      <c r="A10" s="214" t="s">
        <v>98</v>
      </c>
      <c r="B10" s="90"/>
      <c r="C10" s="90"/>
      <c r="D10" s="90"/>
      <c r="E10" s="90">
        <v>42938967</v>
      </c>
      <c r="F10" s="90">
        <v>21762694</v>
      </c>
      <c r="G10" s="90"/>
      <c r="H10" s="217"/>
      <c r="I10" s="424">
        <v>29209760</v>
      </c>
      <c r="J10" s="357">
        <f t="shared" si="0"/>
        <v>93911421</v>
      </c>
    </row>
    <row r="11" spans="1:10" s="59" customFormat="1" ht="15.75" customHeight="1" thickBot="1" x14ac:dyDescent="0.25">
      <c r="A11" s="213" t="s">
        <v>100</v>
      </c>
      <c r="B11" s="90">
        <f>296636242+12631</f>
        <v>296648873</v>
      </c>
      <c r="C11" s="90"/>
      <c r="D11" s="90"/>
      <c r="E11" s="91"/>
      <c r="F11" s="90"/>
      <c r="G11" s="91"/>
      <c r="H11" s="218"/>
      <c r="I11" s="424">
        <v>27952245</v>
      </c>
      <c r="J11" s="357">
        <f t="shared" si="0"/>
        <v>324601118</v>
      </c>
    </row>
    <row r="12" spans="1:10" ht="27.75" customHeight="1" thickBot="1" x14ac:dyDescent="0.25">
      <c r="A12" s="429" t="s">
        <v>227</v>
      </c>
      <c r="B12" s="90"/>
      <c r="C12" s="90"/>
      <c r="D12" s="90"/>
      <c r="E12" s="90"/>
      <c r="F12" s="90"/>
      <c r="G12" s="90"/>
      <c r="H12" s="217"/>
      <c r="I12" s="424">
        <v>414114723</v>
      </c>
      <c r="J12" s="357">
        <f t="shared" si="0"/>
        <v>414114723</v>
      </c>
    </row>
    <row r="13" spans="1:10" s="59" customFormat="1" ht="15.75" customHeight="1" thickBot="1" x14ac:dyDescent="0.25">
      <c r="A13" s="215" t="s">
        <v>265</v>
      </c>
      <c r="B13" s="330">
        <v>33923224</v>
      </c>
      <c r="C13" s="330"/>
      <c r="D13" s="330"/>
      <c r="E13" s="413"/>
      <c r="F13" s="330"/>
      <c r="G13" s="413"/>
      <c r="H13" s="414"/>
      <c r="I13" s="424"/>
      <c r="J13" s="357">
        <f t="shared" si="0"/>
        <v>33923224</v>
      </c>
    </row>
    <row r="14" spans="1:10" ht="13.5" thickBot="1" x14ac:dyDescent="0.25">
      <c r="A14" s="215" t="s">
        <v>104</v>
      </c>
      <c r="B14" s="342">
        <v>299344826</v>
      </c>
      <c r="C14" s="342">
        <v>94372968</v>
      </c>
      <c r="D14" s="343"/>
      <c r="E14" s="342">
        <v>18103400</v>
      </c>
      <c r="F14" s="343"/>
      <c r="G14" s="343"/>
      <c r="H14" s="271"/>
      <c r="I14" s="356">
        <v>65406585</v>
      </c>
      <c r="J14" s="357">
        <f t="shared" si="0"/>
        <v>477227779</v>
      </c>
    </row>
    <row r="15" spans="1:10" ht="27.75" customHeight="1" thickBot="1" x14ac:dyDescent="0.25">
      <c r="A15" s="214" t="s">
        <v>198</v>
      </c>
      <c r="B15" s="90"/>
      <c r="C15" s="90"/>
      <c r="D15" s="90"/>
      <c r="E15" s="90">
        <v>14860000</v>
      </c>
      <c r="F15" s="90"/>
      <c r="G15" s="90"/>
      <c r="H15" s="217"/>
      <c r="I15" s="424"/>
      <c r="J15" s="357">
        <f t="shared" si="0"/>
        <v>14860000</v>
      </c>
    </row>
    <row r="16" spans="1:10" ht="13.5" thickBot="1" x14ac:dyDescent="0.25">
      <c r="A16" s="213" t="s">
        <v>177</v>
      </c>
      <c r="B16" s="90"/>
      <c r="C16" s="90">
        <v>660692457</v>
      </c>
      <c r="D16" s="90"/>
      <c r="E16" s="90"/>
      <c r="F16" s="90"/>
      <c r="G16" s="90"/>
      <c r="H16" s="217"/>
      <c r="I16" s="424">
        <v>4009439</v>
      </c>
      <c r="J16" s="357">
        <f t="shared" si="0"/>
        <v>664701896</v>
      </c>
    </row>
    <row r="17" spans="1:10" ht="13.5" thickBot="1" x14ac:dyDescent="0.25">
      <c r="A17" s="213" t="s">
        <v>248</v>
      </c>
      <c r="B17" s="90"/>
      <c r="C17" s="90">
        <v>50636924</v>
      </c>
      <c r="D17" s="90"/>
      <c r="E17" s="90"/>
      <c r="F17" s="90"/>
      <c r="G17" s="90"/>
      <c r="H17" s="217"/>
      <c r="I17" s="424">
        <v>16668781</v>
      </c>
      <c r="J17" s="357">
        <f t="shared" si="0"/>
        <v>67305705</v>
      </c>
    </row>
    <row r="18" spans="1:10" ht="18" customHeight="1" thickBot="1" x14ac:dyDescent="0.25">
      <c r="A18" s="214" t="s">
        <v>206</v>
      </c>
      <c r="B18" s="90"/>
      <c r="C18" s="90">
        <v>774434019</v>
      </c>
      <c r="D18" s="90"/>
      <c r="E18" s="90"/>
      <c r="F18" s="90"/>
      <c r="G18" s="90"/>
      <c r="H18" s="217"/>
      <c r="I18" s="424"/>
      <c r="J18" s="357">
        <f t="shared" si="0"/>
        <v>774434019</v>
      </c>
    </row>
    <row r="19" spans="1:10" ht="13.5" thickBot="1" x14ac:dyDescent="0.25">
      <c r="A19" s="213" t="s">
        <v>99</v>
      </c>
      <c r="B19" s="90">
        <v>1328800</v>
      </c>
      <c r="C19" s="90"/>
      <c r="D19" s="90"/>
      <c r="E19" s="90">
        <v>110000</v>
      </c>
      <c r="F19" s="90"/>
      <c r="G19" s="90"/>
      <c r="H19" s="217"/>
      <c r="I19" s="424"/>
      <c r="J19" s="357">
        <f t="shared" si="0"/>
        <v>1438800</v>
      </c>
    </row>
    <row r="20" spans="1:10" ht="13.5" thickBot="1" x14ac:dyDescent="0.25">
      <c r="A20" s="215" t="s">
        <v>133</v>
      </c>
      <c r="B20" s="330"/>
      <c r="C20" s="330"/>
      <c r="D20" s="330"/>
      <c r="E20" s="330">
        <v>1540000</v>
      </c>
      <c r="F20" s="330"/>
      <c r="G20" s="330"/>
      <c r="H20" s="331"/>
      <c r="I20" s="424"/>
      <c r="J20" s="357">
        <f t="shared" si="0"/>
        <v>1540000</v>
      </c>
    </row>
    <row r="21" spans="1:10" ht="13.5" thickBot="1" x14ac:dyDescent="0.25">
      <c r="A21" s="215" t="s">
        <v>300</v>
      </c>
      <c r="B21" s="330">
        <f>16750000-2350000</f>
        <v>14400000</v>
      </c>
      <c r="C21" s="330"/>
      <c r="D21" s="330"/>
      <c r="E21" s="330">
        <v>770000</v>
      </c>
      <c r="F21" s="330"/>
      <c r="G21" s="330"/>
      <c r="H21" s="331"/>
      <c r="I21" s="424"/>
      <c r="J21" s="357">
        <f t="shared" si="0"/>
        <v>15170000</v>
      </c>
    </row>
    <row r="22" spans="1:10" s="54" customFormat="1" ht="13.5" thickBot="1" x14ac:dyDescent="0.25">
      <c r="A22" s="352" t="s">
        <v>110</v>
      </c>
      <c r="B22" s="353"/>
      <c r="C22" s="353"/>
      <c r="D22" s="354"/>
      <c r="E22" s="353"/>
      <c r="F22" s="354"/>
      <c r="G22" s="354"/>
      <c r="H22" s="355"/>
      <c r="I22" s="356">
        <v>2000000</v>
      </c>
      <c r="J22" s="357">
        <f t="shared" si="0"/>
        <v>2000000</v>
      </c>
    </row>
    <row r="23" spans="1:10" ht="13.5" thickBot="1" x14ac:dyDescent="0.25">
      <c r="A23" s="215" t="s">
        <v>298</v>
      </c>
      <c r="B23" s="342">
        <v>1769451</v>
      </c>
      <c r="C23" s="342"/>
      <c r="D23" s="343"/>
      <c r="E23" s="342"/>
      <c r="F23" s="343"/>
      <c r="G23" s="343"/>
      <c r="H23" s="271"/>
      <c r="I23" s="356"/>
      <c r="J23" s="357">
        <f t="shared" si="0"/>
        <v>1769451</v>
      </c>
    </row>
    <row r="24" spans="1:10" ht="13.5" thickBot="1" x14ac:dyDescent="0.25">
      <c r="A24" s="215" t="s">
        <v>103</v>
      </c>
      <c r="B24" s="342"/>
      <c r="C24" s="342"/>
      <c r="D24" s="343"/>
      <c r="E24" s="342">
        <v>2540</v>
      </c>
      <c r="F24" s="343"/>
      <c r="G24" s="343"/>
      <c r="H24" s="271"/>
      <c r="I24" s="356"/>
      <c r="J24" s="357">
        <f t="shared" si="0"/>
        <v>2540</v>
      </c>
    </row>
    <row r="25" spans="1:10" ht="30" customHeight="1" thickBot="1" x14ac:dyDescent="0.25">
      <c r="A25" s="215" t="s">
        <v>178</v>
      </c>
      <c r="B25" s="342"/>
      <c r="C25" s="342"/>
      <c r="D25" s="343"/>
      <c r="E25" s="342"/>
      <c r="F25" s="343"/>
      <c r="G25" s="342">
        <v>6300000</v>
      </c>
      <c r="H25" s="271"/>
      <c r="I25" s="356"/>
      <c r="J25" s="357">
        <f t="shared" si="0"/>
        <v>6300000</v>
      </c>
    </row>
    <row r="26" spans="1:10" ht="26.25" thickBot="1" x14ac:dyDescent="0.25">
      <c r="A26" s="423" t="s">
        <v>299</v>
      </c>
      <c r="B26" s="342">
        <v>29474978</v>
      </c>
      <c r="C26" s="342">
        <v>7180928</v>
      </c>
      <c r="D26" s="343"/>
      <c r="E26" s="342"/>
      <c r="F26" s="343"/>
      <c r="G26" s="342"/>
      <c r="H26" s="271"/>
      <c r="I26" s="424">
        <v>23200868</v>
      </c>
      <c r="J26" s="357">
        <f t="shared" si="0"/>
        <v>59856774</v>
      </c>
    </row>
    <row r="27" spans="1:10" s="117" customFormat="1" ht="26.25" thickBot="1" x14ac:dyDescent="0.25">
      <c r="A27" s="214" t="s">
        <v>101</v>
      </c>
      <c r="B27" s="90"/>
      <c r="C27" s="90"/>
      <c r="D27" s="90">
        <v>97402000</v>
      </c>
      <c r="E27" s="90"/>
      <c r="F27" s="90"/>
      <c r="G27" s="90"/>
      <c r="H27" s="217"/>
      <c r="I27" s="424"/>
      <c r="J27" s="357">
        <f t="shared" si="0"/>
        <v>97402000</v>
      </c>
    </row>
    <row r="28" spans="1:10" ht="13.5" thickBot="1" x14ac:dyDescent="0.25">
      <c r="A28" s="213" t="s">
        <v>102</v>
      </c>
      <c r="B28" s="344"/>
      <c r="C28" s="344"/>
      <c r="D28" s="243"/>
      <c r="E28" s="344"/>
      <c r="F28" s="243"/>
      <c r="G28" s="344"/>
      <c r="H28" s="249"/>
      <c r="I28" s="424">
        <v>97249817</v>
      </c>
      <c r="J28" s="357">
        <f t="shared" si="0"/>
        <v>97249817</v>
      </c>
    </row>
    <row r="29" spans="1:10" ht="13.5" thickBot="1" x14ac:dyDescent="0.25">
      <c r="A29" s="216" t="s">
        <v>12</v>
      </c>
      <c r="B29" s="415">
        <f>SUM(B8:B28)</f>
        <v>676890152</v>
      </c>
      <c r="C29" s="415">
        <f t="shared" ref="C29:J29" si="1">SUM(C8:C28)</f>
        <v>1596873998</v>
      </c>
      <c r="D29" s="415">
        <f t="shared" si="1"/>
        <v>97402000</v>
      </c>
      <c r="E29" s="415">
        <f t="shared" si="1"/>
        <v>84080807</v>
      </c>
      <c r="F29" s="415">
        <f t="shared" si="1"/>
        <v>21762694</v>
      </c>
      <c r="G29" s="415">
        <f t="shared" si="1"/>
        <v>23524731</v>
      </c>
      <c r="H29" s="415">
        <f t="shared" si="1"/>
        <v>0</v>
      </c>
      <c r="I29" s="415">
        <f t="shared" si="1"/>
        <v>680092538</v>
      </c>
      <c r="J29" s="415">
        <f t="shared" si="1"/>
        <v>3180626920</v>
      </c>
    </row>
  </sheetData>
  <mergeCells count="2">
    <mergeCell ref="A1:J2"/>
    <mergeCell ref="A6:A7"/>
  </mergeCells>
  <phoneticPr fontId="31" type="noConversion"/>
  <pageMargins left="0.75" right="0.75" top="1" bottom="1" header="0.5" footer="0.5"/>
  <pageSetup paperSize="9" scale="62" orientation="landscape" r:id="rId1"/>
  <headerFooter alignWithMargins="0">
    <oddHeader>&amp;R1/1.sz. melléklete
...../2020.(IX.03.) Egyek Önk.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19" zoomScaleNormal="100" zoomScaleSheetLayoutView="100" workbookViewId="0">
      <selection activeCell="C58" sqref="C58"/>
    </sheetView>
  </sheetViews>
  <sheetFormatPr defaultRowHeight="12.75" x14ac:dyDescent="0.2"/>
  <cols>
    <col min="1" max="1" width="6.85546875" customWidth="1"/>
    <col min="2" max="2" width="8.7109375" customWidth="1"/>
    <col min="3" max="3" width="56.5703125" customWidth="1"/>
    <col min="4" max="4" width="18.140625" customWidth="1"/>
    <col min="5" max="5" width="13.42578125" customWidth="1"/>
    <col min="6" max="6" width="19" bestFit="1" customWidth="1"/>
  </cols>
  <sheetData>
    <row r="1" spans="2:5" ht="15.75" x14ac:dyDescent="0.25">
      <c r="B1" s="677" t="s">
        <v>284</v>
      </c>
      <c r="C1" s="702"/>
      <c r="D1" s="702"/>
      <c r="E1" s="702"/>
    </row>
    <row r="2" spans="2:5" ht="16.5" thickBot="1" x14ac:dyDescent="0.25">
      <c r="B2" s="32" t="s">
        <v>41</v>
      </c>
      <c r="C2" s="32"/>
    </row>
    <row r="3" spans="2:5" ht="26.25" thickBot="1" x14ac:dyDescent="0.25">
      <c r="B3" s="35" t="s">
        <v>42</v>
      </c>
      <c r="C3" s="36" t="s">
        <v>43</v>
      </c>
      <c r="D3" s="37" t="s">
        <v>286</v>
      </c>
      <c r="E3" s="62"/>
    </row>
    <row r="4" spans="2:5" ht="13.5" thickBot="1" x14ac:dyDescent="0.25">
      <c r="B4" s="35">
        <v>1</v>
      </c>
      <c r="C4" s="36">
        <v>2</v>
      </c>
      <c r="D4" s="37">
        <v>5</v>
      </c>
    </row>
    <row r="5" spans="2:5" ht="26.25" thickBot="1" x14ac:dyDescent="0.25">
      <c r="B5" s="38" t="s">
        <v>1</v>
      </c>
      <c r="C5" s="126" t="s">
        <v>75</v>
      </c>
      <c r="D5" s="56">
        <f>D6+D13+D14</f>
        <v>676890152</v>
      </c>
    </row>
    <row r="6" spans="2:5" s="58" customFormat="1" ht="13.5" thickBot="1" x14ac:dyDescent="0.25">
      <c r="B6" s="38" t="s">
        <v>5</v>
      </c>
      <c r="C6" s="202" t="s">
        <v>80</v>
      </c>
      <c r="D6" s="221">
        <f>SUM(D7:D12)</f>
        <v>296648873</v>
      </c>
    </row>
    <row r="7" spans="2:5" ht="13.5" thickBot="1" x14ac:dyDescent="0.25">
      <c r="B7" s="38" t="s">
        <v>9</v>
      </c>
      <c r="C7" s="40" t="s">
        <v>154</v>
      </c>
      <c r="D7" s="222">
        <f>'bevétel 1.m. '!E9</f>
        <v>176886608</v>
      </c>
    </row>
    <row r="8" spans="2:5" ht="26.25" thickBot="1" x14ac:dyDescent="0.25">
      <c r="B8" s="38" t="s">
        <v>3</v>
      </c>
      <c r="C8" s="473" t="str">
        <f>'bevétel 1.m. '!A10</f>
        <v>B1131. Települési önkormányzatok egyes szociális és gyermekjóléti feladatainak támogatása</v>
      </c>
      <c r="D8" s="223">
        <f>'bevétel 1.m. '!E10</f>
        <v>82347647</v>
      </c>
    </row>
    <row r="9" spans="2:5" ht="26.25" thickBot="1" x14ac:dyDescent="0.25">
      <c r="B9" s="38" t="s">
        <v>6</v>
      </c>
      <c r="C9" s="473" t="str">
        <f>'bevétel 1.m. '!A11</f>
        <v>B1132. Települési önkormányzatok gyermekétkeztetési feladatainak támogatása</v>
      </c>
      <c r="D9" s="223">
        <f>'bevétel 1.m. '!E11</f>
        <v>11157873</v>
      </c>
    </row>
    <row r="10" spans="2:5" ht="13.5" thickBot="1" x14ac:dyDescent="0.25">
      <c r="B10" s="38" t="s">
        <v>10</v>
      </c>
      <c r="C10" s="39" t="s">
        <v>155</v>
      </c>
      <c r="D10" s="223">
        <f>'bevétel 1.m. '!E12</f>
        <v>6902035</v>
      </c>
    </row>
    <row r="11" spans="2:5" ht="13.5" thickBot="1" x14ac:dyDescent="0.25">
      <c r="B11" s="38" t="s">
        <v>4</v>
      </c>
      <c r="C11" s="39" t="s">
        <v>156</v>
      </c>
      <c r="D11" s="223">
        <f>'bevétel 1.m. '!E13</f>
        <v>19354710</v>
      </c>
    </row>
    <row r="12" spans="2:5" ht="13.5" thickBot="1" x14ac:dyDescent="0.25">
      <c r="B12" s="38" t="s">
        <v>11</v>
      </c>
      <c r="C12" s="39" t="s">
        <v>172</v>
      </c>
      <c r="D12" s="223">
        <f>'bevétel 1.m. '!E14</f>
        <v>0</v>
      </c>
    </row>
    <row r="13" spans="2:5" ht="26.25" thickBot="1" x14ac:dyDescent="0.25">
      <c r="B13" s="38" t="s">
        <v>7</v>
      </c>
      <c r="C13" s="253" t="s">
        <v>213</v>
      </c>
      <c r="D13" s="254">
        <f>'bevétel 1.m. '!E15</f>
        <v>0</v>
      </c>
    </row>
    <row r="14" spans="2:5" s="58" customFormat="1" ht="26.25" thickBot="1" x14ac:dyDescent="0.25">
      <c r="B14" s="38" t="s">
        <v>2</v>
      </c>
      <c r="C14" s="203" t="s">
        <v>157</v>
      </c>
      <c r="D14" s="254">
        <f>'bevétel 1.m. '!E17</f>
        <v>380241279</v>
      </c>
    </row>
    <row r="15" spans="2:5" s="58" customFormat="1" ht="13.5" thickBot="1" x14ac:dyDescent="0.25">
      <c r="B15" s="38" t="s">
        <v>8</v>
      </c>
      <c r="C15" s="203" t="s">
        <v>194</v>
      </c>
      <c r="D15" s="254"/>
    </row>
    <row r="16" spans="2:5" s="58" customFormat="1" ht="13.5" thickBot="1" x14ac:dyDescent="0.25">
      <c r="B16" s="38" t="s">
        <v>16</v>
      </c>
      <c r="C16" s="203" t="s">
        <v>214</v>
      </c>
      <c r="D16" s="254"/>
    </row>
    <row r="17" spans="2:4" ht="26.25" thickBot="1" x14ac:dyDescent="0.25">
      <c r="B17" s="38" t="s">
        <v>14</v>
      </c>
      <c r="C17" s="232" t="s">
        <v>81</v>
      </c>
      <c r="D17" s="231">
        <f>SUM(D18:D20)</f>
        <v>1596873998</v>
      </c>
    </row>
    <row r="18" spans="2:4" ht="13.5" thickBot="1" x14ac:dyDescent="0.25">
      <c r="B18" s="38" t="s">
        <v>47</v>
      </c>
      <c r="C18" s="230" t="s">
        <v>158</v>
      </c>
      <c r="D18" s="222">
        <v>0</v>
      </c>
    </row>
    <row r="19" spans="2:4" s="58" customFormat="1" ht="26.25" thickBot="1" x14ac:dyDescent="0.25">
      <c r="B19" s="38" t="s">
        <v>50</v>
      </c>
      <c r="C19" s="228" t="s">
        <v>215</v>
      </c>
      <c r="D19" s="229"/>
    </row>
    <row r="20" spans="2:4" ht="26.25" thickBot="1" x14ac:dyDescent="0.25">
      <c r="B20" s="38" t="s">
        <v>48</v>
      </c>
      <c r="C20" s="41" t="s">
        <v>159</v>
      </c>
      <c r="D20" s="224">
        <f>'bevétel 1.m. '!E20</f>
        <v>1596873998</v>
      </c>
    </row>
    <row r="21" spans="2:4" ht="13.5" thickBot="1" x14ac:dyDescent="0.25">
      <c r="B21" s="38" t="s">
        <v>49</v>
      </c>
      <c r="C21" s="60" t="s">
        <v>94</v>
      </c>
      <c r="D21" s="61">
        <f>D23+D24+D28+D29</f>
        <v>97402000</v>
      </c>
    </row>
    <row r="22" spans="2:4" ht="13.5" thickBot="1" x14ac:dyDescent="0.25">
      <c r="B22" s="38" t="s">
        <v>51</v>
      </c>
      <c r="C22" s="335" t="s">
        <v>234</v>
      </c>
      <c r="D22" s="61"/>
    </row>
    <row r="23" spans="2:4" ht="13.5" thickBot="1" x14ac:dyDescent="0.25">
      <c r="B23" s="38" t="s">
        <v>52</v>
      </c>
      <c r="C23" s="361" t="s">
        <v>68</v>
      </c>
      <c r="D23" s="362">
        <v>12510000</v>
      </c>
    </row>
    <row r="24" spans="2:4" s="58" customFormat="1" ht="13.5" thickBot="1" x14ac:dyDescent="0.25">
      <c r="B24" s="38" t="s">
        <v>53</v>
      </c>
      <c r="C24" s="365" t="s">
        <v>160</v>
      </c>
      <c r="D24" s="366">
        <f>D25+D26+D27</f>
        <v>77833000</v>
      </c>
    </row>
    <row r="25" spans="2:4" ht="13.5" thickBot="1" x14ac:dyDescent="0.25">
      <c r="B25" s="38" t="s">
        <v>13</v>
      </c>
      <c r="C25" s="74" t="s">
        <v>161</v>
      </c>
      <c r="D25" s="367">
        <v>68320000</v>
      </c>
    </row>
    <row r="26" spans="2:4" ht="13.5" thickBot="1" x14ac:dyDescent="0.25">
      <c r="B26" s="38" t="s">
        <v>54</v>
      </c>
      <c r="C26" s="74" t="s">
        <v>162</v>
      </c>
      <c r="D26" s="367">
        <v>9513000</v>
      </c>
    </row>
    <row r="27" spans="2:4" ht="26.25" thickBot="1" x14ac:dyDescent="0.25">
      <c r="B27" s="38" t="s">
        <v>55</v>
      </c>
      <c r="C27" s="74" t="s">
        <v>72</v>
      </c>
      <c r="D27" s="367"/>
    </row>
    <row r="28" spans="2:4" ht="13.5" thickBot="1" x14ac:dyDescent="0.25">
      <c r="B28" s="38" t="s">
        <v>56</v>
      </c>
      <c r="C28" s="74" t="s">
        <v>163</v>
      </c>
      <c r="D28" s="368">
        <v>7059000</v>
      </c>
    </row>
    <row r="29" spans="2:4" ht="13.5" thickBot="1" x14ac:dyDescent="0.25">
      <c r="B29" s="38" t="s">
        <v>60</v>
      </c>
      <c r="C29" s="74" t="s">
        <v>231</v>
      </c>
      <c r="D29" s="367"/>
    </row>
    <row r="30" spans="2:4" ht="13.5" thickBot="1" x14ac:dyDescent="0.25">
      <c r="B30" s="38" t="s">
        <v>61</v>
      </c>
      <c r="C30" s="369" t="s">
        <v>195</v>
      </c>
      <c r="D30" s="370"/>
    </row>
    <row r="31" spans="2:4" ht="13.5" thickBot="1" x14ac:dyDescent="0.25">
      <c r="B31" s="38" t="s">
        <v>62</v>
      </c>
      <c r="C31" s="363" t="s">
        <v>164</v>
      </c>
      <c r="D31" s="364">
        <f>'bevétel 1.m. '!E28</f>
        <v>85070007</v>
      </c>
    </row>
    <row r="32" spans="2:4" s="55" customFormat="1" ht="13.5" thickBot="1" x14ac:dyDescent="0.25">
      <c r="B32" s="38" t="s">
        <v>185</v>
      </c>
      <c r="C32" s="204" t="s">
        <v>95</v>
      </c>
      <c r="D32" s="225">
        <f>'bevétel 1.m. '!E29</f>
        <v>21762694</v>
      </c>
    </row>
    <row r="33" spans="2:6" s="55" customFormat="1" ht="13.5" thickBot="1" x14ac:dyDescent="0.25">
      <c r="B33" s="38" t="s">
        <v>186</v>
      </c>
      <c r="C33" s="205" t="s">
        <v>92</v>
      </c>
      <c r="D33" s="226">
        <f>'bevétel 1.m. '!E30</f>
        <v>23524731</v>
      </c>
    </row>
    <row r="34" spans="2:6" s="55" customFormat="1" ht="13.5" thickBot="1" x14ac:dyDescent="0.25">
      <c r="B34" s="38" t="s">
        <v>187</v>
      </c>
      <c r="C34" s="206" t="s">
        <v>83</v>
      </c>
      <c r="D34" s="235">
        <f>D35+D36</f>
        <v>0</v>
      </c>
    </row>
    <row r="35" spans="2:6" s="154" customFormat="1" ht="26.25" thickBot="1" x14ac:dyDescent="0.25">
      <c r="B35" s="38" t="s">
        <v>188</v>
      </c>
      <c r="C35" s="199" t="s">
        <v>204</v>
      </c>
      <c r="D35" s="227">
        <v>0</v>
      </c>
    </row>
    <row r="36" spans="2:6" s="154" customFormat="1" ht="13.5" thickBot="1" x14ac:dyDescent="0.25">
      <c r="B36" s="38" t="s">
        <v>189</v>
      </c>
      <c r="C36" s="200" t="s">
        <v>205</v>
      </c>
      <c r="D36" s="201">
        <v>0</v>
      </c>
    </row>
    <row r="37" spans="2:6" ht="13.5" thickBot="1" x14ac:dyDescent="0.25">
      <c r="B37" s="706" t="s">
        <v>66</v>
      </c>
      <c r="C37" s="707"/>
      <c r="D37" s="207">
        <f>D5+D17+D21+D31+D32+D33+D34</f>
        <v>2501523582</v>
      </c>
    </row>
    <row r="38" spans="2:6" ht="13.5" thickBot="1" x14ac:dyDescent="0.25">
      <c r="B38" s="42" t="s">
        <v>190</v>
      </c>
      <c r="C38" s="42" t="s">
        <v>90</v>
      </c>
      <c r="D38" s="118">
        <f>D39+D40+D41</f>
        <v>680092538</v>
      </c>
    </row>
    <row r="39" spans="2:6" ht="13.5" thickBot="1" x14ac:dyDescent="0.25">
      <c r="B39" s="42" t="s">
        <v>191</v>
      </c>
      <c r="C39" s="119" t="s">
        <v>165</v>
      </c>
      <c r="D39" s="201">
        <v>97249817</v>
      </c>
      <c r="F39" s="72"/>
    </row>
    <row r="40" spans="2:6" ht="24.75" customHeight="1" thickBot="1" x14ac:dyDescent="0.25">
      <c r="B40" s="42" t="s">
        <v>192</v>
      </c>
      <c r="C40" s="119" t="s">
        <v>86</v>
      </c>
      <c r="D40" s="227">
        <v>565244312</v>
      </c>
      <c r="F40" s="332"/>
    </row>
    <row r="41" spans="2:6" ht="13.5" thickBot="1" x14ac:dyDescent="0.25">
      <c r="B41" s="42" t="s">
        <v>230</v>
      </c>
      <c r="C41" s="119" t="s">
        <v>196</v>
      </c>
      <c r="D41" s="227">
        <v>17598409</v>
      </c>
      <c r="F41" s="156"/>
    </row>
    <row r="42" spans="2:6" ht="13.5" thickBot="1" x14ac:dyDescent="0.25">
      <c r="B42" s="42" t="s">
        <v>330</v>
      </c>
      <c r="C42" s="119" t="s">
        <v>193</v>
      </c>
      <c r="D42" s="227"/>
      <c r="F42" s="72"/>
    </row>
    <row r="43" spans="2:6" x14ac:dyDescent="0.2">
      <c r="B43" s="64"/>
      <c r="C43" s="63"/>
    </row>
    <row r="44" spans="2:6" x14ac:dyDescent="0.2">
      <c r="B44" s="705" t="s">
        <v>44</v>
      </c>
      <c r="C44" s="705"/>
    </row>
    <row r="45" spans="2:6" ht="13.5" thickBot="1" x14ac:dyDescent="0.25">
      <c r="B45" s="43"/>
      <c r="C45" s="43"/>
    </row>
    <row r="46" spans="2:6" ht="26.25" thickBot="1" x14ac:dyDescent="0.25">
      <c r="B46" s="526" t="s">
        <v>45</v>
      </c>
      <c r="C46" s="527" t="s">
        <v>46</v>
      </c>
      <c r="D46" s="528" t="s">
        <v>283</v>
      </c>
    </row>
    <row r="47" spans="2:6" x14ac:dyDescent="0.2">
      <c r="B47" s="530" t="s">
        <v>1</v>
      </c>
      <c r="C47" s="533">
        <v>2</v>
      </c>
      <c r="D47" s="530">
        <v>5</v>
      </c>
    </row>
    <row r="48" spans="2:6" x14ac:dyDescent="0.2">
      <c r="B48" s="531" t="s">
        <v>1</v>
      </c>
      <c r="C48" s="540" t="s">
        <v>166</v>
      </c>
      <c r="D48" s="534">
        <f>D49+D50</f>
        <v>490460874</v>
      </c>
      <c r="E48" s="54"/>
      <c r="F48" s="54"/>
    </row>
    <row r="49" spans="1:6" x14ac:dyDescent="0.2">
      <c r="B49" s="531" t="s">
        <v>5</v>
      </c>
      <c r="C49" s="541" t="s">
        <v>144</v>
      </c>
      <c r="D49" s="535">
        <f>'Működési kiadások 3'!F8</f>
        <v>458115557</v>
      </c>
      <c r="E49" s="54"/>
      <c r="F49" s="54"/>
    </row>
    <row r="50" spans="1:6" x14ac:dyDescent="0.2">
      <c r="B50" s="531" t="s">
        <v>9</v>
      </c>
      <c r="C50" s="541" t="s">
        <v>145</v>
      </c>
      <c r="D50" s="535">
        <f>'Működési kiadások 3'!F10</f>
        <v>32345317</v>
      </c>
      <c r="E50" s="54"/>
      <c r="F50" s="54"/>
    </row>
    <row r="51" spans="1:6" s="55" customFormat="1" ht="25.5" x14ac:dyDescent="0.2">
      <c r="B51" s="531" t="s">
        <v>3</v>
      </c>
      <c r="C51" s="542" t="s">
        <v>139</v>
      </c>
      <c r="D51" s="536">
        <f>'Működési kiadások 3'!F12</f>
        <v>57191108</v>
      </c>
      <c r="E51" s="347"/>
      <c r="F51" s="347"/>
    </row>
    <row r="52" spans="1:6" s="55" customFormat="1" x14ac:dyDescent="0.2">
      <c r="B52" s="531" t="s">
        <v>6</v>
      </c>
      <c r="C52" s="542" t="s">
        <v>116</v>
      </c>
      <c r="D52" s="536">
        <f>'Működési kiadások 3'!F13</f>
        <v>489086245</v>
      </c>
      <c r="E52" s="347"/>
      <c r="F52" s="347"/>
    </row>
    <row r="53" spans="1:6" s="55" customFormat="1" x14ac:dyDescent="0.2">
      <c r="B53" s="531" t="s">
        <v>10</v>
      </c>
      <c r="C53" s="542" t="s">
        <v>167</v>
      </c>
      <c r="D53" s="536">
        <f>'Működési kiadások 3'!C14</f>
        <v>10665000</v>
      </c>
      <c r="E53" s="347"/>
      <c r="F53" s="348"/>
    </row>
    <row r="54" spans="1:6" s="55" customFormat="1" x14ac:dyDescent="0.2">
      <c r="B54" s="531" t="s">
        <v>4</v>
      </c>
      <c r="C54" s="543" t="s">
        <v>171</v>
      </c>
      <c r="D54" s="537">
        <f>'Kiadások 2'!E13-'Mérleg 5 '!D56</f>
        <v>145594860</v>
      </c>
      <c r="E54" s="347"/>
      <c r="F54" s="348"/>
    </row>
    <row r="55" spans="1:6" s="154" customFormat="1" x14ac:dyDescent="0.2">
      <c r="A55" s="59"/>
      <c r="B55" s="531" t="s">
        <v>11</v>
      </c>
      <c r="C55" s="544" t="s">
        <v>235</v>
      </c>
      <c r="D55" s="538">
        <f>D56+D57</f>
        <v>4279045</v>
      </c>
      <c r="E55" s="349"/>
      <c r="F55" s="348"/>
    </row>
    <row r="56" spans="1:6" x14ac:dyDescent="0.2">
      <c r="B56" s="531" t="s">
        <v>7</v>
      </c>
      <c r="C56" s="545" t="s">
        <v>236</v>
      </c>
      <c r="D56" s="535">
        <f>'Kiadások 2'!E14</f>
        <v>3981776</v>
      </c>
      <c r="E56" s="54"/>
      <c r="F56" s="348"/>
    </row>
    <row r="57" spans="1:6" x14ac:dyDescent="0.2">
      <c r="B57" s="531" t="s">
        <v>2</v>
      </c>
      <c r="C57" s="545" t="s">
        <v>220</v>
      </c>
      <c r="D57" s="535">
        <f>'Kiadások 2'!E26</f>
        <v>297269</v>
      </c>
      <c r="E57" s="54"/>
      <c r="F57" s="348"/>
    </row>
    <row r="58" spans="1:6" s="55" customFormat="1" x14ac:dyDescent="0.2">
      <c r="B58" s="531" t="s">
        <v>8</v>
      </c>
      <c r="C58" s="542" t="s">
        <v>168</v>
      </c>
      <c r="D58" s="536">
        <f>'Kiadások 2'!E20</f>
        <v>1902554278</v>
      </c>
      <c r="E58" s="347"/>
      <c r="F58" s="348"/>
    </row>
    <row r="59" spans="1:6" s="55" customFormat="1" x14ac:dyDescent="0.2">
      <c r="B59" s="531" t="s">
        <v>16</v>
      </c>
      <c r="C59" s="542" t="s">
        <v>169</v>
      </c>
      <c r="D59" s="536">
        <f>'Kiadások 2'!E21</f>
        <v>38277180</v>
      </c>
      <c r="E59" s="347"/>
      <c r="F59" s="348"/>
    </row>
    <row r="60" spans="1:6" s="55" customFormat="1" x14ac:dyDescent="0.2">
      <c r="B60" s="531" t="s">
        <v>14</v>
      </c>
      <c r="C60" s="542" t="s">
        <v>120</v>
      </c>
      <c r="D60" s="536">
        <f>'Kiadások 2'!E22</f>
        <v>280320</v>
      </c>
      <c r="E60" s="347"/>
      <c r="F60" s="348"/>
    </row>
    <row r="61" spans="1:6" x14ac:dyDescent="0.2">
      <c r="B61" s="531" t="s">
        <v>47</v>
      </c>
      <c r="C61" s="540" t="s">
        <v>128</v>
      </c>
      <c r="D61" s="534">
        <f>D62+D64</f>
        <v>43227210</v>
      </c>
      <c r="E61" s="54"/>
      <c r="F61" s="348"/>
    </row>
    <row r="62" spans="1:6" x14ac:dyDescent="0.2">
      <c r="B62" s="531" t="s">
        <v>50</v>
      </c>
      <c r="C62" s="541" t="s">
        <v>123</v>
      </c>
      <c r="D62" s="535">
        <f>'Kiadások 2'!E15-150952123</f>
        <v>27952245</v>
      </c>
      <c r="E62" s="54"/>
      <c r="F62" s="348"/>
    </row>
    <row r="63" spans="1:6" x14ac:dyDescent="0.2">
      <c r="B63" s="531"/>
      <c r="C63" s="546" t="s">
        <v>237</v>
      </c>
      <c r="D63" s="535">
        <v>27952245</v>
      </c>
      <c r="E63" s="54"/>
      <c r="F63" s="348"/>
    </row>
    <row r="64" spans="1:6" ht="13.5" thickBot="1" x14ac:dyDescent="0.25">
      <c r="B64" s="532" t="s">
        <v>48</v>
      </c>
      <c r="C64" s="547" t="s">
        <v>124</v>
      </c>
      <c r="D64" s="539">
        <v>15274965</v>
      </c>
      <c r="E64" s="54"/>
      <c r="F64" s="350"/>
    </row>
    <row r="65" spans="2:6" ht="13.5" thickBot="1" x14ac:dyDescent="0.25">
      <c r="B65" s="549" t="s">
        <v>49</v>
      </c>
      <c r="C65" s="548" t="s">
        <v>170</v>
      </c>
      <c r="D65" s="529">
        <f>D48+D51+D52+D53+D54+D58+D59+D60+D61+D55</f>
        <v>3181616120</v>
      </c>
      <c r="E65" s="54"/>
      <c r="F65" s="350"/>
    </row>
    <row r="66" spans="2:6" ht="14.25" customHeight="1" thickBot="1" x14ac:dyDescent="0.25">
      <c r="B66" s="703" t="s">
        <v>332</v>
      </c>
      <c r="C66" s="704"/>
      <c r="D66" s="208">
        <f>D65</f>
        <v>3181616120</v>
      </c>
      <c r="E66" s="54"/>
      <c r="F66" s="350"/>
    </row>
    <row r="67" spans="2:6" ht="15" customHeight="1" thickBot="1" x14ac:dyDescent="0.25">
      <c r="B67" s="703" t="s">
        <v>333</v>
      </c>
      <c r="C67" s="704"/>
      <c r="D67" s="208">
        <f>D37+D38</f>
        <v>3181616120</v>
      </c>
      <c r="F67" s="332"/>
    </row>
    <row r="68" spans="2:6" x14ac:dyDescent="0.2">
      <c r="F68" s="332"/>
    </row>
  </sheetData>
  <mergeCells count="5">
    <mergeCell ref="B1:E1"/>
    <mergeCell ref="B66:C66"/>
    <mergeCell ref="B67:C67"/>
    <mergeCell ref="B44:C44"/>
    <mergeCell ref="B37:C37"/>
  </mergeCells>
  <phoneticPr fontId="4" type="noConversion"/>
  <pageMargins left="0.78740157480314965" right="0.78740157480314965" top="0.39370078740157483" bottom="0.39370078740157483" header="0" footer="0"/>
  <pageSetup paperSize="9" scale="64" orientation="portrait" r:id="rId1"/>
  <headerFooter alignWithMargins="0">
    <oddHeader>&amp;R5.sz. melléklet
..../2020.(IX.03.) Egyek Önk.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"/>
  <dimension ref="A3:Q33"/>
  <sheetViews>
    <sheetView topLeftCell="A11" zoomScale="120" zoomScaleNormal="120" workbookViewId="0">
      <selection activeCell="F35" sqref="F35"/>
    </sheetView>
  </sheetViews>
  <sheetFormatPr defaultRowHeight="12.75" x14ac:dyDescent="0.2"/>
  <cols>
    <col min="1" max="1" width="33.140625" customWidth="1"/>
    <col min="2" max="2" width="11" bestFit="1" customWidth="1"/>
    <col min="3" max="3" width="9.7109375" bestFit="1" customWidth="1"/>
    <col min="4" max="4" width="9.5703125" bestFit="1" customWidth="1"/>
    <col min="5" max="5" width="9.7109375" bestFit="1" customWidth="1"/>
    <col min="6" max="6" width="11" bestFit="1" customWidth="1"/>
    <col min="7" max="8" width="9.5703125" bestFit="1" customWidth="1"/>
    <col min="9" max="9" width="9.7109375" bestFit="1" customWidth="1"/>
    <col min="10" max="10" width="9.5703125" bestFit="1" customWidth="1"/>
    <col min="11" max="14" width="9.7109375" bestFit="1" customWidth="1"/>
    <col min="15" max="15" width="11.7109375" customWidth="1"/>
  </cols>
  <sheetData>
    <row r="3" spans="1:17" ht="18" x14ac:dyDescent="0.25">
      <c r="A3" s="708" t="s">
        <v>285</v>
      </c>
      <c r="B3" s="708"/>
      <c r="C3" s="708"/>
      <c r="D3" s="708"/>
      <c r="E3" s="708"/>
      <c r="F3" s="708"/>
      <c r="G3" s="708"/>
      <c r="H3" s="708"/>
      <c r="I3" s="708"/>
      <c r="J3" s="708"/>
      <c r="K3" s="708"/>
      <c r="L3" s="708"/>
      <c r="M3" s="708"/>
      <c r="N3" s="708"/>
      <c r="O3" s="708"/>
    </row>
    <row r="4" spans="1:17" ht="18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7" ht="18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1:17" x14ac:dyDescent="0.2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7" x14ac:dyDescent="0.2">
      <c r="A7" s="26" t="s">
        <v>0</v>
      </c>
      <c r="B7" s="27" t="s">
        <v>24</v>
      </c>
      <c r="C7" s="27" t="s">
        <v>25</v>
      </c>
      <c r="D7" s="27" t="s">
        <v>26</v>
      </c>
      <c r="E7" s="27" t="s">
        <v>27</v>
      </c>
      <c r="F7" s="27" t="s">
        <v>28</v>
      </c>
      <c r="G7" s="27" t="s">
        <v>29</v>
      </c>
      <c r="H7" s="27" t="s">
        <v>364</v>
      </c>
      <c r="I7" s="27" t="s">
        <v>31</v>
      </c>
      <c r="J7" s="27" t="s">
        <v>32</v>
      </c>
      <c r="K7" s="27" t="s">
        <v>33</v>
      </c>
      <c r="L7" s="27" t="s">
        <v>34</v>
      </c>
      <c r="M7" s="27" t="s">
        <v>35</v>
      </c>
      <c r="N7" s="27" t="s">
        <v>36</v>
      </c>
      <c r="O7" s="27" t="s">
        <v>15</v>
      </c>
    </row>
    <row r="8" spans="1:17" x14ac:dyDescent="0.2">
      <c r="A8" s="28" t="s">
        <v>37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>
        <f t="shared" ref="O8:O16" si="0">SUM(C8:N8)</f>
        <v>0</v>
      </c>
    </row>
    <row r="9" spans="1:17" ht="35.25" customHeight="1" x14ac:dyDescent="0.2">
      <c r="A9" s="70" t="s">
        <v>75</v>
      </c>
      <c r="B9" s="29">
        <v>676890152</v>
      </c>
      <c r="C9" s="29">
        <v>21208960</v>
      </c>
      <c r="D9" s="29">
        <v>21208960</v>
      </c>
      <c r="E9" s="29">
        <v>21208960</v>
      </c>
      <c r="F9" s="29">
        <v>70929885</v>
      </c>
      <c r="G9" s="29">
        <v>70929885</v>
      </c>
      <c r="H9" s="29">
        <v>70929885</v>
      </c>
      <c r="I9" s="29">
        <v>70929885</v>
      </c>
      <c r="J9" s="29">
        <v>70929885</v>
      </c>
      <c r="K9" s="29">
        <v>70929885</v>
      </c>
      <c r="L9" s="29">
        <v>70929885</v>
      </c>
      <c r="M9" s="29">
        <v>70929885</v>
      </c>
      <c r="N9" s="29">
        <f>B9-C9-D9-E9-F9-G9-H9-I9-J9-K9-L9-M9</f>
        <v>45824192</v>
      </c>
      <c r="O9" s="29">
        <f t="shared" si="0"/>
        <v>676890152</v>
      </c>
    </row>
    <row r="10" spans="1:17" ht="29.25" customHeight="1" x14ac:dyDescent="0.2">
      <c r="A10" s="70" t="s">
        <v>81</v>
      </c>
      <c r="B10" s="29">
        <v>1596873998</v>
      </c>
      <c r="C10" s="29">
        <v>133072830</v>
      </c>
      <c r="D10" s="29">
        <v>133072830</v>
      </c>
      <c r="E10" s="29">
        <v>133072830</v>
      </c>
      <c r="F10" s="29">
        <v>133072830</v>
      </c>
      <c r="G10" s="29">
        <v>133072830</v>
      </c>
      <c r="H10" s="29">
        <v>133072830</v>
      </c>
      <c r="I10" s="29">
        <v>133072830</v>
      </c>
      <c r="J10" s="29">
        <v>133072830</v>
      </c>
      <c r="K10" s="29">
        <v>133072830</v>
      </c>
      <c r="L10" s="29">
        <v>133072830</v>
      </c>
      <c r="M10" s="29">
        <v>133072830</v>
      </c>
      <c r="N10" s="29">
        <f t="shared" ref="N10:N16" si="1">B10-C10-D10-E10-F10-G10-H10-I10-J10-K10-L10-M10</f>
        <v>133072868</v>
      </c>
      <c r="O10" s="29">
        <f t="shared" si="0"/>
        <v>1596873998</v>
      </c>
    </row>
    <row r="11" spans="1:17" ht="48" customHeight="1" x14ac:dyDescent="0.2">
      <c r="A11" s="70" t="s">
        <v>94</v>
      </c>
      <c r="B11" s="29">
        <v>97402000</v>
      </c>
      <c r="C11" s="29"/>
      <c r="D11" s="29"/>
      <c r="E11" s="29">
        <v>37554000</v>
      </c>
      <c r="F11" s="29"/>
      <c r="G11" s="29"/>
      <c r="H11" s="29"/>
      <c r="I11" s="29"/>
      <c r="J11" s="29"/>
      <c r="K11" s="29">
        <v>37554000</v>
      </c>
      <c r="L11" s="29"/>
      <c r="M11" s="29"/>
      <c r="N11" s="29">
        <f t="shared" si="1"/>
        <v>22294000</v>
      </c>
      <c r="O11" s="29">
        <f t="shared" si="0"/>
        <v>97402000</v>
      </c>
    </row>
    <row r="12" spans="1:17" x14ac:dyDescent="0.2">
      <c r="A12" s="28" t="s">
        <v>73</v>
      </c>
      <c r="B12" s="29">
        <v>85070007</v>
      </c>
      <c r="C12" s="29">
        <v>5360390</v>
      </c>
      <c r="D12" s="29">
        <v>5360390</v>
      </c>
      <c r="E12" s="29">
        <v>5360390</v>
      </c>
      <c r="F12" s="29">
        <v>6367183</v>
      </c>
      <c r="G12" s="29">
        <v>6367183</v>
      </c>
      <c r="H12" s="29">
        <v>6367183</v>
      </c>
      <c r="I12" s="29">
        <v>6367183</v>
      </c>
      <c r="J12" s="29">
        <v>6367183</v>
      </c>
      <c r="K12" s="29">
        <v>6367183</v>
      </c>
      <c r="L12" s="29">
        <v>6367183</v>
      </c>
      <c r="M12" s="29">
        <v>6367183</v>
      </c>
      <c r="N12" s="29">
        <f t="shared" si="1"/>
        <v>18051373</v>
      </c>
      <c r="O12" s="29">
        <f t="shared" si="0"/>
        <v>85070007</v>
      </c>
    </row>
    <row r="13" spans="1:17" x14ac:dyDescent="0.2">
      <c r="A13" s="28" t="s">
        <v>95</v>
      </c>
      <c r="B13" s="29">
        <v>21762694</v>
      </c>
      <c r="C13" s="29"/>
      <c r="D13" s="29"/>
      <c r="E13" s="29"/>
      <c r="F13" s="29">
        <v>5500000</v>
      </c>
      <c r="G13" s="29"/>
      <c r="H13" s="29">
        <v>5179000</v>
      </c>
      <c r="I13" s="29">
        <v>5000000</v>
      </c>
      <c r="J13" s="29">
        <v>5000000</v>
      </c>
      <c r="K13" s="29">
        <f>25875850-25679000</f>
        <v>196850</v>
      </c>
      <c r="L13" s="29"/>
      <c r="M13" s="29">
        <v>886844</v>
      </c>
      <c r="N13" s="29">
        <f t="shared" si="1"/>
        <v>0</v>
      </c>
      <c r="O13" s="29">
        <f t="shared" si="0"/>
        <v>21762694</v>
      </c>
    </row>
    <row r="14" spans="1:17" ht="40.5" customHeight="1" x14ac:dyDescent="0.2">
      <c r="A14" s="70" t="s">
        <v>92</v>
      </c>
      <c r="B14" s="29">
        <v>23524731</v>
      </c>
      <c r="C14" s="29">
        <v>916600</v>
      </c>
      <c r="D14" s="29">
        <v>916600</v>
      </c>
      <c r="E14" s="29">
        <v>916600</v>
      </c>
      <c r="F14" s="29">
        <v>916600</v>
      </c>
      <c r="G14" s="29">
        <v>916600</v>
      </c>
      <c r="H14" s="29">
        <v>916600</v>
      </c>
      <c r="I14" s="29">
        <v>916600</v>
      </c>
      <c r="J14" s="29">
        <v>916600</v>
      </c>
      <c r="K14" s="29">
        <v>916600</v>
      </c>
      <c r="L14" s="29">
        <v>916600</v>
      </c>
      <c r="M14" s="29">
        <v>916600</v>
      </c>
      <c r="N14" s="29">
        <f t="shared" si="1"/>
        <v>13442131</v>
      </c>
      <c r="O14" s="29">
        <f t="shared" si="0"/>
        <v>23524731</v>
      </c>
      <c r="P14" s="76"/>
    </row>
    <row r="15" spans="1:17" ht="56.25" customHeight="1" x14ac:dyDescent="0.2">
      <c r="A15" s="70" t="s">
        <v>83</v>
      </c>
      <c r="B15" s="29">
        <v>0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>
        <f t="shared" si="1"/>
        <v>0</v>
      </c>
      <c r="O15" s="29">
        <f t="shared" si="0"/>
        <v>0</v>
      </c>
      <c r="Q15" s="2"/>
    </row>
    <row r="16" spans="1:17" ht="20.25" customHeight="1" x14ac:dyDescent="0.2">
      <c r="A16" s="70" t="s">
        <v>90</v>
      </c>
      <c r="B16" s="29">
        <v>831044661</v>
      </c>
      <c r="C16" s="29">
        <v>24683900</v>
      </c>
      <c r="D16" s="29">
        <v>24683900</v>
      </c>
      <c r="E16" s="29">
        <v>24683900</v>
      </c>
      <c r="F16" s="29">
        <v>24683900</v>
      </c>
      <c r="G16" s="29">
        <v>24683900</v>
      </c>
      <c r="H16" s="29">
        <v>24683900</v>
      </c>
      <c r="I16" s="29">
        <v>24683900</v>
      </c>
      <c r="J16" s="29">
        <v>24683900</v>
      </c>
      <c r="K16" s="29">
        <v>33664752</v>
      </c>
      <c r="L16" s="29">
        <v>24683900</v>
      </c>
      <c r="M16" s="29">
        <v>24683900</v>
      </c>
      <c r="N16" s="29">
        <f t="shared" si="1"/>
        <v>550540909</v>
      </c>
      <c r="O16" s="29">
        <f t="shared" si="0"/>
        <v>831044661</v>
      </c>
      <c r="P16" s="76"/>
    </row>
    <row r="17" spans="1:15" x14ac:dyDescent="0.2">
      <c r="A17" s="33" t="s">
        <v>38</v>
      </c>
      <c r="B17" s="34">
        <f>SUM(B9:B16)</f>
        <v>3332568243</v>
      </c>
      <c r="C17" s="34">
        <f t="shared" ref="C17:O17" si="2">SUM(C9:C16)</f>
        <v>185242680</v>
      </c>
      <c r="D17" s="34">
        <f t="shared" si="2"/>
        <v>185242680</v>
      </c>
      <c r="E17" s="34">
        <f t="shared" si="2"/>
        <v>222796680</v>
      </c>
      <c r="F17" s="34">
        <f t="shared" si="2"/>
        <v>241470398</v>
      </c>
      <c r="G17" s="34">
        <f t="shared" si="2"/>
        <v>235970398</v>
      </c>
      <c r="H17" s="34">
        <f t="shared" si="2"/>
        <v>241149398</v>
      </c>
      <c r="I17" s="34">
        <f t="shared" si="2"/>
        <v>240970398</v>
      </c>
      <c r="J17" s="34">
        <f t="shared" si="2"/>
        <v>240970398</v>
      </c>
      <c r="K17" s="34">
        <f t="shared" si="2"/>
        <v>282702100</v>
      </c>
      <c r="L17" s="34">
        <f t="shared" si="2"/>
        <v>235970398</v>
      </c>
      <c r="M17" s="34">
        <f t="shared" si="2"/>
        <v>236857242</v>
      </c>
      <c r="N17" s="34">
        <f t="shared" si="2"/>
        <v>783225473</v>
      </c>
      <c r="O17" s="34">
        <f t="shared" si="2"/>
        <v>3332568243</v>
      </c>
    </row>
    <row r="18" spans="1:15" x14ac:dyDescent="0.2">
      <c r="A18" s="30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</row>
    <row r="19" spans="1:15" x14ac:dyDescent="0.2">
      <c r="A19" s="30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</row>
    <row r="20" spans="1:15" x14ac:dyDescent="0.2">
      <c r="A20" s="26" t="s">
        <v>0</v>
      </c>
      <c r="B20" s="27" t="s">
        <v>24</v>
      </c>
      <c r="C20" s="27" t="s">
        <v>25</v>
      </c>
      <c r="D20" s="27" t="s">
        <v>26</v>
      </c>
      <c r="E20" s="27" t="s">
        <v>27</v>
      </c>
      <c r="F20" s="27" t="s">
        <v>28</v>
      </c>
      <c r="G20" s="27" t="s">
        <v>29</v>
      </c>
      <c r="H20" s="27" t="s">
        <v>30</v>
      </c>
      <c r="I20" s="27" t="s">
        <v>31</v>
      </c>
      <c r="J20" s="27" t="s">
        <v>32</v>
      </c>
      <c r="K20" s="27" t="s">
        <v>33</v>
      </c>
      <c r="L20" s="27" t="s">
        <v>34</v>
      </c>
      <c r="M20" s="27" t="s">
        <v>35</v>
      </c>
      <c r="N20" s="27" t="s">
        <v>36</v>
      </c>
      <c r="O20" s="27" t="s">
        <v>15</v>
      </c>
    </row>
    <row r="21" spans="1:15" x14ac:dyDescent="0.2">
      <c r="A21" s="28" t="s">
        <v>39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</row>
    <row r="22" spans="1:15" x14ac:dyDescent="0.2">
      <c r="A22" s="28" t="s">
        <v>114</v>
      </c>
      <c r="B22" s="29">
        <v>490460874</v>
      </c>
      <c r="C22" s="29">
        <v>15480112</v>
      </c>
      <c r="D22" s="29">
        <v>15480112</v>
      </c>
      <c r="E22" s="29">
        <v>40561778</v>
      </c>
      <c r="F22" s="29">
        <v>40561778</v>
      </c>
      <c r="G22" s="29">
        <v>40561778</v>
      </c>
      <c r="H22" s="29">
        <v>40561778</v>
      </c>
      <c r="I22" s="29">
        <v>40561778</v>
      </c>
      <c r="J22" s="29">
        <v>40561778</v>
      </c>
      <c r="K22" s="29">
        <v>40561778</v>
      </c>
      <c r="L22" s="29">
        <v>40561778</v>
      </c>
      <c r="M22" s="29">
        <v>40561778</v>
      </c>
      <c r="N22" s="29">
        <f>B22-M22-L22-K22-J22-I22-H22-G22-F22-E22-D22-C22</f>
        <v>94444648</v>
      </c>
      <c r="O22" s="29">
        <f t="shared" ref="O22:O32" si="3">SUM(C22:N22)</f>
        <v>490460874</v>
      </c>
    </row>
    <row r="23" spans="1:15" ht="30.75" customHeight="1" x14ac:dyDescent="0.2">
      <c r="A23" s="70" t="s">
        <v>139</v>
      </c>
      <c r="B23" s="29">
        <v>57191108</v>
      </c>
      <c r="C23" s="29">
        <v>2693473</v>
      </c>
      <c r="D23" s="29">
        <v>2693473</v>
      </c>
      <c r="E23" s="29">
        <v>5009060</v>
      </c>
      <c r="F23" s="29">
        <v>5009060</v>
      </c>
      <c r="G23" s="29">
        <v>5009060</v>
      </c>
      <c r="H23" s="29">
        <v>5009060</v>
      </c>
      <c r="I23" s="29">
        <v>5009060</v>
      </c>
      <c r="J23" s="29">
        <v>5009060</v>
      </c>
      <c r="K23" s="29">
        <v>5009060</v>
      </c>
      <c r="L23" s="29">
        <v>5009060</v>
      </c>
      <c r="M23" s="29">
        <v>5009060</v>
      </c>
      <c r="N23" s="29">
        <f t="shared" ref="N23:N31" si="4">B23-M23-L23-K23-J23-I23-H23-G23-F23-E23-D23-C23</f>
        <v>6722622</v>
      </c>
      <c r="O23" s="29">
        <f t="shared" si="3"/>
        <v>57191108</v>
      </c>
    </row>
    <row r="24" spans="1:15" x14ac:dyDescent="0.2">
      <c r="A24" s="28" t="s">
        <v>116</v>
      </c>
      <c r="B24" s="53">
        <v>489086245</v>
      </c>
      <c r="C24" s="29">
        <v>16512032</v>
      </c>
      <c r="D24" s="29">
        <v>16512032</v>
      </c>
      <c r="E24" s="29">
        <v>16512032</v>
      </c>
      <c r="F24" s="29">
        <v>16512032</v>
      </c>
      <c r="G24" s="29">
        <v>20862274</v>
      </c>
      <c r="H24" s="29">
        <v>20862274</v>
      </c>
      <c r="I24" s="29">
        <v>20862274</v>
      </c>
      <c r="J24" s="29">
        <v>20862274</v>
      </c>
      <c r="K24" s="29">
        <v>20862274</v>
      </c>
      <c r="L24" s="29">
        <v>20862274</v>
      </c>
      <c r="M24" s="29">
        <v>20862274</v>
      </c>
      <c r="N24" s="29">
        <f t="shared" si="4"/>
        <v>277002199</v>
      </c>
      <c r="O24" s="29">
        <f>SUM(C24:N24)</f>
        <v>489086245</v>
      </c>
    </row>
    <row r="25" spans="1:15" ht="18" customHeight="1" x14ac:dyDescent="0.2">
      <c r="A25" s="28" t="s">
        <v>117</v>
      </c>
      <c r="B25" s="29">
        <v>10665000</v>
      </c>
      <c r="C25" s="29">
        <v>2913597</v>
      </c>
      <c r="D25" s="29">
        <v>2913597</v>
      </c>
      <c r="E25" s="29">
        <v>453597</v>
      </c>
      <c r="F25" s="29">
        <v>453597</v>
      </c>
      <c r="G25" s="29">
        <v>453597</v>
      </c>
      <c r="H25" s="29">
        <v>453597</v>
      </c>
      <c r="I25" s="29">
        <v>453597</v>
      </c>
      <c r="J25" s="29">
        <v>453597</v>
      </c>
      <c r="K25" s="29">
        <v>453597</v>
      </c>
      <c r="L25" s="29">
        <v>453597</v>
      </c>
      <c r="M25" s="29">
        <v>453597</v>
      </c>
      <c r="N25" s="29">
        <f t="shared" si="4"/>
        <v>755433</v>
      </c>
      <c r="O25" s="29">
        <f>SUM(C25:N25)</f>
        <v>10665000</v>
      </c>
    </row>
    <row r="26" spans="1:15" ht="22.5" x14ac:dyDescent="0.2">
      <c r="A26" s="70" t="s">
        <v>140</v>
      </c>
      <c r="B26" s="29">
        <v>145594860</v>
      </c>
      <c r="C26" s="29">
        <v>7117660</v>
      </c>
      <c r="D26" s="29">
        <v>7117660</v>
      </c>
      <c r="E26" s="29">
        <v>7117660</v>
      </c>
      <c r="F26" s="29">
        <v>10710185</v>
      </c>
      <c r="G26" s="29">
        <v>10710185</v>
      </c>
      <c r="H26" s="29">
        <v>10710185</v>
      </c>
      <c r="I26" s="29">
        <v>10710185</v>
      </c>
      <c r="J26" s="29">
        <v>10710185</v>
      </c>
      <c r="K26" s="29">
        <v>10710185</v>
      </c>
      <c r="L26" s="29">
        <v>10710185</v>
      </c>
      <c r="M26" s="29">
        <v>10710185</v>
      </c>
      <c r="N26" s="29">
        <f t="shared" si="4"/>
        <v>38560400</v>
      </c>
      <c r="O26" s="29">
        <f t="shared" si="3"/>
        <v>145594860</v>
      </c>
    </row>
    <row r="27" spans="1:15" s="54" customFormat="1" x14ac:dyDescent="0.2">
      <c r="A27" s="52" t="s">
        <v>331</v>
      </c>
      <c r="B27" s="53">
        <v>4279045</v>
      </c>
      <c r="C27" s="29">
        <v>727200</v>
      </c>
      <c r="D27" s="29">
        <v>727200</v>
      </c>
      <c r="E27" s="29">
        <v>278215</v>
      </c>
      <c r="F27" s="29">
        <v>278215</v>
      </c>
      <c r="G27" s="29">
        <v>278215</v>
      </c>
      <c r="H27" s="29">
        <v>278215</v>
      </c>
      <c r="I27" s="29">
        <v>278215</v>
      </c>
      <c r="J27" s="29">
        <v>278215</v>
      </c>
      <c r="K27" s="29">
        <v>278215</v>
      </c>
      <c r="L27" s="29">
        <v>278215</v>
      </c>
      <c r="M27" s="29">
        <v>278215</v>
      </c>
      <c r="N27" s="29">
        <f t="shared" si="4"/>
        <v>320710</v>
      </c>
      <c r="O27" s="53">
        <f>SUM(C27:N27)</f>
        <v>4279045</v>
      </c>
    </row>
    <row r="28" spans="1:15" s="54" customFormat="1" x14ac:dyDescent="0.2">
      <c r="A28" s="52" t="s">
        <v>118</v>
      </c>
      <c r="B28" s="53">
        <v>1902554278</v>
      </c>
      <c r="C28" s="53"/>
      <c r="D28" s="53">
        <v>75000000</v>
      </c>
      <c r="E28" s="53">
        <v>75000000</v>
      </c>
      <c r="F28" s="53">
        <v>1225000000</v>
      </c>
      <c r="G28" s="53"/>
      <c r="H28" s="53">
        <v>10000000</v>
      </c>
      <c r="I28" s="53">
        <v>51500000</v>
      </c>
      <c r="J28" s="53">
        <v>75000000</v>
      </c>
      <c r="K28" s="53">
        <v>105000000</v>
      </c>
      <c r="L28" s="53">
        <v>104000000</v>
      </c>
      <c r="M28" s="53">
        <v>76097174</v>
      </c>
      <c r="N28" s="53">
        <f t="shared" si="4"/>
        <v>105957104</v>
      </c>
      <c r="O28" s="53">
        <f>SUM(C28:N28)</f>
        <v>1902554278</v>
      </c>
    </row>
    <row r="29" spans="1:15" s="54" customFormat="1" ht="36.75" customHeight="1" x14ac:dyDescent="0.2">
      <c r="A29" s="550" t="s">
        <v>119</v>
      </c>
      <c r="B29" s="53">
        <v>38277180</v>
      </c>
      <c r="C29" s="53"/>
      <c r="D29" s="53"/>
      <c r="E29" s="53">
        <v>2500000</v>
      </c>
      <c r="F29" s="53"/>
      <c r="G29" s="53"/>
      <c r="H29" s="53"/>
      <c r="I29" s="53">
        <v>2024000</v>
      </c>
      <c r="J29" s="53">
        <f>27027697-13426123</f>
        <v>13601574</v>
      </c>
      <c r="K29" s="53">
        <v>8700958</v>
      </c>
      <c r="L29" s="53"/>
      <c r="M29" s="53"/>
      <c r="N29" s="53">
        <f t="shared" si="4"/>
        <v>11450648</v>
      </c>
      <c r="O29" s="53">
        <f t="shared" si="3"/>
        <v>38277180</v>
      </c>
    </row>
    <row r="30" spans="1:15" s="54" customFormat="1" x14ac:dyDescent="0.2">
      <c r="A30" s="52" t="s">
        <v>120</v>
      </c>
      <c r="B30" s="53">
        <v>280320</v>
      </c>
      <c r="C30" s="53"/>
      <c r="D30" s="53"/>
      <c r="E30" s="53"/>
      <c r="F30" s="53"/>
      <c r="G30" s="53"/>
      <c r="H30" s="53">
        <v>280320</v>
      </c>
      <c r="I30" s="53"/>
      <c r="J30" s="53"/>
      <c r="K30" s="53"/>
      <c r="L30" s="53"/>
      <c r="M30" s="53"/>
      <c r="N30" s="53"/>
      <c r="O30" s="53">
        <f t="shared" si="3"/>
        <v>280320</v>
      </c>
    </row>
    <row r="31" spans="1:15" x14ac:dyDescent="0.2">
      <c r="A31" s="28" t="s">
        <v>363</v>
      </c>
      <c r="B31" s="53">
        <v>178904368</v>
      </c>
      <c r="C31" s="29">
        <v>12953900</v>
      </c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>
        <f t="shared" si="4"/>
        <v>165950468</v>
      </c>
      <c r="O31" s="29">
        <f t="shared" si="3"/>
        <v>178904368</v>
      </c>
    </row>
    <row r="32" spans="1:15" s="54" customFormat="1" x14ac:dyDescent="0.2">
      <c r="A32" s="52" t="s">
        <v>182</v>
      </c>
      <c r="B32" s="53">
        <v>15274965</v>
      </c>
      <c r="C32" s="53"/>
      <c r="D32" s="53"/>
      <c r="E32" s="53">
        <v>5612000</v>
      </c>
      <c r="F32" s="53"/>
      <c r="G32" s="53"/>
      <c r="H32" s="53"/>
      <c r="I32" s="53"/>
      <c r="J32" s="53"/>
      <c r="K32" s="53">
        <v>9662965</v>
      </c>
      <c r="L32" s="53"/>
      <c r="M32" s="53"/>
      <c r="N32" s="53"/>
      <c r="O32" s="53">
        <f t="shared" si="3"/>
        <v>15274965</v>
      </c>
    </row>
    <row r="33" spans="1:15" x14ac:dyDescent="0.2">
      <c r="A33" s="33" t="s">
        <v>40</v>
      </c>
      <c r="B33" s="34">
        <f>SUM(B22:B32)</f>
        <v>3332568243</v>
      </c>
      <c r="C33" s="34">
        <f t="shared" ref="C33:N33" si="5">SUM(C22:C32)</f>
        <v>58397974</v>
      </c>
      <c r="D33" s="34">
        <f t="shared" si="5"/>
        <v>120444074</v>
      </c>
      <c r="E33" s="34">
        <f t="shared" si="5"/>
        <v>153044342</v>
      </c>
      <c r="F33" s="34">
        <f t="shared" si="5"/>
        <v>1298524867</v>
      </c>
      <c r="G33" s="34">
        <f t="shared" si="5"/>
        <v>77875109</v>
      </c>
      <c r="H33" s="34">
        <f t="shared" si="5"/>
        <v>88155429</v>
      </c>
      <c r="I33" s="34">
        <f t="shared" si="5"/>
        <v>131399109</v>
      </c>
      <c r="J33" s="34">
        <f t="shared" si="5"/>
        <v>166476683</v>
      </c>
      <c r="K33" s="34">
        <f t="shared" si="5"/>
        <v>201239032</v>
      </c>
      <c r="L33" s="34">
        <f t="shared" si="5"/>
        <v>181875109</v>
      </c>
      <c r="M33" s="34">
        <f t="shared" si="5"/>
        <v>153972283</v>
      </c>
      <c r="N33" s="34">
        <f t="shared" si="5"/>
        <v>701164232</v>
      </c>
      <c r="O33" s="34">
        <f>SUM(O22:O32)</f>
        <v>3332568243</v>
      </c>
    </row>
  </sheetData>
  <mergeCells count="1">
    <mergeCell ref="A3:O3"/>
  </mergeCells>
  <phoneticPr fontId="4" type="noConversion"/>
  <pageMargins left="0.75" right="0.75" top="1" bottom="1" header="0.5" footer="0.5"/>
  <pageSetup paperSize="9" scale="61" orientation="landscape" r:id="rId1"/>
  <headerFooter alignWithMargins="0">
    <oddHeader>&amp;R6 sz. melléklet
.../2020.(IX.03.) Egyek Önk.</oddHead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opLeftCell="A7" zoomScale="110" zoomScaleNormal="110" workbookViewId="0">
      <selection activeCell="H11" sqref="H11"/>
    </sheetView>
  </sheetViews>
  <sheetFormatPr defaultRowHeight="12.75" x14ac:dyDescent="0.2"/>
  <cols>
    <col min="1" max="1" width="33.28515625" style="3" customWidth="1"/>
    <col min="2" max="2" width="18.28515625" style="3" customWidth="1"/>
    <col min="3" max="3" width="18.7109375" style="3" customWidth="1"/>
    <col min="4" max="4" width="17" style="3" customWidth="1"/>
    <col min="5" max="5" width="36.5703125" style="3" customWidth="1"/>
    <col min="6" max="6" width="16.85546875" style="3" customWidth="1"/>
    <col min="7" max="7" width="16.5703125" style="553" customWidth="1"/>
    <col min="8" max="8" width="19.7109375" style="3" customWidth="1"/>
    <col min="9" max="9" width="17.5703125" bestFit="1" customWidth="1"/>
    <col min="10" max="10" width="16.5703125" bestFit="1" customWidth="1"/>
    <col min="12" max="12" width="17.42578125" bestFit="1" customWidth="1"/>
    <col min="13" max="13" width="12.5703125" bestFit="1" customWidth="1"/>
  </cols>
  <sheetData>
    <row r="1" spans="1:12" x14ac:dyDescent="0.2">
      <c r="G1" s="551"/>
    </row>
    <row r="2" spans="1:12" x14ac:dyDescent="0.2">
      <c r="A2" s="718" t="s">
        <v>365</v>
      </c>
      <c r="B2" s="718"/>
      <c r="C2" s="718"/>
      <c r="D2" s="718"/>
      <c r="E2" s="718"/>
      <c r="F2" s="718"/>
      <c r="G2" s="718"/>
      <c r="H2" s="718"/>
    </row>
    <row r="3" spans="1:12" ht="35.25" customHeight="1" x14ac:dyDescent="0.2">
      <c r="A3" s="718"/>
      <c r="B3" s="718"/>
      <c r="C3" s="718"/>
      <c r="D3" s="718"/>
      <c r="E3" s="718"/>
      <c r="F3" s="718"/>
      <c r="G3" s="718"/>
      <c r="H3" s="718"/>
    </row>
    <row r="4" spans="1:12" x14ac:dyDescent="0.2">
      <c r="A4" s="552"/>
      <c r="B4" s="552"/>
      <c r="D4" s="552"/>
    </row>
    <row r="5" spans="1:12" ht="13.5" thickBot="1" x14ac:dyDescent="0.25">
      <c r="G5" s="719" t="s">
        <v>366</v>
      </c>
      <c r="H5" s="719"/>
    </row>
    <row r="6" spans="1:12" ht="12.75" customHeight="1" x14ac:dyDescent="0.2">
      <c r="A6" s="720" t="s">
        <v>367</v>
      </c>
      <c r="B6" s="723" t="s">
        <v>368</v>
      </c>
      <c r="C6" s="723" t="s">
        <v>396</v>
      </c>
      <c r="D6" s="723" t="s">
        <v>369</v>
      </c>
      <c r="E6" s="720" t="s">
        <v>370</v>
      </c>
      <c r="F6" s="723" t="s">
        <v>368</v>
      </c>
      <c r="G6" s="723" t="s">
        <v>396</v>
      </c>
      <c r="H6" s="723" t="s">
        <v>369</v>
      </c>
    </row>
    <row r="7" spans="1:12" x14ac:dyDescent="0.2">
      <c r="A7" s="721"/>
      <c r="B7" s="724"/>
      <c r="C7" s="724"/>
      <c r="D7" s="724"/>
      <c r="E7" s="721"/>
      <c r="F7" s="724"/>
      <c r="G7" s="724"/>
      <c r="H7" s="724"/>
    </row>
    <row r="8" spans="1:12" ht="13.5" thickBot="1" x14ac:dyDescent="0.25">
      <c r="A8" s="722"/>
      <c r="B8" s="725"/>
      <c r="C8" s="725"/>
      <c r="D8" s="725"/>
      <c r="E8" s="722"/>
      <c r="F8" s="725"/>
      <c r="G8" s="725"/>
      <c r="H8" s="725"/>
    </row>
    <row r="9" spans="1:12" ht="26.25" thickBot="1" x14ac:dyDescent="0.25">
      <c r="A9" s="555"/>
      <c r="B9" s="556"/>
      <c r="C9" s="556"/>
      <c r="D9" s="557"/>
      <c r="E9" s="558" t="s">
        <v>75</v>
      </c>
      <c r="F9" s="559">
        <v>737672630</v>
      </c>
      <c r="G9" s="559">
        <v>703903729</v>
      </c>
      <c r="H9" s="560">
        <v>676890152</v>
      </c>
      <c r="I9" s="561"/>
      <c r="L9" s="72"/>
    </row>
    <row r="10" spans="1:12" ht="25.5" x14ac:dyDescent="0.2">
      <c r="A10" s="555" t="s">
        <v>114</v>
      </c>
      <c r="B10" s="556">
        <v>502547283</v>
      </c>
      <c r="C10" s="556">
        <v>474384466</v>
      </c>
      <c r="D10" s="557">
        <v>490460874</v>
      </c>
      <c r="E10" s="562" t="s">
        <v>81</v>
      </c>
      <c r="F10" s="563"/>
      <c r="G10" s="563"/>
      <c r="H10" s="564">
        <v>176485669</v>
      </c>
      <c r="I10" s="561"/>
      <c r="L10" s="72"/>
    </row>
    <row r="11" spans="1:12" ht="25.5" customHeight="1" x14ac:dyDescent="0.2">
      <c r="A11" s="565" t="s">
        <v>139</v>
      </c>
      <c r="B11" s="566">
        <v>65742544</v>
      </c>
      <c r="C11" s="566">
        <v>60898284</v>
      </c>
      <c r="D11" s="567">
        <v>57191108</v>
      </c>
      <c r="E11" s="568" t="s">
        <v>371</v>
      </c>
      <c r="F11" s="569">
        <v>87823716</v>
      </c>
      <c r="G11" s="569">
        <v>88188082</v>
      </c>
      <c r="H11" s="570">
        <v>97402000</v>
      </c>
      <c r="I11" s="561"/>
      <c r="L11" s="72"/>
    </row>
    <row r="12" spans="1:12" ht="14.25" customHeight="1" x14ac:dyDescent="0.2">
      <c r="A12" s="571" t="s">
        <v>116</v>
      </c>
      <c r="B12" s="566">
        <v>182605783</v>
      </c>
      <c r="C12" s="566">
        <v>421955849</v>
      </c>
      <c r="D12" s="567">
        <v>489086245</v>
      </c>
      <c r="E12" s="572" t="s">
        <v>73</v>
      </c>
      <c r="F12" s="569">
        <v>69157104</v>
      </c>
      <c r="G12" s="569">
        <v>94988611</v>
      </c>
      <c r="H12" s="570">
        <v>85070007</v>
      </c>
      <c r="I12" s="573"/>
      <c r="J12" s="1"/>
      <c r="K12" s="574"/>
      <c r="L12" s="72"/>
    </row>
    <row r="13" spans="1:12" x14ac:dyDescent="0.2">
      <c r="A13" s="571" t="s">
        <v>117</v>
      </c>
      <c r="B13" s="566">
        <v>17717099</v>
      </c>
      <c r="C13" s="566">
        <v>9507143</v>
      </c>
      <c r="D13" s="567">
        <v>10665000</v>
      </c>
      <c r="E13" s="575" t="s">
        <v>92</v>
      </c>
      <c r="F13" s="569">
        <v>13637767</v>
      </c>
      <c r="G13" s="569">
        <v>13653774</v>
      </c>
      <c r="H13" s="570">
        <v>23524731</v>
      </c>
    </row>
    <row r="14" spans="1:12" x14ac:dyDescent="0.2">
      <c r="A14" s="571" t="s">
        <v>141</v>
      </c>
      <c r="B14" s="566">
        <v>103133455</v>
      </c>
      <c r="C14" s="566">
        <v>108934943</v>
      </c>
      <c r="D14" s="567">
        <v>149576636</v>
      </c>
      <c r="E14" s="568" t="s">
        <v>372</v>
      </c>
      <c r="F14" s="576">
        <v>172630161</v>
      </c>
      <c r="G14" s="576">
        <v>89429858</v>
      </c>
      <c r="H14" s="570">
        <f>SUM(H15:H17)</f>
        <v>159263224</v>
      </c>
      <c r="I14" s="577"/>
      <c r="K14" s="2"/>
    </row>
    <row r="15" spans="1:12" ht="15.75" customHeight="1" x14ac:dyDescent="0.2">
      <c r="A15" s="571" t="s">
        <v>373</v>
      </c>
      <c r="B15" s="566">
        <v>103133455</v>
      </c>
      <c r="C15" s="566"/>
      <c r="D15" s="567">
        <v>3981776</v>
      </c>
      <c r="E15" s="572" t="s">
        <v>374</v>
      </c>
      <c r="F15" s="576">
        <v>162501555</v>
      </c>
      <c r="G15" s="576">
        <v>89429858</v>
      </c>
      <c r="H15" s="578">
        <v>101144895</v>
      </c>
    </row>
    <row r="16" spans="1:12" ht="15.75" customHeight="1" x14ac:dyDescent="0.2">
      <c r="A16" s="729"/>
      <c r="B16" s="730"/>
      <c r="C16" s="731"/>
      <c r="D16" s="732"/>
      <c r="E16" s="733" t="s">
        <v>397</v>
      </c>
      <c r="F16" s="734"/>
      <c r="G16" s="734"/>
      <c r="H16" s="735">
        <v>40519920</v>
      </c>
    </row>
    <row r="17" spans="1:13" ht="15.75" customHeight="1" thickBot="1" x14ac:dyDescent="0.25">
      <c r="A17" s="579" t="s">
        <v>128</v>
      </c>
      <c r="B17" s="580"/>
      <c r="C17" s="581">
        <v>62944621</v>
      </c>
      <c r="D17" s="582">
        <v>27952245</v>
      </c>
      <c r="E17" s="583" t="s">
        <v>398</v>
      </c>
      <c r="F17" s="584">
        <v>10128606</v>
      </c>
      <c r="G17" s="584">
        <v>63169851</v>
      </c>
      <c r="H17" s="585">
        <v>17598409</v>
      </c>
      <c r="L17" s="72"/>
      <c r="M17" s="72"/>
    </row>
    <row r="18" spans="1:13" ht="13.5" thickBot="1" x14ac:dyDescent="0.25">
      <c r="A18" s="586" t="s">
        <v>375</v>
      </c>
      <c r="B18" s="587">
        <f>SUM(B9+B11+B12+B13+B14+B17)</f>
        <v>369198881</v>
      </c>
      <c r="C18" s="587">
        <f>SUM(C10:C14)+C17</f>
        <v>1138625306</v>
      </c>
      <c r="D18" s="587">
        <f>D10+D11+D12+D13+D14+D17</f>
        <v>1224932108</v>
      </c>
      <c r="E18" s="588" t="s">
        <v>376</v>
      </c>
      <c r="F18" s="587">
        <f>F9+F11+F12+F13+F14</f>
        <v>1080921378</v>
      </c>
      <c r="G18" s="587">
        <f>SUM(G9:G14)+G17</f>
        <v>1053333905</v>
      </c>
      <c r="H18" s="587">
        <f>SUM(H9:H14)</f>
        <v>1218635783</v>
      </c>
      <c r="I18" s="332"/>
      <c r="J18" s="72"/>
      <c r="L18" s="332"/>
    </row>
    <row r="19" spans="1:13" x14ac:dyDescent="0.2">
      <c r="A19" s="709"/>
      <c r="B19" s="710"/>
      <c r="C19" s="710"/>
      <c r="D19" s="710"/>
      <c r="E19" s="710"/>
      <c r="F19" s="710"/>
      <c r="G19" s="710"/>
      <c r="H19" s="711"/>
      <c r="J19" s="72"/>
      <c r="L19" s="72"/>
    </row>
    <row r="20" spans="1:13" ht="13.5" thickBot="1" x14ac:dyDescent="0.25">
      <c r="A20" s="712"/>
      <c r="B20" s="713"/>
      <c r="C20" s="713"/>
      <c r="D20" s="713"/>
      <c r="E20" s="713"/>
      <c r="F20" s="713"/>
      <c r="G20" s="713"/>
      <c r="H20" s="714"/>
      <c r="J20" s="72"/>
    </row>
    <row r="21" spans="1:13" ht="41.25" customHeight="1" thickBot="1" x14ac:dyDescent="0.25">
      <c r="A21" s="589" t="s">
        <v>377</v>
      </c>
      <c r="B21" s="590" t="s">
        <v>368</v>
      </c>
      <c r="C21" s="554" t="s">
        <v>396</v>
      </c>
      <c r="D21" s="591" t="s">
        <v>369</v>
      </c>
      <c r="E21" s="592" t="s">
        <v>378</v>
      </c>
      <c r="F21" s="593" t="s">
        <v>368</v>
      </c>
      <c r="G21" s="554" t="s">
        <v>396</v>
      </c>
      <c r="H21" s="593" t="s">
        <v>369</v>
      </c>
      <c r="J21" s="72"/>
      <c r="L21" s="72"/>
      <c r="M21" s="72"/>
    </row>
    <row r="22" spans="1:13" ht="27" customHeight="1" x14ac:dyDescent="0.2">
      <c r="A22" s="594"/>
      <c r="B22" s="595"/>
      <c r="C22" s="728"/>
      <c r="D22" s="726"/>
      <c r="E22" s="596" t="s">
        <v>379</v>
      </c>
      <c r="F22" s="597">
        <v>28252861</v>
      </c>
      <c r="G22" s="597">
        <v>16999999</v>
      </c>
      <c r="H22" s="560"/>
      <c r="J22" s="332"/>
      <c r="L22" s="72"/>
      <c r="M22" s="72"/>
    </row>
    <row r="23" spans="1:13" ht="25.5" x14ac:dyDescent="0.2">
      <c r="A23" s="594"/>
      <c r="B23" s="599"/>
      <c r="C23" s="728"/>
      <c r="D23" s="727"/>
      <c r="E23" s="562" t="s">
        <v>81</v>
      </c>
      <c r="F23" s="569">
        <f>994671242-872001333</f>
        <v>122669909</v>
      </c>
      <c r="G23" s="569">
        <v>671697561</v>
      </c>
      <c r="H23" s="570">
        <f>1596873998-176485669</f>
        <v>1420388329</v>
      </c>
      <c r="J23" s="332"/>
      <c r="M23" s="72"/>
    </row>
    <row r="24" spans="1:13" x14ac:dyDescent="0.2">
      <c r="A24" s="594"/>
      <c r="B24" s="598"/>
      <c r="C24" s="598"/>
      <c r="D24" s="599"/>
      <c r="E24" s="568" t="s">
        <v>371</v>
      </c>
      <c r="F24" s="569">
        <v>24142740</v>
      </c>
      <c r="G24" s="569">
        <v>10449365</v>
      </c>
      <c r="H24" s="570"/>
      <c r="J24" s="332"/>
      <c r="M24" s="72"/>
    </row>
    <row r="25" spans="1:13" x14ac:dyDescent="0.2">
      <c r="A25" s="594"/>
      <c r="B25" s="598"/>
      <c r="C25" s="598"/>
      <c r="D25" s="599"/>
      <c r="E25" s="572" t="s">
        <v>73</v>
      </c>
      <c r="F25" s="569">
        <v>57843002</v>
      </c>
      <c r="G25" s="569">
        <v>0</v>
      </c>
      <c r="H25" s="570"/>
      <c r="J25" s="332"/>
    </row>
    <row r="26" spans="1:13" x14ac:dyDescent="0.2">
      <c r="A26" s="594" t="s">
        <v>380</v>
      </c>
      <c r="B26" s="566"/>
      <c r="C26" s="566"/>
      <c r="D26" s="567">
        <v>297269</v>
      </c>
      <c r="E26" s="568" t="s">
        <v>95</v>
      </c>
      <c r="F26" s="569">
        <v>3046456</v>
      </c>
      <c r="G26" s="569">
        <v>53524882</v>
      </c>
      <c r="H26" s="570">
        <v>21762694</v>
      </c>
      <c r="J26" s="332"/>
    </row>
    <row r="27" spans="1:13" x14ac:dyDescent="0.2">
      <c r="A27" s="575" t="s">
        <v>118</v>
      </c>
      <c r="B27" s="566">
        <v>80340781</v>
      </c>
      <c r="C27" s="566">
        <v>843418159</v>
      </c>
      <c r="D27" s="567">
        <v>1902554278</v>
      </c>
      <c r="E27" s="568" t="s">
        <v>83</v>
      </c>
      <c r="F27" s="569">
        <v>0</v>
      </c>
      <c r="G27" s="569">
        <v>0</v>
      </c>
      <c r="H27" s="570"/>
      <c r="J27" s="332"/>
    </row>
    <row r="28" spans="1:13" ht="25.5" x14ac:dyDescent="0.2">
      <c r="A28" s="575" t="s">
        <v>119</v>
      </c>
      <c r="B28" s="566">
        <v>58899410</v>
      </c>
      <c r="C28" s="566">
        <v>39441130</v>
      </c>
      <c r="D28" s="567">
        <v>38277180</v>
      </c>
      <c r="E28" s="572" t="s">
        <v>381</v>
      </c>
      <c r="F28" s="576">
        <v>61926154</v>
      </c>
      <c r="G28" s="576">
        <v>1011686202</v>
      </c>
      <c r="H28" s="600">
        <f>SUM(H29:H30)</f>
        <v>520829314</v>
      </c>
      <c r="J28" s="332"/>
    </row>
    <row r="29" spans="1:13" ht="15" customHeight="1" x14ac:dyDescent="0.2">
      <c r="A29" s="575" t="s">
        <v>120</v>
      </c>
      <c r="B29" s="566">
        <v>1500000</v>
      </c>
      <c r="C29" s="566">
        <v>1207165</v>
      </c>
      <c r="D29" s="567">
        <v>280320</v>
      </c>
      <c r="E29" s="568" t="s">
        <v>382</v>
      </c>
      <c r="F29" s="576">
        <v>0</v>
      </c>
      <c r="G29" s="576">
        <v>48633958</v>
      </c>
      <c r="H29" s="570">
        <v>56729897</v>
      </c>
      <c r="J29" s="332"/>
    </row>
    <row r="30" spans="1:13" ht="15" customHeight="1" thickBot="1" x14ac:dyDescent="0.25">
      <c r="A30" s="601" t="s">
        <v>128</v>
      </c>
      <c r="B30" s="566">
        <v>155780666</v>
      </c>
      <c r="C30" s="566">
        <v>10449365</v>
      </c>
      <c r="D30" s="567">
        <v>15274965</v>
      </c>
      <c r="E30" s="602" t="s">
        <v>383</v>
      </c>
      <c r="F30" s="603">
        <v>61926154</v>
      </c>
      <c r="G30" s="603">
        <v>963052244</v>
      </c>
      <c r="H30" s="604">
        <v>464099417</v>
      </c>
      <c r="J30" s="332"/>
    </row>
    <row r="31" spans="1:13" ht="13.5" thickBot="1" x14ac:dyDescent="0.25">
      <c r="A31" s="605" t="s">
        <v>384</v>
      </c>
      <c r="B31" s="606">
        <f>SUM(B21:B30)</f>
        <v>296520857</v>
      </c>
      <c r="C31" s="606">
        <f>SUM(C27:C30)</f>
        <v>894515819</v>
      </c>
      <c r="D31" s="607">
        <f>SUM(D21:D30)</f>
        <v>1956684012</v>
      </c>
      <c r="E31" s="608" t="s">
        <v>385</v>
      </c>
      <c r="F31" s="606">
        <f>SUM(F22:F28)</f>
        <v>297881122</v>
      </c>
      <c r="G31" s="606">
        <f>SUM(G22:G28)</f>
        <v>1764358009</v>
      </c>
      <c r="H31" s="606">
        <f>H22+H23+H24+H25+H26+H27+H28</f>
        <v>1962980337</v>
      </c>
      <c r="J31" s="332"/>
    </row>
    <row r="32" spans="1:13" ht="27" customHeight="1" x14ac:dyDescent="0.35">
      <c r="A32" s="715"/>
      <c r="B32" s="716"/>
      <c r="C32" s="716"/>
      <c r="D32" s="716"/>
      <c r="E32" s="716"/>
      <c r="F32" s="716"/>
      <c r="G32" s="716"/>
      <c r="H32" s="717"/>
      <c r="J32" s="332"/>
    </row>
    <row r="33" spans="1:10" ht="13.5" thickBot="1" x14ac:dyDescent="0.25">
      <c r="A33" s="609" t="s">
        <v>386</v>
      </c>
      <c r="B33" s="610">
        <f>B18+B31</f>
        <v>665719738</v>
      </c>
      <c r="C33" s="610">
        <f>C18+C31</f>
        <v>2033141125</v>
      </c>
      <c r="D33" s="610">
        <f>D18+D31</f>
        <v>3181616120</v>
      </c>
      <c r="E33" s="611" t="s">
        <v>386</v>
      </c>
      <c r="F33" s="610">
        <f>F18+F31</f>
        <v>1378802500</v>
      </c>
      <c r="G33" s="610">
        <f>G18+G31</f>
        <v>2817691914</v>
      </c>
      <c r="H33" s="610">
        <f>H18+H31</f>
        <v>3181616120</v>
      </c>
      <c r="J33" s="332"/>
    </row>
    <row r="34" spans="1:10" x14ac:dyDescent="0.2">
      <c r="G34" s="612"/>
      <c r="H34" s="613"/>
    </row>
    <row r="35" spans="1:10" x14ac:dyDescent="0.2">
      <c r="C35" s="614"/>
      <c r="D35" s="614"/>
      <c r="F35" s="613"/>
      <c r="G35" s="613"/>
      <c r="H35" s="614"/>
    </row>
    <row r="36" spans="1:10" x14ac:dyDescent="0.2">
      <c r="C36" s="615"/>
      <c r="D36" s="613"/>
      <c r="E36" s="615"/>
      <c r="G36" s="612"/>
    </row>
    <row r="37" spans="1:10" x14ac:dyDescent="0.2">
      <c r="D37" s="613"/>
      <c r="F37" s="615"/>
      <c r="H37" s="615"/>
    </row>
    <row r="38" spans="1:10" x14ac:dyDescent="0.2">
      <c r="D38" s="613"/>
    </row>
    <row r="39" spans="1:10" x14ac:dyDescent="0.2">
      <c r="D39" s="613"/>
    </row>
  </sheetData>
  <mergeCells count="12">
    <mergeCell ref="A19:H20"/>
    <mergeCell ref="A32:H32"/>
    <mergeCell ref="A2:H3"/>
    <mergeCell ref="G5:H5"/>
    <mergeCell ref="A6:A8"/>
    <mergeCell ref="B6:B8"/>
    <mergeCell ref="C6:C8"/>
    <mergeCell ref="D6:D8"/>
    <mergeCell ref="E6:E8"/>
    <mergeCell ref="F6:F8"/>
    <mergeCell ref="G6:G8"/>
    <mergeCell ref="H6:H8"/>
  </mergeCells>
  <pageMargins left="0.78740157480314965" right="0.19685039370078741" top="0.98425196850393704" bottom="0.98425196850393704" header="0.51181102362204722" footer="0.51181102362204722"/>
  <pageSetup paperSize="9" scale="69" orientation="landscape" r:id="rId1"/>
  <headerFooter alignWithMargins="0">
    <oddHeader>&amp;R7. sz. melléklet
.../2020.(IX.03.) Egyek Önk.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opLeftCell="A4" zoomScaleNormal="100" workbookViewId="0">
      <selection activeCell="T22" sqref="T22"/>
    </sheetView>
  </sheetViews>
  <sheetFormatPr defaultRowHeight="12.75" x14ac:dyDescent="0.2"/>
  <cols>
    <col min="1" max="7" width="9.140625" style="737"/>
    <col min="8" max="8" width="20" style="737" customWidth="1"/>
    <col min="9" max="9" width="9.140625" style="737"/>
    <col min="10" max="10" width="14.28515625" style="737" customWidth="1"/>
    <col min="11" max="16384" width="9.140625" style="737"/>
  </cols>
  <sheetData>
    <row r="1" spans="1:19" ht="20.25" x14ac:dyDescent="0.3">
      <c r="A1" s="736" t="s">
        <v>387</v>
      </c>
      <c r="B1" s="736"/>
      <c r="C1" s="736"/>
      <c r="D1" s="736"/>
      <c r="E1" s="736"/>
      <c r="F1" s="736"/>
      <c r="G1" s="736"/>
      <c r="H1" s="736"/>
      <c r="I1" s="736"/>
      <c r="L1" s="738"/>
      <c r="M1" s="739"/>
      <c r="N1" s="739"/>
      <c r="O1" s="739"/>
      <c r="P1" s="739"/>
      <c r="Q1" s="739"/>
      <c r="R1" s="739"/>
      <c r="S1" s="738"/>
    </row>
    <row r="2" spans="1:19" ht="15.75" x14ac:dyDescent="0.25">
      <c r="A2" s="740"/>
      <c r="B2" s="740"/>
      <c r="C2" s="740"/>
      <c r="D2" s="740"/>
      <c r="E2" s="740"/>
      <c r="F2" s="740"/>
      <c r="G2" s="740"/>
      <c r="H2" s="740"/>
      <c r="I2" s="740"/>
      <c r="L2" s="738"/>
      <c r="M2" s="739"/>
      <c r="N2" s="739"/>
      <c r="O2" s="741"/>
      <c r="P2" s="741"/>
      <c r="Q2" s="741"/>
      <c r="R2" s="741"/>
      <c r="S2" s="742"/>
    </row>
    <row r="3" spans="1:19" ht="15.75" x14ac:dyDescent="0.25">
      <c r="E3" s="743"/>
      <c r="F3" s="743"/>
      <c r="L3" s="744"/>
      <c r="M3" s="745"/>
      <c r="N3" s="745"/>
      <c r="O3" s="746"/>
      <c r="P3" s="746"/>
      <c r="Q3" s="746"/>
      <c r="R3" s="746"/>
      <c r="S3" s="747"/>
    </row>
    <row r="4" spans="1:19" ht="15.75" x14ac:dyDescent="0.25">
      <c r="A4" s="743" t="s">
        <v>388</v>
      </c>
      <c r="B4" s="743"/>
      <c r="C4" s="743"/>
      <c r="D4" s="743"/>
      <c r="E4" s="743"/>
      <c r="F4" s="743"/>
      <c r="G4" s="743"/>
      <c r="H4" s="743"/>
      <c r="I4" s="743"/>
    </row>
    <row r="5" spans="1:19" ht="15.75" x14ac:dyDescent="0.25">
      <c r="A5" s="743" t="s">
        <v>389</v>
      </c>
      <c r="B5" s="743"/>
      <c r="C5" s="743"/>
      <c r="D5" s="743"/>
      <c r="E5" s="743"/>
      <c r="F5" s="743"/>
      <c r="G5" s="743"/>
      <c r="H5" s="743"/>
      <c r="I5" s="743"/>
    </row>
    <row r="11" spans="1:19" x14ac:dyDescent="0.2">
      <c r="H11" s="748" t="s">
        <v>390</v>
      </c>
    </row>
    <row r="12" spans="1:19" x14ac:dyDescent="0.2">
      <c r="A12" s="749"/>
      <c r="B12" s="749"/>
      <c r="C12" s="742"/>
      <c r="D12" s="750"/>
      <c r="E12" s="750"/>
      <c r="F12" s="750"/>
      <c r="G12" s="750"/>
      <c r="H12" s="749"/>
      <c r="I12" s="739"/>
    </row>
    <row r="13" spans="1:19" x14ac:dyDescent="0.2">
      <c r="A13" s="739"/>
      <c r="B13" s="739"/>
      <c r="C13" s="739"/>
      <c r="D13" s="739"/>
      <c r="E13" s="739"/>
      <c r="F13" s="739"/>
      <c r="G13" s="739"/>
      <c r="H13" s="739"/>
      <c r="I13" s="739"/>
      <c r="J13" s="751"/>
    </row>
    <row r="14" spans="1:19" ht="15.75" x14ac:dyDescent="0.25">
      <c r="A14" s="738" t="s">
        <v>391</v>
      </c>
      <c r="B14" s="739"/>
      <c r="C14" s="739"/>
      <c r="D14" s="739"/>
      <c r="E14" s="739"/>
      <c r="F14" s="739"/>
      <c r="G14" s="739"/>
      <c r="H14" s="738">
        <f>H16</f>
        <v>3981776</v>
      </c>
      <c r="I14" s="739"/>
      <c r="J14" s="752"/>
      <c r="K14" s="753"/>
      <c r="L14" s="753"/>
      <c r="M14" s="753"/>
      <c r="N14" s="753"/>
      <c r="O14" s="753"/>
      <c r="P14" s="753"/>
      <c r="Q14" s="753"/>
      <c r="R14" s="753"/>
      <c r="S14" s="753"/>
    </row>
    <row r="15" spans="1:19" ht="19.5" customHeight="1" x14ac:dyDescent="0.25">
      <c r="A15" s="738"/>
      <c r="B15" s="739"/>
      <c r="C15" s="739"/>
      <c r="D15" s="741"/>
      <c r="E15" s="741"/>
      <c r="F15" s="741"/>
      <c r="G15" s="741"/>
      <c r="H15" s="742"/>
      <c r="I15" s="739"/>
      <c r="J15" s="752"/>
      <c r="K15" s="753"/>
      <c r="L15" s="753"/>
      <c r="M15" s="753"/>
      <c r="N15" s="753"/>
      <c r="O15" s="753"/>
      <c r="P15" s="753"/>
      <c r="Q15" s="753"/>
      <c r="R15" s="753"/>
      <c r="S15" s="753"/>
    </row>
    <row r="16" spans="1:19" s="755" customFormat="1" ht="27" customHeight="1" x14ac:dyDescent="0.2">
      <c r="A16" s="744"/>
      <c r="B16" s="745"/>
      <c r="C16" s="745"/>
      <c r="D16" s="746" t="s">
        <v>392</v>
      </c>
      <c r="E16" s="746"/>
      <c r="F16" s="746"/>
      <c r="G16" s="746"/>
      <c r="H16" s="747">
        <v>3981776</v>
      </c>
      <c r="I16" s="745"/>
      <c r="J16" s="754"/>
      <c r="K16" s="753"/>
      <c r="L16" s="753"/>
      <c r="M16" s="753"/>
      <c r="N16" s="753"/>
      <c r="O16" s="753"/>
      <c r="P16" s="753"/>
      <c r="Q16" s="753"/>
      <c r="R16" s="753"/>
      <c r="S16" s="753"/>
    </row>
    <row r="17" spans="1:19" s="755" customFormat="1" ht="27" customHeight="1" x14ac:dyDescent="0.2">
      <c r="A17" s="744"/>
      <c r="B17" s="745"/>
      <c r="C17" s="745"/>
      <c r="D17" s="756"/>
      <c r="E17" s="756"/>
      <c r="F17" s="756"/>
      <c r="G17" s="756"/>
      <c r="H17" s="747"/>
      <c r="I17" s="745"/>
      <c r="J17" s="754"/>
      <c r="K17" s="753"/>
      <c r="L17" s="753"/>
      <c r="M17" s="753"/>
      <c r="N17" s="753"/>
      <c r="O17" s="753"/>
      <c r="P17" s="753"/>
      <c r="Q17" s="753"/>
      <c r="R17" s="753"/>
      <c r="S17" s="753"/>
    </row>
    <row r="18" spans="1:19" s="755" customFormat="1" ht="27" customHeight="1" x14ac:dyDescent="0.2">
      <c r="A18" s="744"/>
      <c r="B18" s="745"/>
      <c r="C18" s="745"/>
      <c r="D18" s="756"/>
      <c r="E18" s="756"/>
      <c r="F18" s="756"/>
      <c r="G18" s="756"/>
      <c r="H18" s="757">
        <f>SUM(H16:H17)</f>
        <v>3981776</v>
      </c>
      <c r="I18" s="745"/>
      <c r="J18" s="754"/>
      <c r="K18" s="753"/>
      <c r="L18" s="753"/>
      <c r="M18" s="753"/>
      <c r="N18" s="753"/>
      <c r="O18" s="753"/>
      <c r="P18" s="753"/>
      <c r="Q18" s="753"/>
      <c r="R18" s="753"/>
      <c r="S18" s="753"/>
    </row>
    <row r="19" spans="1:19" s="755" customFormat="1" ht="27" customHeight="1" x14ac:dyDescent="0.25">
      <c r="A19" s="738" t="s">
        <v>393</v>
      </c>
      <c r="B19" s="739"/>
      <c r="C19" s="739"/>
      <c r="D19" s="739"/>
      <c r="E19" s="739"/>
      <c r="F19" s="739"/>
      <c r="G19" s="739"/>
      <c r="H19" s="738">
        <f>SUM(H21:H21)</f>
        <v>297269</v>
      </c>
      <c r="I19" s="745"/>
      <c r="J19" s="754"/>
      <c r="K19" s="753"/>
      <c r="L19" s="753"/>
      <c r="M19" s="753"/>
      <c r="N19" s="753"/>
      <c r="O19" s="753"/>
      <c r="P19" s="753"/>
      <c r="Q19" s="753"/>
      <c r="R19" s="753"/>
      <c r="S19" s="753"/>
    </row>
    <row r="20" spans="1:19" ht="15.75" customHeight="1" x14ac:dyDescent="0.25">
      <c r="A20" s="738"/>
      <c r="B20" s="739"/>
      <c r="C20" s="739"/>
      <c r="D20" s="741"/>
      <c r="E20" s="741"/>
      <c r="F20" s="741"/>
      <c r="G20" s="741"/>
      <c r="H20" s="742"/>
      <c r="I20" s="739"/>
      <c r="J20" s="752"/>
      <c r="K20" s="753"/>
      <c r="L20" s="753"/>
      <c r="M20" s="753"/>
      <c r="N20" s="753"/>
      <c r="O20" s="753"/>
      <c r="P20" s="753"/>
      <c r="Q20" s="753"/>
      <c r="R20" s="753"/>
      <c r="S20" s="753"/>
    </row>
    <row r="21" spans="1:19" ht="30" customHeight="1" x14ac:dyDescent="0.2">
      <c r="A21" s="744"/>
      <c r="B21" s="745"/>
      <c r="C21" s="745"/>
      <c r="D21" s="746" t="s">
        <v>394</v>
      </c>
      <c r="E21" s="746"/>
      <c r="F21" s="746"/>
      <c r="G21" s="746"/>
      <c r="H21" s="747">
        <v>297269</v>
      </c>
      <c r="I21" s="739"/>
      <c r="J21" s="752"/>
      <c r="K21" s="753"/>
      <c r="L21" s="753"/>
      <c r="M21" s="753"/>
      <c r="N21" s="753"/>
      <c r="O21" s="753"/>
      <c r="P21" s="753"/>
      <c r="Q21" s="753"/>
      <c r="R21" s="753"/>
      <c r="S21" s="753"/>
    </row>
    <row r="22" spans="1:19" ht="32.25" customHeight="1" x14ac:dyDescent="0.3">
      <c r="A22" s="744"/>
      <c r="B22" s="745"/>
      <c r="C22" s="745"/>
      <c r="D22" s="758"/>
      <c r="E22" s="758"/>
      <c r="F22" s="758"/>
      <c r="G22" s="758"/>
      <c r="H22" s="758"/>
      <c r="I22" s="739"/>
      <c r="J22" s="752"/>
      <c r="K22" s="753"/>
      <c r="L22" s="753"/>
      <c r="M22" s="753"/>
      <c r="N22" s="753"/>
      <c r="O22" s="753"/>
      <c r="P22" s="753"/>
      <c r="Q22" s="753"/>
      <c r="R22" s="753"/>
      <c r="S22" s="753"/>
    </row>
    <row r="23" spans="1:19" ht="15.75" customHeight="1" x14ac:dyDescent="0.2">
      <c r="A23" s="744"/>
      <c r="B23" s="745"/>
      <c r="C23" s="745"/>
      <c r="I23" s="739"/>
      <c r="J23" s="752"/>
      <c r="K23" s="753"/>
      <c r="L23" s="753"/>
      <c r="M23" s="753"/>
      <c r="N23" s="753"/>
      <c r="O23" s="753"/>
      <c r="P23" s="753"/>
      <c r="Q23" s="753"/>
      <c r="R23" s="753"/>
      <c r="S23" s="753"/>
    </row>
    <row r="24" spans="1:19" ht="36.75" customHeight="1" x14ac:dyDescent="0.2">
      <c r="A24" s="744"/>
      <c r="B24" s="745"/>
      <c r="C24" s="745"/>
      <c r="I24" s="739"/>
      <c r="J24" s="762"/>
      <c r="K24" s="761"/>
      <c r="L24" s="761"/>
      <c r="M24" s="761"/>
      <c r="N24" s="761"/>
      <c r="O24" s="761"/>
      <c r="P24" s="761"/>
      <c r="Q24" s="761"/>
      <c r="R24" s="761"/>
      <c r="S24" s="761"/>
    </row>
    <row r="25" spans="1:19" ht="22.5" customHeight="1" x14ac:dyDescent="0.25">
      <c r="A25" s="738"/>
      <c r="B25" s="739"/>
      <c r="C25" s="739"/>
      <c r="H25" s="759">
        <f>SUM(H21:H24)</f>
        <v>297269</v>
      </c>
      <c r="I25" s="739"/>
      <c r="J25" s="752"/>
      <c r="K25" s="753"/>
      <c r="L25" s="753"/>
      <c r="M25" s="753"/>
      <c r="N25" s="753"/>
      <c r="O25" s="753"/>
      <c r="P25" s="753"/>
      <c r="Q25" s="753"/>
      <c r="R25" s="753"/>
      <c r="S25" s="753"/>
    </row>
    <row r="26" spans="1:19" ht="39.75" customHeight="1" x14ac:dyDescent="0.3">
      <c r="A26" s="758" t="s">
        <v>395</v>
      </c>
      <c r="B26" s="758"/>
      <c r="C26" s="758"/>
      <c r="H26" s="758">
        <f>H19+H14</f>
        <v>4279045</v>
      </c>
      <c r="I26" s="739"/>
    </row>
    <row r="28" spans="1:19" x14ac:dyDescent="0.2">
      <c r="H28" s="760"/>
    </row>
  </sheetData>
  <mergeCells count="22">
    <mergeCell ref="K22:S22"/>
    <mergeCell ref="K23:S23"/>
    <mergeCell ref="K24:S24"/>
    <mergeCell ref="K25:S25"/>
    <mergeCell ref="K18:S18"/>
    <mergeCell ref="K19:S19"/>
    <mergeCell ref="D20:G20"/>
    <mergeCell ref="K20:S20"/>
    <mergeCell ref="D21:G21"/>
    <mergeCell ref="K21:S21"/>
    <mergeCell ref="K14:S14"/>
    <mergeCell ref="D15:G15"/>
    <mergeCell ref="K15:S15"/>
    <mergeCell ref="D16:G16"/>
    <mergeCell ref="K16:S16"/>
    <mergeCell ref="K17:S17"/>
    <mergeCell ref="A1:I1"/>
    <mergeCell ref="O2:R2"/>
    <mergeCell ref="E3:F3"/>
    <mergeCell ref="O3:R3"/>
    <mergeCell ref="A4:I4"/>
    <mergeCell ref="A5:I5"/>
  </mergeCells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>
    <oddHeader>&amp;R8. sz. melléklet
..../2020.(IX.03.) Egyek Önk.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view="pageLayout" zoomScaleNormal="100" workbookViewId="0">
      <selection activeCell="E36" sqref="E36"/>
    </sheetView>
  </sheetViews>
  <sheetFormatPr defaultRowHeight="12.75" x14ac:dyDescent="0.2"/>
  <cols>
    <col min="1" max="1" width="60.140625" customWidth="1"/>
    <col min="2" max="2" width="17" customWidth="1"/>
    <col min="3" max="3" width="18.5703125" customWidth="1"/>
    <col min="4" max="4" width="16.42578125" customWidth="1"/>
    <col min="5" max="6" width="16.140625" customWidth="1"/>
    <col min="7" max="7" width="15.5703125" customWidth="1"/>
    <col min="8" max="9" width="17.42578125" customWidth="1"/>
    <col min="10" max="10" width="17.85546875" customWidth="1"/>
  </cols>
  <sheetData>
    <row r="1" spans="1:10" ht="15.75" customHeight="1" x14ac:dyDescent="0.2">
      <c r="A1" s="628" t="s">
        <v>269</v>
      </c>
      <c r="B1" s="628"/>
      <c r="C1" s="628"/>
      <c r="D1" s="628"/>
      <c r="E1" s="628"/>
      <c r="F1" s="628"/>
      <c r="G1" s="628"/>
      <c r="H1" s="628"/>
      <c r="I1" s="628"/>
      <c r="J1" s="628"/>
    </row>
    <row r="2" spans="1:10" x14ac:dyDescent="0.2">
      <c r="A2" s="628"/>
      <c r="B2" s="628"/>
      <c r="C2" s="628"/>
      <c r="D2" s="628"/>
      <c r="E2" s="628"/>
      <c r="F2" s="628"/>
      <c r="G2" s="628"/>
      <c r="H2" s="628"/>
      <c r="I2" s="628"/>
      <c r="J2" s="628"/>
    </row>
    <row r="4" spans="1:10" ht="13.5" thickBot="1" x14ac:dyDescent="0.25"/>
    <row r="5" spans="1:10" ht="86.25" customHeight="1" thickBot="1" x14ac:dyDescent="0.25">
      <c r="A5" s="629" t="s">
        <v>96</v>
      </c>
      <c r="B5" s="337" t="s">
        <v>75</v>
      </c>
      <c r="C5" s="337" t="s">
        <v>81</v>
      </c>
      <c r="D5" s="337" t="s">
        <v>94</v>
      </c>
      <c r="E5" s="337" t="s">
        <v>73</v>
      </c>
      <c r="F5" s="337" t="s">
        <v>95</v>
      </c>
      <c r="G5" s="337" t="s">
        <v>92</v>
      </c>
      <c r="H5" s="337" t="s">
        <v>83</v>
      </c>
      <c r="I5" s="337" t="s">
        <v>90</v>
      </c>
      <c r="J5" s="338" t="s">
        <v>12</v>
      </c>
    </row>
    <row r="6" spans="1:10" ht="25.5" customHeight="1" thickBot="1" x14ac:dyDescent="0.25">
      <c r="A6" s="630"/>
      <c r="B6" s="422" t="s">
        <v>287</v>
      </c>
      <c r="C6" s="422" t="s">
        <v>287</v>
      </c>
      <c r="D6" s="422" t="s">
        <v>287</v>
      </c>
      <c r="E6" s="422" t="s">
        <v>287</v>
      </c>
      <c r="F6" s="422" t="s">
        <v>287</v>
      </c>
      <c r="G6" s="422" t="s">
        <v>287</v>
      </c>
      <c r="H6" s="422" t="s">
        <v>287</v>
      </c>
      <c r="I6" s="422" t="s">
        <v>287</v>
      </c>
      <c r="J6" s="422" t="s">
        <v>287</v>
      </c>
    </row>
    <row r="7" spans="1:10" s="212" customFormat="1" ht="27.75" customHeight="1" thickBot="1" x14ac:dyDescent="0.25">
      <c r="A7" s="240" t="s">
        <v>199</v>
      </c>
      <c r="B7" s="237"/>
      <c r="C7" s="237"/>
      <c r="D7" s="237"/>
      <c r="E7" s="238">
        <v>4359900</v>
      </c>
      <c r="F7" s="237"/>
      <c r="G7" s="237">
        <v>17224731</v>
      </c>
      <c r="H7" s="239"/>
      <c r="I7" s="425">
        <v>280320</v>
      </c>
      <c r="J7" s="357">
        <f>SUM(B7:I7)</f>
        <v>21864951</v>
      </c>
    </row>
    <row r="8" spans="1:10" ht="13.5" thickBot="1" x14ac:dyDescent="0.25">
      <c r="A8" s="215" t="s">
        <v>105</v>
      </c>
      <c r="B8" s="339"/>
      <c r="C8" s="339">
        <v>9556702</v>
      </c>
      <c r="D8" s="252"/>
      <c r="E8" s="339">
        <v>1396000</v>
      </c>
      <c r="F8" s="252"/>
      <c r="G8" s="339"/>
      <c r="H8" s="340"/>
      <c r="I8" s="341"/>
      <c r="J8" s="357">
        <f t="shared" ref="J8:J25" si="0">SUM(B8:I8)</f>
        <v>10952702</v>
      </c>
    </row>
    <row r="9" spans="1:10" ht="27.75" customHeight="1" thickBot="1" x14ac:dyDescent="0.25">
      <c r="A9" s="214" t="s">
        <v>98</v>
      </c>
      <c r="B9" s="90"/>
      <c r="C9" s="90"/>
      <c r="D9" s="90"/>
      <c r="E9" s="90">
        <v>42938967</v>
      </c>
      <c r="F9" s="90">
        <v>21762694</v>
      </c>
      <c r="G9" s="90"/>
      <c r="H9" s="217"/>
      <c r="I9" s="424">
        <v>29209760</v>
      </c>
      <c r="J9" s="357">
        <f t="shared" si="0"/>
        <v>93911421</v>
      </c>
    </row>
    <row r="10" spans="1:10" s="59" customFormat="1" ht="15.75" customHeight="1" thickBot="1" x14ac:dyDescent="0.25">
      <c r="A10" s="213" t="s">
        <v>100</v>
      </c>
      <c r="B10" s="90">
        <f>296636242+12631</f>
        <v>296648873</v>
      </c>
      <c r="C10" s="90"/>
      <c r="D10" s="90"/>
      <c r="E10" s="91"/>
      <c r="F10" s="90"/>
      <c r="G10" s="91"/>
      <c r="H10" s="218"/>
      <c r="I10" s="424">
        <v>27952245</v>
      </c>
      <c r="J10" s="357">
        <f t="shared" si="0"/>
        <v>324601118</v>
      </c>
    </row>
    <row r="11" spans="1:10" ht="27.75" customHeight="1" thickBot="1" x14ac:dyDescent="0.25">
      <c r="A11" s="429" t="s">
        <v>227</v>
      </c>
      <c r="B11" s="90"/>
      <c r="C11" s="90"/>
      <c r="D11" s="90"/>
      <c r="E11" s="90"/>
      <c r="F11" s="90"/>
      <c r="G11" s="90"/>
      <c r="H11" s="217"/>
      <c r="I11" s="424">
        <v>414114723</v>
      </c>
      <c r="J11" s="357">
        <f t="shared" si="0"/>
        <v>414114723</v>
      </c>
    </row>
    <row r="12" spans="1:10" s="59" customFormat="1" ht="15.75" customHeight="1" thickBot="1" x14ac:dyDescent="0.25">
      <c r="A12" s="215" t="s">
        <v>265</v>
      </c>
      <c r="B12" s="330">
        <v>33923224</v>
      </c>
      <c r="C12" s="330"/>
      <c r="D12" s="330"/>
      <c r="E12" s="413"/>
      <c r="F12" s="330"/>
      <c r="G12" s="413"/>
      <c r="H12" s="414"/>
      <c r="I12" s="424"/>
      <c r="J12" s="357">
        <f t="shared" si="0"/>
        <v>33923224</v>
      </c>
    </row>
    <row r="13" spans="1:10" ht="13.5" thickBot="1" x14ac:dyDescent="0.25">
      <c r="A13" s="215" t="s">
        <v>104</v>
      </c>
      <c r="B13" s="342">
        <v>299344826</v>
      </c>
      <c r="C13" s="342">
        <v>94372968</v>
      </c>
      <c r="D13" s="343"/>
      <c r="E13" s="342">
        <v>18103400</v>
      </c>
      <c r="F13" s="343"/>
      <c r="G13" s="343"/>
      <c r="H13" s="271"/>
      <c r="I13" s="356">
        <v>65406585</v>
      </c>
      <c r="J13" s="357">
        <f t="shared" si="0"/>
        <v>477227779</v>
      </c>
    </row>
    <row r="14" spans="1:10" ht="27.75" customHeight="1" thickBot="1" x14ac:dyDescent="0.25">
      <c r="A14" s="214" t="s">
        <v>198</v>
      </c>
      <c r="B14" s="90"/>
      <c r="C14" s="90"/>
      <c r="D14" s="90"/>
      <c r="E14" s="90">
        <v>14860000</v>
      </c>
      <c r="F14" s="90"/>
      <c r="G14" s="90"/>
      <c r="H14" s="217"/>
      <c r="I14" s="424"/>
      <c r="J14" s="357">
        <f t="shared" si="0"/>
        <v>14860000</v>
      </c>
    </row>
    <row r="15" spans="1:10" ht="13.5" thickBot="1" x14ac:dyDescent="0.25">
      <c r="A15" s="213" t="s">
        <v>177</v>
      </c>
      <c r="B15" s="90"/>
      <c r="C15" s="90">
        <v>660692457</v>
      </c>
      <c r="D15" s="90"/>
      <c r="E15" s="90"/>
      <c r="F15" s="90"/>
      <c r="G15" s="90"/>
      <c r="H15" s="217"/>
      <c r="I15" s="424">
        <v>4009439</v>
      </c>
      <c r="J15" s="357">
        <f t="shared" si="0"/>
        <v>664701896</v>
      </c>
    </row>
    <row r="16" spans="1:10" ht="13.5" thickBot="1" x14ac:dyDescent="0.25">
      <c r="A16" s="213" t="s">
        <v>248</v>
      </c>
      <c r="B16" s="90"/>
      <c r="C16" s="90">
        <v>50636924</v>
      </c>
      <c r="D16" s="90"/>
      <c r="E16" s="90"/>
      <c r="F16" s="90"/>
      <c r="G16" s="90"/>
      <c r="H16" s="217"/>
      <c r="I16" s="424">
        <v>16668781</v>
      </c>
      <c r="J16" s="357">
        <f t="shared" si="0"/>
        <v>67305705</v>
      </c>
    </row>
    <row r="17" spans="1:10" ht="18" customHeight="1" thickBot="1" x14ac:dyDescent="0.25">
      <c r="A17" s="214" t="s">
        <v>206</v>
      </c>
      <c r="B17" s="90"/>
      <c r="C17" s="90">
        <v>774434019</v>
      </c>
      <c r="D17" s="90"/>
      <c r="E17" s="90"/>
      <c r="F17" s="90"/>
      <c r="G17" s="90"/>
      <c r="H17" s="217"/>
      <c r="I17" s="424"/>
      <c r="J17" s="357">
        <f t="shared" si="0"/>
        <v>774434019</v>
      </c>
    </row>
    <row r="18" spans="1:10" ht="13.5" thickBot="1" x14ac:dyDescent="0.25">
      <c r="A18" s="213" t="s">
        <v>99</v>
      </c>
      <c r="B18" s="90">
        <v>304800</v>
      </c>
      <c r="C18" s="90"/>
      <c r="D18" s="90"/>
      <c r="E18" s="90">
        <v>110000</v>
      </c>
      <c r="F18" s="90"/>
      <c r="G18" s="90"/>
      <c r="H18" s="217"/>
      <c r="I18" s="424"/>
      <c r="J18" s="357">
        <f t="shared" si="0"/>
        <v>414800</v>
      </c>
    </row>
    <row r="19" spans="1:10" ht="13.5" thickBot="1" x14ac:dyDescent="0.25">
      <c r="A19" s="215" t="s">
        <v>133</v>
      </c>
      <c r="B19" s="330"/>
      <c r="C19" s="330"/>
      <c r="D19" s="330"/>
      <c r="E19" s="330">
        <v>1540000</v>
      </c>
      <c r="F19" s="330"/>
      <c r="G19" s="330"/>
      <c r="H19" s="331"/>
      <c r="I19" s="424"/>
      <c r="J19" s="357">
        <f t="shared" si="0"/>
        <v>1540000</v>
      </c>
    </row>
    <row r="20" spans="1:10" s="54" customFormat="1" ht="13.5" thickBot="1" x14ac:dyDescent="0.25">
      <c r="A20" s="352" t="s">
        <v>110</v>
      </c>
      <c r="B20" s="353"/>
      <c r="C20" s="353"/>
      <c r="D20" s="354"/>
      <c r="E20" s="353"/>
      <c r="F20" s="354"/>
      <c r="G20" s="354"/>
      <c r="H20" s="355"/>
      <c r="I20" s="356">
        <v>2000000</v>
      </c>
      <c r="J20" s="357">
        <f t="shared" si="0"/>
        <v>2000000</v>
      </c>
    </row>
    <row r="21" spans="1:10" ht="13.5" thickBot="1" x14ac:dyDescent="0.25">
      <c r="A21" s="215" t="s">
        <v>298</v>
      </c>
      <c r="B21" s="342">
        <v>1769451</v>
      </c>
      <c r="C21" s="342"/>
      <c r="D21" s="343"/>
      <c r="E21" s="342"/>
      <c r="F21" s="343"/>
      <c r="G21" s="343"/>
      <c r="H21" s="271"/>
      <c r="I21" s="356"/>
      <c r="J21" s="357">
        <f t="shared" si="0"/>
        <v>1769451</v>
      </c>
    </row>
    <row r="22" spans="1:10" ht="30" customHeight="1" thickBot="1" x14ac:dyDescent="0.25">
      <c r="A22" s="215" t="s">
        <v>178</v>
      </c>
      <c r="B22" s="342"/>
      <c r="C22" s="342"/>
      <c r="D22" s="343"/>
      <c r="E22" s="342"/>
      <c r="F22" s="343"/>
      <c r="G22" s="342">
        <v>6300000</v>
      </c>
      <c r="H22" s="271"/>
      <c r="I22" s="356"/>
      <c r="J22" s="357">
        <f t="shared" si="0"/>
        <v>6300000</v>
      </c>
    </row>
    <row r="23" spans="1:10" ht="26.25" thickBot="1" x14ac:dyDescent="0.25">
      <c r="A23" s="423" t="s">
        <v>299</v>
      </c>
      <c r="B23" s="342">
        <v>29474978</v>
      </c>
      <c r="C23" s="342">
        <v>7180928</v>
      </c>
      <c r="D23" s="343"/>
      <c r="E23" s="342"/>
      <c r="F23" s="343"/>
      <c r="G23" s="342"/>
      <c r="H23" s="271"/>
      <c r="I23" s="424">
        <v>23200868</v>
      </c>
      <c r="J23" s="357">
        <f t="shared" si="0"/>
        <v>59856774</v>
      </c>
    </row>
    <row r="24" spans="1:10" s="117" customFormat="1" ht="26.25" thickBot="1" x14ac:dyDescent="0.25">
      <c r="A24" s="214" t="s">
        <v>101</v>
      </c>
      <c r="B24" s="90"/>
      <c r="C24" s="90"/>
      <c r="D24" s="90">
        <v>97402000</v>
      </c>
      <c r="E24" s="90"/>
      <c r="F24" s="90"/>
      <c r="G24" s="90"/>
      <c r="H24" s="217"/>
      <c r="I24" s="424"/>
      <c r="J24" s="357">
        <f t="shared" si="0"/>
        <v>97402000</v>
      </c>
    </row>
    <row r="25" spans="1:10" ht="13.5" thickBot="1" x14ac:dyDescent="0.25">
      <c r="A25" s="213" t="s">
        <v>102</v>
      </c>
      <c r="B25" s="344"/>
      <c r="C25" s="344"/>
      <c r="D25" s="243"/>
      <c r="E25" s="344"/>
      <c r="F25" s="243"/>
      <c r="G25" s="344"/>
      <c r="H25" s="249"/>
      <c r="I25" s="424">
        <v>97249817</v>
      </c>
      <c r="J25" s="357">
        <f t="shared" si="0"/>
        <v>97249817</v>
      </c>
    </row>
    <row r="26" spans="1:10" s="117" customFormat="1" ht="20.100000000000001" customHeight="1" thickBot="1" x14ac:dyDescent="0.25">
      <c r="A26" s="216" t="s">
        <v>12</v>
      </c>
      <c r="B26" s="415">
        <f>SUM(B7:B25)</f>
        <v>661466152</v>
      </c>
      <c r="C26" s="415">
        <f t="shared" ref="C26:I26" si="1">SUM(C7:C25)</f>
        <v>1596873998</v>
      </c>
      <c r="D26" s="415">
        <f t="shared" si="1"/>
        <v>97402000</v>
      </c>
      <c r="E26" s="415">
        <f t="shared" si="1"/>
        <v>83308267</v>
      </c>
      <c r="F26" s="415">
        <f t="shared" si="1"/>
        <v>21762694</v>
      </c>
      <c r="G26" s="415">
        <f t="shared" si="1"/>
        <v>23524731</v>
      </c>
      <c r="H26" s="415">
        <f t="shared" si="1"/>
        <v>0</v>
      </c>
      <c r="I26" s="415">
        <f t="shared" si="1"/>
        <v>680092538</v>
      </c>
      <c r="J26" s="345">
        <f>SUM(B26:I26)</f>
        <v>3164430380</v>
      </c>
    </row>
    <row r="27" spans="1:10" x14ac:dyDescent="0.2">
      <c r="B27" s="72"/>
      <c r="C27" s="72"/>
      <c r="D27" s="72"/>
      <c r="E27" s="72"/>
      <c r="F27" s="72"/>
      <c r="G27" s="72"/>
      <c r="H27" s="72"/>
      <c r="I27" s="72"/>
      <c r="J27" s="72"/>
    </row>
  </sheetData>
  <mergeCells count="2">
    <mergeCell ref="A1:J2"/>
    <mergeCell ref="A5:A6"/>
  </mergeCells>
  <pageMargins left="0.75" right="0.75" top="1" bottom="1" header="0.5" footer="0.5"/>
  <pageSetup paperSize="9" scale="62" orientation="landscape" r:id="rId1"/>
  <headerFooter alignWithMargins="0">
    <oddHeader>&amp;R1.1)a.sz. melléklete
...../2020. (IX.03.) Egyek Önk.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view="pageLayout" topLeftCell="B1" zoomScaleNormal="100" workbookViewId="0">
      <selection activeCell="J27" sqref="J27"/>
    </sheetView>
  </sheetViews>
  <sheetFormatPr defaultRowHeight="12.75" x14ac:dyDescent="0.2"/>
  <cols>
    <col min="1" max="1" width="52.140625" customWidth="1"/>
    <col min="2" max="2" width="25.42578125" customWidth="1"/>
    <col min="3" max="3" width="18.42578125" customWidth="1"/>
    <col min="4" max="4" width="16" customWidth="1"/>
    <col min="5" max="5" width="16.28515625" customWidth="1"/>
    <col min="6" max="6" width="19.42578125" customWidth="1"/>
    <col min="7" max="7" width="14.42578125" customWidth="1"/>
    <col min="8" max="8" width="15.5703125" customWidth="1"/>
    <col min="9" max="9" width="21" customWidth="1"/>
    <col min="10" max="10" width="32.140625" customWidth="1"/>
  </cols>
  <sheetData>
    <row r="1" spans="1:10" ht="15.75" customHeight="1" x14ac:dyDescent="0.2">
      <c r="A1" s="628" t="s">
        <v>321</v>
      </c>
      <c r="B1" s="628"/>
      <c r="C1" s="628"/>
      <c r="D1" s="628"/>
      <c r="E1" s="628"/>
      <c r="F1" s="628"/>
      <c r="G1" s="628"/>
      <c r="H1" s="628"/>
      <c r="I1" s="628"/>
      <c r="J1" s="628"/>
    </row>
    <row r="2" spans="1:10" x14ac:dyDescent="0.2">
      <c r="A2" s="628"/>
      <c r="B2" s="628"/>
      <c r="C2" s="628"/>
      <c r="D2" s="628"/>
      <c r="E2" s="628"/>
      <c r="F2" s="628"/>
      <c r="G2" s="628"/>
      <c r="H2" s="628"/>
      <c r="I2" s="628"/>
      <c r="J2" s="628"/>
    </row>
    <row r="4" spans="1:10" ht="13.5" thickBot="1" x14ac:dyDescent="0.25"/>
    <row r="5" spans="1:10" ht="86.25" customHeight="1" thickBot="1" x14ac:dyDescent="0.25">
      <c r="A5" s="629" t="s">
        <v>96</v>
      </c>
      <c r="B5" s="337" t="s">
        <v>75</v>
      </c>
      <c r="C5" s="337" t="s">
        <v>81</v>
      </c>
      <c r="D5" s="337" t="s">
        <v>94</v>
      </c>
      <c r="E5" s="337" t="s">
        <v>73</v>
      </c>
      <c r="F5" s="337" t="s">
        <v>95</v>
      </c>
      <c r="G5" s="337" t="s">
        <v>92</v>
      </c>
      <c r="H5" s="337" t="s">
        <v>83</v>
      </c>
      <c r="I5" s="337" t="s">
        <v>90</v>
      </c>
      <c r="J5" s="338" t="s">
        <v>12</v>
      </c>
    </row>
    <row r="6" spans="1:10" ht="25.5" customHeight="1" thickBot="1" x14ac:dyDescent="0.25">
      <c r="A6" s="630"/>
      <c r="B6" s="422" t="s">
        <v>287</v>
      </c>
      <c r="C6" s="422" t="s">
        <v>287</v>
      </c>
      <c r="D6" s="422" t="s">
        <v>287</v>
      </c>
      <c r="E6" s="422" t="s">
        <v>287</v>
      </c>
      <c r="F6" s="422" t="s">
        <v>287</v>
      </c>
      <c r="G6" s="422" t="s">
        <v>287</v>
      </c>
      <c r="H6" s="422" t="s">
        <v>287</v>
      </c>
      <c r="I6" s="422" t="s">
        <v>287</v>
      </c>
      <c r="J6" s="422" t="s">
        <v>287</v>
      </c>
    </row>
    <row r="7" spans="1:10" ht="13.5" thickBot="1" x14ac:dyDescent="0.25">
      <c r="A7" s="213" t="s">
        <v>99</v>
      </c>
      <c r="B7" s="90">
        <v>1024000</v>
      </c>
      <c r="C7" s="90"/>
      <c r="D7" s="90"/>
      <c r="E7" s="90"/>
      <c r="F7" s="90"/>
      <c r="G7" s="90"/>
      <c r="H7" s="217"/>
      <c r="I7" s="424"/>
      <c r="J7" s="357">
        <f t="shared" ref="J7:J9" si="0">SUM(B7:I7)</f>
        <v>1024000</v>
      </c>
    </row>
    <row r="8" spans="1:10" ht="13.5" thickBot="1" x14ac:dyDescent="0.25">
      <c r="A8" s="215" t="s">
        <v>300</v>
      </c>
      <c r="B8" s="330">
        <f>16750000-2350000</f>
        <v>14400000</v>
      </c>
      <c r="C8" s="330"/>
      <c r="D8" s="330"/>
      <c r="E8" s="330">
        <v>770000</v>
      </c>
      <c r="F8" s="330"/>
      <c r="G8" s="330"/>
      <c r="H8" s="331"/>
      <c r="I8" s="424"/>
      <c r="J8" s="357">
        <f t="shared" si="0"/>
        <v>15170000</v>
      </c>
    </row>
    <row r="9" spans="1:10" ht="13.5" thickBot="1" x14ac:dyDescent="0.25">
      <c r="A9" s="215" t="s">
        <v>103</v>
      </c>
      <c r="B9" s="342"/>
      <c r="C9" s="342"/>
      <c r="D9" s="343"/>
      <c r="E9" s="342">
        <v>2540</v>
      </c>
      <c r="F9" s="343"/>
      <c r="G9" s="343"/>
      <c r="H9" s="271"/>
      <c r="I9" s="356"/>
      <c r="J9" s="357">
        <f t="shared" si="0"/>
        <v>2540</v>
      </c>
    </row>
    <row r="10" spans="1:10" s="117" customFormat="1" ht="20.100000000000001" customHeight="1" thickBot="1" x14ac:dyDescent="0.25">
      <c r="A10" s="216" t="s">
        <v>12</v>
      </c>
      <c r="B10" s="415">
        <f t="shared" ref="B10:I10" si="1">SUM(B7:B9)</f>
        <v>15424000</v>
      </c>
      <c r="C10" s="415">
        <f t="shared" si="1"/>
        <v>0</v>
      </c>
      <c r="D10" s="415">
        <f t="shared" si="1"/>
        <v>0</v>
      </c>
      <c r="E10" s="415">
        <f t="shared" si="1"/>
        <v>772540</v>
      </c>
      <c r="F10" s="415">
        <f t="shared" si="1"/>
        <v>0</v>
      </c>
      <c r="G10" s="415">
        <f t="shared" si="1"/>
        <v>0</v>
      </c>
      <c r="H10" s="415">
        <f t="shared" si="1"/>
        <v>0</v>
      </c>
      <c r="I10" s="415">
        <f t="shared" si="1"/>
        <v>0</v>
      </c>
      <c r="J10" s="345">
        <f>SUM(B10:I10)</f>
        <v>16196540</v>
      </c>
    </row>
  </sheetData>
  <mergeCells count="2">
    <mergeCell ref="A1:J2"/>
    <mergeCell ref="A5:A6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&amp;R1.1)b.sz. melléklete
...../2020. (IX.03.) Egyek Önk.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Normal="100" workbookViewId="0">
      <selection activeCell="H23" sqref="H23"/>
    </sheetView>
  </sheetViews>
  <sheetFormatPr defaultRowHeight="12.75" x14ac:dyDescent="0.2"/>
  <cols>
    <col min="1" max="1" width="49.28515625" customWidth="1"/>
    <col min="2" max="3" width="20.28515625" customWidth="1"/>
    <col min="4" max="4" width="15.5703125" customWidth="1"/>
    <col min="5" max="5" width="12.28515625" customWidth="1"/>
    <col min="6" max="6" width="13.5703125" customWidth="1"/>
    <col min="7" max="7" width="15.140625" customWidth="1"/>
    <col min="8" max="8" width="17" customWidth="1"/>
    <col min="9" max="9" width="15.5703125" customWidth="1"/>
    <col min="10" max="10" width="13.28515625" customWidth="1"/>
  </cols>
  <sheetData>
    <row r="1" spans="1:10" ht="15.75" customHeight="1" x14ac:dyDescent="0.2">
      <c r="A1" s="628" t="s">
        <v>268</v>
      </c>
      <c r="B1" s="628"/>
      <c r="C1" s="628"/>
      <c r="D1" s="628"/>
      <c r="E1" s="628"/>
      <c r="F1" s="628"/>
      <c r="G1" s="628"/>
      <c r="H1" s="628"/>
      <c r="I1" s="628"/>
      <c r="J1" s="628"/>
    </row>
    <row r="2" spans="1:10" ht="15.75" customHeight="1" x14ac:dyDescent="0.2">
      <c r="A2" s="628"/>
      <c r="B2" s="628"/>
      <c r="C2" s="628"/>
      <c r="D2" s="628"/>
      <c r="E2" s="628"/>
      <c r="F2" s="628"/>
      <c r="G2" s="628"/>
      <c r="H2" s="628"/>
      <c r="I2" s="628"/>
      <c r="J2" s="628"/>
    </row>
    <row r="5" spans="1:10" ht="13.5" thickBot="1" x14ac:dyDescent="0.25"/>
    <row r="6" spans="1:10" ht="51.75" thickBot="1" x14ac:dyDescent="0.25">
      <c r="A6" s="629" t="s">
        <v>96</v>
      </c>
      <c r="B6" s="92" t="s">
        <v>75</v>
      </c>
      <c r="C6" s="92" t="s">
        <v>81</v>
      </c>
      <c r="D6" s="92" t="s">
        <v>94</v>
      </c>
      <c r="E6" s="92" t="s">
        <v>73</v>
      </c>
      <c r="F6" s="92" t="s">
        <v>95</v>
      </c>
      <c r="G6" s="92" t="s">
        <v>92</v>
      </c>
      <c r="H6" s="92" t="s">
        <v>83</v>
      </c>
      <c r="I6" s="92" t="s">
        <v>90</v>
      </c>
      <c r="J6" s="93" t="s">
        <v>12</v>
      </c>
    </row>
    <row r="7" spans="1:10" ht="13.5" thickBot="1" x14ac:dyDescent="0.25">
      <c r="A7" s="631"/>
      <c r="B7" s="421" t="s">
        <v>287</v>
      </c>
      <c r="C7" s="421" t="s">
        <v>287</v>
      </c>
      <c r="D7" s="421" t="s">
        <v>287</v>
      </c>
      <c r="E7" s="421" t="s">
        <v>287</v>
      </c>
      <c r="F7" s="421" t="s">
        <v>287</v>
      </c>
      <c r="G7" s="421" t="s">
        <v>287</v>
      </c>
      <c r="H7" s="421" t="s">
        <v>287</v>
      </c>
      <c r="I7" s="421" t="s">
        <v>287</v>
      </c>
      <c r="J7" s="421" t="s">
        <v>287</v>
      </c>
    </row>
    <row r="8" spans="1:10" ht="31.5" customHeight="1" thickBot="1" x14ac:dyDescent="0.25">
      <c r="A8" s="234" t="s">
        <v>106</v>
      </c>
      <c r="B8" s="375">
        <v>0</v>
      </c>
      <c r="C8" s="375"/>
      <c r="D8" s="375"/>
      <c r="E8" s="375">
        <v>301200</v>
      </c>
      <c r="F8" s="375"/>
      <c r="G8" s="375"/>
      <c r="H8" s="375"/>
      <c r="I8" s="376">
        <v>0</v>
      </c>
      <c r="J8" s="372">
        <f>SUM(B8:I8)</f>
        <v>301200</v>
      </c>
    </row>
    <row r="9" spans="1:10" ht="23.25" customHeight="1" thickBot="1" x14ac:dyDescent="0.25">
      <c r="A9" s="377" t="s">
        <v>107</v>
      </c>
      <c r="B9" s="142">
        <v>0</v>
      </c>
      <c r="C9" s="142">
        <v>0</v>
      </c>
      <c r="D9" s="142">
        <v>0</v>
      </c>
      <c r="E9" s="142">
        <v>0</v>
      </c>
      <c r="F9" s="142">
        <v>0</v>
      </c>
      <c r="G9" s="142">
        <v>0</v>
      </c>
      <c r="H9" s="142">
        <v>0</v>
      </c>
      <c r="I9" s="378">
        <v>0</v>
      </c>
      <c r="J9" s="372">
        <f t="shared" ref="J9:J10" si="0">SUM(B9:I9)</f>
        <v>0</v>
      </c>
    </row>
    <row r="10" spans="1:10" ht="44.25" customHeight="1" thickBot="1" x14ac:dyDescent="0.25">
      <c r="A10" s="379" t="s">
        <v>264</v>
      </c>
      <c r="B10" s="380">
        <v>0</v>
      </c>
      <c r="C10" s="380"/>
      <c r="D10" s="380"/>
      <c r="E10" s="380"/>
      <c r="F10" s="380"/>
      <c r="G10" s="380"/>
      <c r="H10" s="380"/>
      <c r="I10" s="381"/>
      <c r="J10" s="382">
        <f t="shared" si="0"/>
        <v>0</v>
      </c>
    </row>
    <row r="11" spans="1:10" ht="32.25" customHeight="1" thickBot="1" x14ac:dyDescent="0.25">
      <c r="A11" s="373" t="s">
        <v>12</v>
      </c>
      <c r="B11" s="374">
        <f>SUM(B8:B10)</f>
        <v>0</v>
      </c>
      <c r="C11" s="374">
        <f t="shared" ref="C11:J11" si="1">SUM(C8:C10)</f>
        <v>0</v>
      </c>
      <c r="D11" s="374">
        <f t="shared" si="1"/>
        <v>0</v>
      </c>
      <c r="E11" s="374">
        <f t="shared" si="1"/>
        <v>301200</v>
      </c>
      <c r="F11" s="374">
        <f t="shared" si="1"/>
        <v>0</v>
      </c>
      <c r="G11" s="374">
        <f t="shared" si="1"/>
        <v>0</v>
      </c>
      <c r="H11" s="374">
        <f t="shared" si="1"/>
        <v>0</v>
      </c>
      <c r="I11" s="374">
        <f t="shared" si="1"/>
        <v>0</v>
      </c>
      <c r="J11" s="116">
        <f t="shared" si="1"/>
        <v>301200</v>
      </c>
    </row>
  </sheetData>
  <mergeCells count="2">
    <mergeCell ref="A6:A7"/>
    <mergeCell ref="A1:J2"/>
  </mergeCells>
  <phoneticPr fontId="31" type="noConversion"/>
  <pageMargins left="0.74803149606299213" right="0.74803149606299213" top="0.98425196850393704" bottom="0.98425196850393704" header="0.51181102362204722" footer="0.51181102362204722"/>
  <pageSetup paperSize="9" scale="60" orientation="landscape" r:id="rId1"/>
  <headerFooter scaleWithDoc="0" alignWithMargins="0">
    <oddHeader>&amp;R1.2. sz. melléklete
...../2020.(IX.03.) Egyek Önk.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Normal="100" workbookViewId="0">
      <selection activeCell="C18" sqref="C18"/>
    </sheetView>
  </sheetViews>
  <sheetFormatPr defaultRowHeight="12.75" x14ac:dyDescent="0.2"/>
  <cols>
    <col min="1" max="1" width="49.28515625" customWidth="1"/>
    <col min="2" max="3" width="20.28515625" customWidth="1"/>
    <col min="4" max="4" width="15.5703125" customWidth="1"/>
    <col min="5" max="5" width="12.28515625" customWidth="1"/>
    <col min="6" max="6" width="13.5703125" customWidth="1"/>
    <col min="7" max="7" width="15.140625" customWidth="1"/>
    <col min="8" max="8" width="17" customWidth="1"/>
    <col min="9" max="9" width="15.5703125" customWidth="1"/>
    <col min="10" max="10" width="13.28515625" customWidth="1"/>
  </cols>
  <sheetData>
    <row r="1" spans="1:10" ht="15.75" customHeight="1" x14ac:dyDescent="0.2">
      <c r="A1" s="628" t="s">
        <v>271</v>
      </c>
      <c r="B1" s="628"/>
      <c r="C1" s="628"/>
      <c r="D1" s="628"/>
      <c r="E1" s="628"/>
      <c r="F1" s="628"/>
      <c r="G1" s="628"/>
      <c r="H1" s="628"/>
      <c r="I1" s="628"/>
      <c r="J1" s="628"/>
    </row>
    <row r="2" spans="1:10" ht="15.75" customHeight="1" x14ac:dyDescent="0.2">
      <c r="A2" s="628"/>
      <c r="B2" s="628"/>
      <c r="C2" s="628"/>
      <c r="D2" s="628"/>
      <c r="E2" s="628"/>
      <c r="F2" s="628"/>
      <c r="G2" s="628"/>
      <c r="H2" s="628"/>
      <c r="I2" s="628"/>
      <c r="J2" s="628"/>
    </row>
    <row r="5" spans="1:10" ht="13.5" thickBot="1" x14ac:dyDescent="0.25"/>
    <row r="6" spans="1:10" ht="51.75" thickBot="1" x14ac:dyDescent="0.25">
      <c r="A6" s="629" t="s">
        <v>96</v>
      </c>
      <c r="B6" s="92" t="s">
        <v>75</v>
      </c>
      <c r="C6" s="92" t="s">
        <v>81</v>
      </c>
      <c r="D6" s="92" t="s">
        <v>94</v>
      </c>
      <c r="E6" s="92" t="s">
        <v>73</v>
      </c>
      <c r="F6" s="92" t="s">
        <v>95</v>
      </c>
      <c r="G6" s="92" t="s">
        <v>92</v>
      </c>
      <c r="H6" s="92" t="s">
        <v>83</v>
      </c>
      <c r="I6" s="92" t="s">
        <v>90</v>
      </c>
      <c r="J6" s="93" t="s">
        <v>12</v>
      </c>
    </row>
    <row r="7" spans="1:10" ht="13.5" thickBot="1" x14ac:dyDescent="0.25">
      <c r="A7" s="631"/>
      <c r="B7" s="421" t="s">
        <v>287</v>
      </c>
      <c r="C7" s="421" t="s">
        <v>287</v>
      </c>
      <c r="D7" s="421" t="s">
        <v>287</v>
      </c>
      <c r="E7" s="421" t="s">
        <v>287</v>
      </c>
      <c r="F7" s="421" t="s">
        <v>287</v>
      </c>
      <c r="G7" s="421" t="s">
        <v>287</v>
      </c>
      <c r="H7" s="421" t="s">
        <v>287</v>
      </c>
      <c r="I7" s="421" t="s">
        <v>287</v>
      </c>
      <c r="J7" s="421" t="s">
        <v>287</v>
      </c>
    </row>
    <row r="8" spans="1:10" ht="31.5" customHeight="1" thickBot="1" x14ac:dyDescent="0.25">
      <c r="A8" s="234" t="s">
        <v>106</v>
      </c>
      <c r="B8" s="375">
        <v>0</v>
      </c>
      <c r="C8" s="375"/>
      <c r="D8" s="375"/>
      <c r="E8" s="375">
        <v>301200</v>
      </c>
      <c r="F8" s="375"/>
      <c r="G8" s="375"/>
      <c r="H8" s="375"/>
      <c r="I8" s="376">
        <v>0</v>
      </c>
      <c r="J8" s="372">
        <f>SUM(B8:I8)</f>
        <v>301200</v>
      </c>
    </row>
    <row r="9" spans="1:10" ht="23.25" customHeight="1" thickBot="1" x14ac:dyDescent="0.25">
      <c r="A9" s="377" t="s">
        <v>107</v>
      </c>
      <c r="B9" s="142">
        <v>0</v>
      </c>
      <c r="C9" s="142">
        <v>0</v>
      </c>
      <c r="D9" s="142">
        <v>0</v>
      </c>
      <c r="E9" s="142">
        <v>0</v>
      </c>
      <c r="F9" s="142">
        <v>0</v>
      </c>
      <c r="G9" s="142">
        <v>0</v>
      </c>
      <c r="H9" s="142">
        <v>0</v>
      </c>
      <c r="I9" s="378">
        <v>0</v>
      </c>
      <c r="J9" s="372">
        <f t="shared" ref="J9:J10" si="0">SUM(B9:I9)</f>
        <v>0</v>
      </c>
    </row>
    <row r="10" spans="1:10" ht="44.25" customHeight="1" thickBot="1" x14ac:dyDescent="0.25">
      <c r="A10" s="379" t="s">
        <v>264</v>
      </c>
      <c r="B10" s="380">
        <v>0</v>
      </c>
      <c r="C10" s="380"/>
      <c r="D10" s="380"/>
      <c r="E10" s="380"/>
      <c r="F10" s="380"/>
      <c r="G10" s="380"/>
      <c r="H10" s="380"/>
      <c r="I10" s="381"/>
      <c r="J10" s="382">
        <f t="shared" si="0"/>
        <v>0</v>
      </c>
    </row>
    <row r="11" spans="1:10" ht="32.25" customHeight="1" thickBot="1" x14ac:dyDescent="0.25">
      <c r="A11" s="373" t="s">
        <v>12</v>
      </c>
      <c r="B11" s="374">
        <f>SUM(B8:B10)</f>
        <v>0</v>
      </c>
      <c r="C11" s="374">
        <f t="shared" ref="C11:J11" si="1">SUM(C8:C10)</f>
        <v>0</v>
      </c>
      <c r="D11" s="374">
        <f t="shared" si="1"/>
        <v>0</v>
      </c>
      <c r="E11" s="374">
        <f t="shared" si="1"/>
        <v>301200</v>
      </c>
      <c r="F11" s="374">
        <f t="shared" si="1"/>
        <v>0</v>
      </c>
      <c r="G11" s="374">
        <f t="shared" si="1"/>
        <v>0</v>
      </c>
      <c r="H11" s="374">
        <f t="shared" si="1"/>
        <v>0</v>
      </c>
      <c r="I11" s="374">
        <f t="shared" si="1"/>
        <v>0</v>
      </c>
      <c r="J11" s="116">
        <f t="shared" si="1"/>
        <v>301200</v>
      </c>
    </row>
  </sheetData>
  <mergeCells count="2">
    <mergeCell ref="A1:J2"/>
    <mergeCell ref="A6:A7"/>
  </mergeCells>
  <pageMargins left="0.74803149606299213" right="0.74803149606299213" top="0.98425196850393704" bottom="0.98425196850393704" header="0.51181102362204722" footer="0.51181102362204722"/>
  <pageSetup paperSize="9" scale="60" orientation="landscape" r:id="rId1"/>
  <headerFooter scaleWithDoc="0" alignWithMargins="0">
    <oddHeader>&amp;R1.2)a.sz. melléklete
...../2020.(IX.03.) Egyek Önk.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zoomScaleNormal="100" workbookViewId="0">
      <selection activeCell="A22" sqref="A22"/>
    </sheetView>
  </sheetViews>
  <sheetFormatPr defaultRowHeight="12.75" x14ac:dyDescent="0.2"/>
  <cols>
    <col min="1" max="1" width="59.42578125" customWidth="1"/>
    <col min="2" max="3" width="17.42578125" customWidth="1"/>
    <col min="4" max="4" width="19.7109375" customWidth="1"/>
    <col min="5" max="5" width="17.85546875" customWidth="1"/>
    <col min="6" max="6" width="14.5703125" customWidth="1"/>
    <col min="7" max="7" width="15.28515625" customWidth="1"/>
    <col min="8" max="8" width="15.42578125" customWidth="1"/>
    <col min="9" max="9" width="13.28515625" customWidth="1"/>
    <col min="10" max="10" width="17.5703125" customWidth="1"/>
  </cols>
  <sheetData>
    <row r="1" spans="1:10" ht="15.75" customHeight="1" x14ac:dyDescent="0.2">
      <c r="A1" s="628" t="s">
        <v>272</v>
      </c>
      <c r="B1" s="628"/>
      <c r="C1" s="628"/>
      <c r="D1" s="628"/>
      <c r="E1" s="628"/>
      <c r="F1" s="628"/>
      <c r="G1" s="628"/>
      <c r="H1" s="628"/>
      <c r="I1" s="628"/>
      <c r="J1" s="628"/>
    </row>
    <row r="2" spans="1:10" ht="12.75" customHeight="1" x14ac:dyDescent="0.2">
      <c r="A2" s="628"/>
      <c r="B2" s="628"/>
      <c r="C2" s="628"/>
      <c r="D2" s="628"/>
      <c r="E2" s="628"/>
      <c r="F2" s="628"/>
      <c r="G2" s="628"/>
      <c r="H2" s="628"/>
      <c r="I2" s="628"/>
      <c r="J2" s="628"/>
    </row>
    <row r="5" spans="1:10" ht="13.5" thickBot="1" x14ac:dyDescent="0.25"/>
    <row r="6" spans="1:10" ht="51.75" thickBot="1" x14ac:dyDescent="0.25">
      <c r="A6" s="629" t="s">
        <v>96</v>
      </c>
      <c r="B6" s="92" t="s">
        <v>75</v>
      </c>
      <c r="C6" s="92" t="s">
        <v>81</v>
      </c>
      <c r="D6" s="92" t="s">
        <v>94</v>
      </c>
      <c r="E6" s="92" t="s">
        <v>73</v>
      </c>
      <c r="F6" s="92" t="s">
        <v>95</v>
      </c>
      <c r="G6" s="92" t="s">
        <v>92</v>
      </c>
      <c r="H6" s="92" t="s">
        <v>83</v>
      </c>
      <c r="I6" s="92" t="s">
        <v>90</v>
      </c>
      <c r="J6" s="93" t="s">
        <v>12</v>
      </c>
    </row>
    <row r="7" spans="1:10" ht="13.5" thickBot="1" x14ac:dyDescent="0.25">
      <c r="A7" s="630"/>
      <c r="B7" s="421" t="s">
        <v>287</v>
      </c>
      <c r="C7" s="421" t="s">
        <v>287</v>
      </c>
      <c r="D7" s="421" t="s">
        <v>287</v>
      </c>
      <c r="E7" s="421" t="s">
        <v>287</v>
      </c>
      <c r="F7" s="421" t="s">
        <v>287</v>
      </c>
      <c r="G7" s="421" t="s">
        <v>287</v>
      </c>
      <c r="H7" s="421" t="s">
        <v>287</v>
      </c>
      <c r="I7" s="421" t="s">
        <v>287</v>
      </c>
      <c r="J7" s="421" t="s">
        <v>287</v>
      </c>
    </row>
    <row r="8" spans="1:10" x14ac:dyDescent="0.2">
      <c r="A8" s="310" t="s">
        <v>108</v>
      </c>
      <c r="B8" s="142">
        <v>0</v>
      </c>
      <c r="C8" s="142">
        <v>0</v>
      </c>
      <c r="D8" s="142">
        <v>0</v>
      </c>
      <c r="E8" s="143">
        <f>SUM(B8:D8)</f>
        <v>0</v>
      </c>
      <c r="F8" s="236">
        <v>0</v>
      </c>
      <c r="G8" s="236">
        <v>0</v>
      </c>
      <c r="H8" s="236">
        <v>0</v>
      </c>
      <c r="I8" s="316">
        <v>0</v>
      </c>
      <c r="J8" s="319">
        <f>SUM(B8:I8)</f>
        <v>0</v>
      </c>
    </row>
    <row r="9" spans="1:10" x14ac:dyDescent="0.2">
      <c r="A9" s="141" t="s">
        <v>109</v>
      </c>
      <c r="B9" s="142">
        <v>0</v>
      </c>
      <c r="C9" s="142">
        <v>0</v>
      </c>
      <c r="D9" s="142">
        <v>0</v>
      </c>
      <c r="E9" s="144">
        <v>688000</v>
      </c>
      <c r="F9" s="236">
        <v>0</v>
      </c>
      <c r="G9" s="236">
        <v>0</v>
      </c>
      <c r="H9" s="236">
        <v>0</v>
      </c>
      <c r="I9" s="316">
        <v>0</v>
      </c>
      <c r="J9" s="319">
        <f>SUM(B9:I9)</f>
        <v>688000</v>
      </c>
    </row>
    <row r="10" spans="1:10" x14ac:dyDescent="0.2">
      <c r="A10" s="141" t="s">
        <v>110</v>
      </c>
      <c r="B10" s="142">
        <v>0</v>
      </c>
      <c r="C10" s="142">
        <v>0</v>
      </c>
      <c r="D10" s="142">
        <v>0</v>
      </c>
      <c r="E10" s="143">
        <v>0</v>
      </c>
      <c r="F10" s="236">
        <v>0</v>
      </c>
      <c r="G10" s="236">
        <v>0</v>
      </c>
      <c r="H10" s="236">
        <v>0</v>
      </c>
      <c r="I10" s="316">
        <v>0</v>
      </c>
      <c r="J10" s="319">
        <f>SUM(B10:I10)</f>
        <v>0</v>
      </c>
    </row>
    <row r="11" spans="1:10" ht="13.5" thickBot="1" x14ac:dyDescent="0.25">
      <c r="A11" s="311" t="s">
        <v>111</v>
      </c>
      <c r="B11" s="309">
        <v>0</v>
      </c>
      <c r="C11" s="309">
        <v>0</v>
      </c>
      <c r="D11" s="309">
        <v>0</v>
      </c>
      <c r="E11" s="312">
        <f>SUM(B11:D11)</f>
        <v>0</v>
      </c>
      <c r="F11" s="313">
        <v>0</v>
      </c>
      <c r="G11" s="313">
        <v>0</v>
      </c>
      <c r="H11" s="313">
        <v>0</v>
      </c>
      <c r="I11" s="317"/>
      <c r="J11" s="320">
        <f>SUM(B11:I11)</f>
        <v>0</v>
      </c>
    </row>
    <row r="12" spans="1:10" s="59" customFormat="1" ht="13.5" thickBot="1" x14ac:dyDescent="0.25">
      <c r="A12" s="314" t="s">
        <v>58</v>
      </c>
      <c r="B12" s="315">
        <f>SUM(B8:B9)</f>
        <v>0</v>
      </c>
      <c r="C12" s="315">
        <f>SUM(C8:C9)</f>
        <v>0</v>
      </c>
      <c r="D12" s="315">
        <f t="shared" ref="D12:I12" si="0">SUM(D8:D11)</f>
        <v>0</v>
      </c>
      <c r="E12" s="315">
        <f t="shared" si="0"/>
        <v>688000</v>
      </c>
      <c r="F12" s="315">
        <f t="shared" si="0"/>
        <v>0</v>
      </c>
      <c r="G12" s="315">
        <f t="shared" si="0"/>
        <v>0</v>
      </c>
      <c r="H12" s="315">
        <f t="shared" si="0"/>
        <v>0</v>
      </c>
      <c r="I12" s="318">
        <f t="shared" si="0"/>
        <v>0</v>
      </c>
      <c r="J12" s="321">
        <f>SUM(B12:I12)</f>
        <v>688000</v>
      </c>
    </row>
  </sheetData>
  <mergeCells count="2">
    <mergeCell ref="A6:A7"/>
    <mergeCell ref="A1:J2"/>
  </mergeCells>
  <phoneticPr fontId="31" type="noConversion"/>
  <pageMargins left="0.75" right="0.75" top="1" bottom="1" header="0.5" footer="0.5"/>
  <pageSetup paperSize="9" scale="63" orientation="landscape" r:id="rId1"/>
  <headerFooter alignWithMargins="0">
    <oddHeader>&amp;R1.3.sz. melléklete
...../2020.(IX.03.) Egyek Önk.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Normal="100" workbookViewId="0">
      <selection activeCell="E10" sqref="E10"/>
    </sheetView>
  </sheetViews>
  <sheetFormatPr defaultRowHeight="12.75" x14ac:dyDescent="0.2"/>
  <cols>
    <col min="1" max="1" width="58.5703125" customWidth="1"/>
    <col min="2" max="3" width="17.42578125" customWidth="1"/>
    <col min="4" max="4" width="14" customWidth="1"/>
    <col min="5" max="5" width="15.140625" customWidth="1"/>
    <col min="6" max="6" width="12" customWidth="1"/>
    <col min="7" max="7" width="11.5703125" customWidth="1"/>
    <col min="8" max="8" width="13.28515625" customWidth="1"/>
    <col min="9" max="9" width="14.7109375" customWidth="1"/>
    <col min="10" max="10" width="13" customWidth="1"/>
  </cols>
  <sheetData>
    <row r="1" spans="1:10" ht="15.75" customHeight="1" x14ac:dyDescent="0.2">
      <c r="A1" s="628" t="s">
        <v>273</v>
      </c>
      <c r="B1" s="628"/>
      <c r="C1" s="628"/>
      <c r="D1" s="628"/>
      <c r="E1" s="628"/>
      <c r="F1" s="628"/>
      <c r="G1" s="628"/>
      <c r="H1" s="628"/>
      <c r="I1" s="628"/>
      <c r="J1" s="628"/>
    </row>
    <row r="2" spans="1:10" ht="12.75" customHeight="1" x14ac:dyDescent="0.2">
      <c r="A2" s="628"/>
      <c r="B2" s="628"/>
      <c r="C2" s="628"/>
      <c r="D2" s="628"/>
      <c r="E2" s="628"/>
      <c r="F2" s="628"/>
      <c r="G2" s="628"/>
      <c r="H2" s="628"/>
      <c r="I2" s="628"/>
      <c r="J2" s="628"/>
    </row>
    <row r="5" spans="1:10" ht="13.5" thickBot="1" x14ac:dyDescent="0.25"/>
    <row r="6" spans="1:10" ht="64.5" thickBot="1" x14ac:dyDescent="0.25">
      <c r="A6" s="629" t="s">
        <v>96</v>
      </c>
      <c r="B6" s="92" t="s">
        <v>75</v>
      </c>
      <c r="C6" s="92" t="s">
        <v>81</v>
      </c>
      <c r="D6" s="92" t="s">
        <v>94</v>
      </c>
      <c r="E6" s="92" t="s">
        <v>73</v>
      </c>
      <c r="F6" s="92" t="s">
        <v>95</v>
      </c>
      <c r="G6" s="92" t="s">
        <v>92</v>
      </c>
      <c r="H6" s="92" t="s">
        <v>83</v>
      </c>
      <c r="I6" s="92" t="s">
        <v>90</v>
      </c>
      <c r="J6" s="93" t="s">
        <v>12</v>
      </c>
    </row>
    <row r="7" spans="1:10" ht="13.5" thickBot="1" x14ac:dyDescent="0.25">
      <c r="A7" s="630"/>
      <c r="B7" s="115" t="s">
        <v>287</v>
      </c>
      <c r="C7" s="115" t="s">
        <v>287</v>
      </c>
      <c r="D7" s="115" t="s">
        <v>287</v>
      </c>
      <c r="E7" s="115" t="s">
        <v>287</v>
      </c>
      <c r="F7" s="115" t="s">
        <v>287</v>
      </c>
      <c r="G7" s="115" t="s">
        <v>287</v>
      </c>
      <c r="H7" s="115" t="s">
        <v>287</v>
      </c>
      <c r="I7" s="115" t="s">
        <v>287</v>
      </c>
      <c r="J7" s="115" t="s">
        <v>287</v>
      </c>
    </row>
    <row r="8" spans="1:10" x14ac:dyDescent="0.2">
      <c r="A8" s="310" t="s">
        <v>108</v>
      </c>
      <c r="B8" s="142">
        <v>0</v>
      </c>
      <c r="C8" s="142">
        <v>0</v>
      </c>
      <c r="D8" s="142">
        <v>0</v>
      </c>
      <c r="E8" s="143">
        <f>SUM(B8:D8)</f>
        <v>0</v>
      </c>
      <c r="F8" s="236">
        <v>0</v>
      </c>
      <c r="G8" s="236">
        <v>0</v>
      </c>
      <c r="H8" s="236">
        <v>0</v>
      </c>
      <c r="I8" s="316">
        <v>0</v>
      </c>
      <c r="J8" s="319">
        <f>SUM(B8:I8)</f>
        <v>0</v>
      </c>
    </row>
    <row r="9" spans="1:10" x14ac:dyDescent="0.2">
      <c r="A9" s="141" t="s">
        <v>109</v>
      </c>
      <c r="B9" s="142">
        <v>0</v>
      </c>
      <c r="C9" s="142">
        <v>0</v>
      </c>
      <c r="D9" s="142">
        <v>0</v>
      </c>
      <c r="E9" s="144">
        <v>688000</v>
      </c>
      <c r="F9" s="236">
        <v>0</v>
      </c>
      <c r="G9" s="236">
        <v>0</v>
      </c>
      <c r="H9" s="236">
        <v>0</v>
      </c>
      <c r="I9" s="316">
        <v>0</v>
      </c>
      <c r="J9" s="319">
        <f>SUM(B9:I9)</f>
        <v>688000</v>
      </c>
    </row>
    <row r="10" spans="1:10" x14ac:dyDescent="0.2">
      <c r="A10" s="141" t="s">
        <v>110</v>
      </c>
      <c r="B10" s="142">
        <v>0</v>
      </c>
      <c r="C10" s="142">
        <v>0</v>
      </c>
      <c r="D10" s="142">
        <v>0</v>
      </c>
      <c r="E10" s="143">
        <v>0</v>
      </c>
      <c r="F10" s="236">
        <v>0</v>
      </c>
      <c r="G10" s="236">
        <v>0</v>
      </c>
      <c r="H10" s="236">
        <v>0</v>
      </c>
      <c r="I10" s="316">
        <v>0</v>
      </c>
      <c r="J10" s="319">
        <f>SUM(B10:I10)</f>
        <v>0</v>
      </c>
    </row>
    <row r="11" spans="1:10" ht="13.5" thickBot="1" x14ac:dyDescent="0.25">
      <c r="A11" s="311" t="s">
        <v>111</v>
      </c>
      <c r="B11" s="309">
        <v>0</v>
      </c>
      <c r="C11" s="309">
        <v>0</v>
      </c>
      <c r="D11" s="309">
        <v>0</v>
      </c>
      <c r="E11" s="312">
        <f>SUM(B11:D11)</f>
        <v>0</v>
      </c>
      <c r="F11" s="313">
        <v>0</v>
      </c>
      <c r="G11" s="313">
        <v>0</v>
      </c>
      <c r="H11" s="313">
        <v>0</v>
      </c>
      <c r="I11" s="317"/>
      <c r="J11" s="320">
        <f>SUM(B11:I11)</f>
        <v>0</v>
      </c>
    </row>
    <row r="12" spans="1:10" s="59" customFormat="1" ht="13.5" thickBot="1" x14ac:dyDescent="0.25">
      <c r="A12" s="314" t="s">
        <v>58</v>
      </c>
      <c r="B12" s="315">
        <f>SUM(B8:B9)</f>
        <v>0</v>
      </c>
      <c r="C12" s="315">
        <f>SUM(C8:C9)</f>
        <v>0</v>
      </c>
      <c r="D12" s="315">
        <f t="shared" ref="D12:I12" si="0">SUM(D8:D11)</f>
        <v>0</v>
      </c>
      <c r="E12" s="315">
        <f t="shared" si="0"/>
        <v>688000</v>
      </c>
      <c r="F12" s="315">
        <f t="shared" si="0"/>
        <v>0</v>
      </c>
      <c r="G12" s="315">
        <f t="shared" si="0"/>
        <v>0</v>
      </c>
      <c r="H12" s="315">
        <f t="shared" si="0"/>
        <v>0</v>
      </c>
      <c r="I12" s="318">
        <f t="shared" si="0"/>
        <v>0</v>
      </c>
      <c r="J12" s="321">
        <f>SUM(B12:I12)</f>
        <v>688000</v>
      </c>
    </row>
    <row r="16" spans="1:10" ht="13.5" thickBot="1" x14ac:dyDescent="0.25"/>
    <row r="17" spans="1:1" ht="13.5" thickBot="1" x14ac:dyDescent="0.25">
      <c r="A17" s="322"/>
    </row>
  </sheetData>
  <mergeCells count="2">
    <mergeCell ref="A6:A7"/>
    <mergeCell ref="A1:J2"/>
  </mergeCells>
  <phoneticPr fontId="31" type="noConversion"/>
  <pageMargins left="0.75" right="0.75" top="1" bottom="1" header="0.5" footer="0.5"/>
  <pageSetup paperSize="9" scale="70" orientation="landscape" r:id="rId1"/>
  <headerFooter alignWithMargins="0">
    <oddHeader>&amp;R1.3)a sz. melléklete
...../2020.(IX.03.) Egyek Önk.</oddHeader>
  </headerFooter>
  <colBreaks count="1" manualBreakCount="1">
    <brk id="1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view="pageLayout" zoomScaleNormal="100" workbookViewId="0">
      <selection activeCell="H22" sqref="H22"/>
    </sheetView>
  </sheetViews>
  <sheetFormatPr defaultRowHeight="12.75" x14ac:dyDescent="0.2"/>
  <cols>
    <col min="5" max="5" width="30.42578125" customWidth="1"/>
    <col min="6" max="6" width="11.28515625" style="467" customWidth="1"/>
    <col min="7" max="7" width="16.7109375" customWidth="1"/>
    <col min="8" max="8" width="17.85546875" style="76" customWidth="1"/>
    <col min="9" max="9" width="12.7109375" customWidth="1"/>
    <col min="11" max="11" width="10.7109375" bestFit="1" customWidth="1"/>
    <col min="12" max="12" width="12" customWidth="1"/>
  </cols>
  <sheetData>
    <row r="1" spans="1:11" ht="13.5" customHeight="1" thickBot="1" x14ac:dyDescent="0.25">
      <c r="A1" s="635" t="s">
        <v>334</v>
      </c>
      <c r="B1" s="635"/>
      <c r="C1" s="635"/>
      <c r="D1" s="635"/>
      <c r="E1" s="635"/>
      <c r="F1" s="636" t="s">
        <v>335</v>
      </c>
      <c r="G1" s="636"/>
      <c r="H1" s="636"/>
      <c r="I1" s="474"/>
    </row>
    <row r="2" spans="1:11" ht="13.5" thickBot="1" x14ac:dyDescent="0.25">
      <c r="A2" s="635"/>
      <c r="B2" s="635"/>
      <c r="C2" s="635"/>
      <c r="D2" s="635"/>
      <c r="E2" s="635"/>
      <c r="F2" s="637" t="s">
        <v>336</v>
      </c>
      <c r="G2" s="638" t="s">
        <v>337</v>
      </c>
      <c r="H2" s="639"/>
      <c r="I2" s="475"/>
    </row>
    <row r="3" spans="1:11" ht="13.5" thickBot="1" x14ac:dyDescent="0.25">
      <c r="A3" s="635"/>
      <c r="B3" s="635"/>
      <c r="C3" s="635"/>
      <c r="D3" s="635"/>
      <c r="E3" s="635"/>
      <c r="F3" s="637"/>
      <c r="G3" s="5" t="s">
        <v>338</v>
      </c>
      <c r="H3" s="476" t="s">
        <v>339</v>
      </c>
      <c r="I3" s="475"/>
    </row>
    <row r="4" spans="1:11" s="479" customFormat="1" ht="15" x14ac:dyDescent="0.25">
      <c r="A4" s="640" t="s">
        <v>340</v>
      </c>
      <c r="B4" s="641"/>
      <c r="C4" s="641"/>
      <c r="D4" s="641"/>
      <c r="E4" s="641"/>
      <c r="F4" s="641"/>
      <c r="G4" s="642"/>
      <c r="H4" s="477">
        <f>H5+H16+H22+H24+H25+H23+H17+H18+H19+H20+H21</f>
        <v>254681858</v>
      </c>
      <c r="I4" s="478"/>
    </row>
    <row r="5" spans="1:11" ht="13.5" thickBot="1" x14ac:dyDescent="0.25">
      <c r="A5" s="632" t="s">
        <v>341</v>
      </c>
      <c r="B5" s="633"/>
      <c r="C5" s="633"/>
      <c r="D5" s="633"/>
      <c r="E5" s="633"/>
      <c r="F5" s="633"/>
      <c r="G5" s="634"/>
      <c r="H5" s="480">
        <f>H7+H12+H15+H6+H13+H14</f>
        <v>176602093</v>
      </c>
      <c r="I5" s="481"/>
    </row>
    <row r="6" spans="1:11" s="486" customFormat="1" ht="13.5" thickBot="1" x14ac:dyDescent="0.25">
      <c r="A6" s="646" t="s">
        <v>342</v>
      </c>
      <c r="B6" s="647"/>
      <c r="C6" s="647"/>
      <c r="D6" s="647"/>
      <c r="E6" s="648"/>
      <c r="F6" s="482">
        <v>16.57</v>
      </c>
      <c r="G6" s="483">
        <v>5450000</v>
      </c>
      <c r="H6" s="484">
        <v>116287611</v>
      </c>
      <c r="I6" s="485"/>
    </row>
    <row r="7" spans="1:11" s="58" customFormat="1" ht="13.5" thickBot="1" x14ac:dyDescent="0.25">
      <c r="A7" s="649" t="s">
        <v>343</v>
      </c>
      <c r="B7" s="650"/>
      <c r="C7" s="650"/>
      <c r="D7" s="650"/>
      <c r="E7" s="651"/>
      <c r="F7" s="487"/>
      <c r="G7" s="488"/>
      <c r="H7" s="489">
        <f>SUM(H8:H11)</f>
        <v>30897810</v>
      </c>
      <c r="I7" s="490"/>
    </row>
    <row r="8" spans="1:11" x14ac:dyDescent="0.2">
      <c r="A8" s="652" t="s">
        <v>344</v>
      </c>
      <c r="B8" s="653"/>
      <c r="C8" s="653"/>
      <c r="D8" s="653"/>
      <c r="E8" s="653"/>
      <c r="F8" s="491">
        <v>22300</v>
      </c>
      <c r="G8" s="492"/>
      <c r="H8" s="493">
        <v>10132920</v>
      </c>
      <c r="I8" s="494"/>
    </row>
    <row r="9" spans="1:11" x14ac:dyDescent="0.2">
      <c r="A9" s="654" t="s">
        <v>345</v>
      </c>
      <c r="B9" s="655"/>
      <c r="C9" s="655"/>
      <c r="D9" s="655"/>
      <c r="E9" s="655"/>
      <c r="F9" s="495"/>
      <c r="G9" s="496"/>
      <c r="H9" s="497">
        <v>12704000</v>
      </c>
      <c r="I9" s="494"/>
    </row>
    <row r="10" spans="1:11" x14ac:dyDescent="0.2">
      <c r="A10" s="654" t="s">
        <v>346</v>
      </c>
      <c r="B10" s="655"/>
      <c r="C10" s="655"/>
      <c r="D10" s="655"/>
      <c r="E10" s="655"/>
      <c r="F10" s="495"/>
      <c r="G10" s="496"/>
      <c r="H10" s="497">
        <v>100000</v>
      </c>
      <c r="I10" s="494"/>
    </row>
    <row r="11" spans="1:11" ht="13.5" thickBot="1" x14ac:dyDescent="0.25">
      <c r="A11" s="654" t="s">
        <v>347</v>
      </c>
      <c r="B11" s="655"/>
      <c r="C11" s="655"/>
      <c r="D11" s="655"/>
      <c r="E11" s="655"/>
      <c r="F11" s="498"/>
      <c r="G11" s="499"/>
      <c r="H11" s="500">
        <v>7960890</v>
      </c>
      <c r="I11" s="494"/>
    </row>
    <row r="12" spans="1:11" s="59" customFormat="1" ht="14.25" thickBot="1" x14ac:dyDescent="0.3">
      <c r="A12" s="656" t="s">
        <v>348</v>
      </c>
      <c r="B12" s="657"/>
      <c r="C12" s="657"/>
      <c r="D12" s="657"/>
      <c r="E12" s="658"/>
      <c r="F12" s="501"/>
      <c r="G12" s="502"/>
      <c r="H12" s="503">
        <v>14404500</v>
      </c>
      <c r="I12" s="504"/>
      <c r="K12" s="505"/>
    </row>
    <row r="13" spans="1:11" s="59" customFormat="1" ht="14.25" thickBot="1" x14ac:dyDescent="0.3">
      <c r="A13" s="656" t="s">
        <v>349</v>
      </c>
      <c r="B13" s="657"/>
      <c r="C13" s="657"/>
      <c r="D13" s="657"/>
      <c r="E13" s="658"/>
      <c r="F13" s="501"/>
      <c r="G13" s="502"/>
      <c r="H13" s="503">
        <v>13424172</v>
      </c>
      <c r="I13" s="504"/>
      <c r="K13" s="505"/>
    </row>
    <row r="14" spans="1:11" s="59" customFormat="1" ht="14.25" thickBot="1" x14ac:dyDescent="0.3">
      <c r="A14" s="656" t="s">
        <v>350</v>
      </c>
      <c r="B14" s="657"/>
      <c r="C14" s="657"/>
      <c r="D14" s="657"/>
      <c r="E14" s="658"/>
      <c r="F14" s="501"/>
      <c r="G14" s="502"/>
      <c r="H14" s="503">
        <v>1538000</v>
      </c>
      <c r="I14" s="504"/>
      <c r="K14" s="505"/>
    </row>
    <row r="15" spans="1:11" s="59" customFormat="1" ht="14.25" thickBot="1" x14ac:dyDescent="0.3">
      <c r="A15" s="656" t="s">
        <v>351</v>
      </c>
      <c r="B15" s="657"/>
      <c r="C15" s="657"/>
      <c r="D15" s="657"/>
      <c r="E15" s="658"/>
      <c r="F15" s="501">
        <v>100</v>
      </c>
      <c r="G15" s="502">
        <v>500</v>
      </c>
      <c r="H15" s="503">
        <f>F15*G15</f>
        <v>50000</v>
      </c>
      <c r="I15" s="504"/>
    </row>
    <row r="16" spans="1:11" s="59" customFormat="1" ht="14.25" thickBot="1" x14ac:dyDescent="0.3">
      <c r="A16" s="656" t="s">
        <v>352</v>
      </c>
      <c r="B16" s="657"/>
      <c r="C16" s="657"/>
      <c r="D16" s="657"/>
      <c r="E16" s="658"/>
      <c r="F16" s="501"/>
      <c r="G16" s="502"/>
      <c r="H16" s="503">
        <v>58157390</v>
      </c>
      <c r="I16" s="504"/>
    </row>
    <row r="17" spans="1:9" s="59" customFormat="1" ht="43.5" customHeight="1" thickBot="1" x14ac:dyDescent="0.3">
      <c r="A17" s="643" t="s">
        <v>353</v>
      </c>
      <c r="B17" s="644"/>
      <c r="C17" s="644"/>
      <c r="D17" s="644"/>
      <c r="E17" s="645"/>
      <c r="F17" s="506">
        <v>1.7</v>
      </c>
      <c r="G17" s="502">
        <v>4419000</v>
      </c>
      <c r="H17" s="503">
        <v>0</v>
      </c>
      <c r="I17" s="504"/>
    </row>
    <row r="18" spans="1:9" s="59" customFormat="1" ht="42" customHeight="1" thickBot="1" x14ac:dyDescent="0.3">
      <c r="A18" s="643" t="s">
        <v>354</v>
      </c>
      <c r="B18" s="644"/>
      <c r="C18" s="644"/>
      <c r="D18" s="644"/>
      <c r="E18" s="645"/>
      <c r="F18" s="501">
        <v>2</v>
      </c>
      <c r="G18" s="502">
        <v>2993000</v>
      </c>
      <c r="H18" s="503">
        <v>0</v>
      </c>
      <c r="I18" s="504"/>
    </row>
    <row r="19" spans="1:9" s="59" customFormat="1" ht="15.75" customHeight="1" thickBot="1" x14ac:dyDescent="0.3">
      <c r="A19" s="643" t="s">
        <v>355</v>
      </c>
      <c r="B19" s="644"/>
      <c r="C19" s="644"/>
      <c r="D19" s="644"/>
      <c r="E19" s="645"/>
      <c r="F19" s="501"/>
      <c r="G19" s="502"/>
      <c r="H19" s="503">
        <v>0</v>
      </c>
      <c r="I19" s="504"/>
    </row>
    <row r="20" spans="1:9" s="59" customFormat="1" ht="15.75" customHeight="1" thickBot="1" x14ac:dyDescent="0.3">
      <c r="A20" s="643" t="s">
        <v>356</v>
      </c>
      <c r="B20" s="644"/>
      <c r="C20" s="644"/>
      <c r="D20" s="644"/>
      <c r="E20" s="645"/>
      <c r="F20" s="501"/>
      <c r="G20" s="502"/>
      <c r="H20" s="503">
        <v>0</v>
      </c>
      <c r="I20" s="504"/>
    </row>
    <row r="21" spans="1:9" s="59" customFormat="1" ht="15.75" customHeight="1" thickBot="1" x14ac:dyDescent="0.3">
      <c r="A21" s="643" t="s">
        <v>357</v>
      </c>
      <c r="B21" s="644"/>
      <c r="C21" s="644"/>
      <c r="D21" s="644"/>
      <c r="E21" s="645"/>
      <c r="F21" s="501"/>
      <c r="G21" s="502"/>
      <c r="H21" s="503">
        <v>0</v>
      </c>
      <c r="I21" s="504"/>
    </row>
    <row r="22" spans="1:9" s="59" customFormat="1" ht="14.25" thickBot="1" x14ac:dyDescent="0.3">
      <c r="A22" s="662" t="s">
        <v>358</v>
      </c>
      <c r="B22" s="663"/>
      <c r="C22" s="663"/>
      <c r="D22" s="663"/>
      <c r="E22" s="664"/>
      <c r="F22" s="501" t="s">
        <v>359</v>
      </c>
      <c r="G22" s="507">
        <v>3100000</v>
      </c>
      <c r="H22" s="508">
        <v>4250000</v>
      </c>
      <c r="I22" s="504"/>
    </row>
    <row r="23" spans="1:9" s="59" customFormat="1" ht="34.5" customHeight="1" thickBot="1" x14ac:dyDescent="0.3">
      <c r="A23" s="665" t="s">
        <v>360</v>
      </c>
      <c r="B23" s="666"/>
      <c r="C23" s="666"/>
      <c r="D23" s="666"/>
      <c r="E23" s="667"/>
      <c r="F23" s="501"/>
      <c r="G23" s="507">
        <v>570</v>
      </c>
      <c r="H23" s="509">
        <v>8753490</v>
      </c>
      <c r="I23" s="504"/>
    </row>
    <row r="24" spans="1:9" s="59" customFormat="1" ht="14.25" thickBot="1" x14ac:dyDescent="0.3">
      <c r="A24" s="656" t="s">
        <v>361</v>
      </c>
      <c r="B24" s="657"/>
      <c r="C24" s="657"/>
      <c r="D24" s="657"/>
      <c r="E24" s="658"/>
      <c r="F24" s="501">
        <v>99</v>
      </c>
      <c r="G24" s="507">
        <v>2550</v>
      </c>
      <c r="H24" s="509">
        <v>244800</v>
      </c>
      <c r="I24" s="504"/>
    </row>
    <row r="25" spans="1:9" ht="27" customHeight="1" thickBot="1" x14ac:dyDescent="0.25">
      <c r="A25" s="659" t="s">
        <v>362</v>
      </c>
      <c r="B25" s="660"/>
      <c r="C25" s="660"/>
      <c r="D25" s="660"/>
      <c r="E25" s="661"/>
      <c r="F25" s="510">
        <v>1210</v>
      </c>
      <c r="G25" s="511">
        <v>5448</v>
      </c>
      <c r="H25" s="509">
        <v>6674085</v>
      </c>
      <c r="I25" s="494"/>
    </row>
    <row r="26" spans="1:9" x14ac:dyDescent="0.2">
      <c r="A26" s="512"/>
      <c r="B26" s="513"/>
      <c r="C26" s="514"/>
      <c r="D26" s="513"/>
      <c r="E26" s="513"/>
      <c r="F26" s="515"/>
      <c r="G26" s="494"/>
      <c r="H26" s="516"/>
      <c r="I26" s="494"/>
    </row>
    <row r="27" spans="1:9" x14ac:dyDescent="0.2">
      <c r="A27" s="512"/>
      <c r="B27" s="513"/>
      <c r="C27" s="514"/>
      <c r="D27" s="513"/>
      <c r="E27" s="513"/>
      <c r="F27" s="515"/>
      <c r="G27" s="494"/>
      <c r="H27" s="516"/>
      <c r="I27" s="494"/>
    </row>
    <row r="28" spans="1:9" x14ac:dyDescent="0.2">
      <c r="A28" s="512"/>
      <c r="B28" s="513"/>
      <c r="C28" s="514"/>
      <c r="D28" s="513"/>
      <c r="E28" s="513"/>
      <c r="F28" s="515"/>
      <c r="G28" s="494"/>
      <c r="H28" s="516"/>
      <c r="I28" s="494"/>
    </row>
    <row r="29" spans="1:9" x14ac:dyDescent="0.2">
      <c r="A29" s="512"/>
      <c r="B29" s="513"/>
      <c r="C29" s="514"/>
      <c r="D29" s="513"/>
      <c r="E29" s="513"/>
      <c r="F29" s="515"/>
      <c r="G29" s="494"/>
      <c r="H29" s="516"/>
      <c r="I29" s="494"/>
    </row>
    <row r="30" spans="1:9" x14ac:dyDescent="0.2">
      <c r="A30" s="512"/>
      <c r="B30" s="513"/>
      <c r="C30" s="514"/>
      <c r="D30" s="513"/>
      <c r="E30" s="513"/>
      <c r="F30" s="515"/>
      <c r="G30" s="494"/>
      <c r="H30" s="516"/>
      <c r="I30" s="494"/>
    </row>
    <row r="31" spans="1:9" x14ac:dyDescent="0.2">
      <c r="A31" s="512"/>
      <c r="B31" s="513"/>
      <c r="C31" s="514"/>
      <c r="D31" s="513"/>
      <c r="E31" s="513"/>
      <c r="F31" s="515"/>
      <c r="G31" s="494"/>
      <c r="H31" s="516"/>
      <c r="I31" s="494"/>
    </row>
    <row r="32" spans="1:9" x14ac:dyDescent="0.2">
      <c r="A32" s="512"/>
      <c r="B32" s="513"/>
      <c r="C32" s="514"/>
      <c r="D32" s="513"/>
      <c r="E32" s="513"/>
      <c r="F32" s="515"/>
      <c r="G32" s="494"/>
      <c r="H32" s="516"/>
      <c r="I32" s="494"/>
    </row>
    <row r="33" spans="1:9" x14ac:dyDescent="0.2">
      <c r="A33" s="512"/>
      <c r="B33" s="513"/>
      <c r="C33" s="513"/>
      <c r="D33" s="513"/>
      <c r="E33" s="513"/>
      <c r="F33" s="515"/>
      <c r="G33" s="494"/>
      <c r="H33" s="516"/>
      <c r="I33" s="494"/>
    </row>
    <row r="34" spans="1:9" x14ac:dyDescent="0.2">
      <c r="A34" s="512"/>
      <c r="B34" s="513"/>
      <c r="C34" s="513"/>
      <c r="D34" s="513"/>
      <c r="E34" s="513"/>
      <c r="F34" s="515"/>
      <c r="G34" s="494"/>
      <c r="H34" s="516"/>
      <c r="I34" s="494"/>
    </row>
    <row r="35" spans="1:9" x14ac:dyDescent="0.2">
      <c r="A35" s="512"/>
      <c r="B35" s="513"/>
      <c r="C35" s="513"/>
      <c r="D35" s="513"/>
      <c r="E35" s="513"/>
      <c r="F35" s="515"/>
      <c r="G35" s="494"/>
      <c r="H35" s="516"/>
      <c r="I35" s="494"/>
    </row>
    <row r="36" spans="1:9" x14ac:dyDescent="0.2">
      <c r="A36" s="512"/>
      <c r="B36" s="513"/>
      <c r="C36" s="513"/>
      <c r="D36" s="513"/>
      <c r="E36" s="513"/>
      <c r="F36" s="515"/>
      <c r="G36" s="494"/>
      <c r="H36" s="516"/>
      <c r="I36" s="494"/>
    </row>
    <row r="37" spans="1:9" x14ac:dyDescent="0.2">
      <c r="A37" s="512"/>
      <c r="B37" s="513"/>
      <c r="C37" s="513"/>
      <c r="D37" s="513"/>
      <c r="E37" s="513"/>
      <c r="F37" s="515"/>
      <c r="G37" s="494"/>
      <c r="H37" s="516"/>
      <c r="I37" s="494"/>
    </row>
    <row r="38" spans="1:9" x14ac:dyDescent="0.2">
      <c r="A38" s="517"/>
      <c r="B38" s="513"/>
      <c r="C38" s="513"/>
      <c r="D38" s="513"/>
      <c r="E38" s="513"/>
      <c r="F38" s="515"/>
      <c r="G38" s="494"/>
      <c r="H38" s="516"/>
      <c r="I38" s="494"/>
    </row>
    <row r="39" spans="1:9" x14ac:dyDescent="0.2">
      <c r="A39" s="517"/>
      <c r="B39" s="513"/>
      <c r="C39" s="513"/>
      <c r="D39" s="513"/>
      <c r="E39" s="513"/>
      <c r="F39" s="515"/>
      <c r="G39" s="494"/>
      <c r="H39" s="516"/>
      <c r="I39" s="494"/>
    </row>
    <row r="40" spans="1:9" x14ac:dyDescent="0.2">
      <c r="A40" s="512"/>
      <c r="B40" s="513"/>
      <c r="C40" s="513"/>
      <c r="D40" s="513"/>
      <c r="E40" s="513"/>
      <c r="F40" s="515"/>
      <c r="G40" s="494"/>
      <c r="H40" s="516"/>
      <c r="I40" s="494"/>
    </row>
    <row r="41" spans="1:9" x14ac:dyDescent="0.2">
      <c r="A41" s="512"/>
      <c r="B41" s="513"/>
      <c r="C41" s="513"/>
      <c r="D41" s="513"/>
      <c r="E41" s="513"/>
      <c r="F41" s="515"/>
      <c r="G41" s="494"/>
      <c r="H41" s="516"/>
      <c r="I41" s="494"/>
    </row>
    <row r="42" spans="1:9" x14ac:dyDescent="0.2">
      <c r="A42" s="512"/>
      <c r="B42" s="513"/>
      <c r="C42" s="513"/>
      <c r="D42" s="513"/>
      <c r="E42" s="513"/>
      <c r="F42" s="515"/>
      <c r="G42" s="494"/>
      <c r="H42" s="516"/>
      <c r="I42" s="494"/>
    </row>
    <row r="43" spans="1:9" x14ac:dyDescent="0.2">
      <c r="A43" s="512"/>
      <c r="B43" s="513"/>
      <c r="C43" s="513"/>
      <c r="D43" s="513"/>
      <c r="E43" s="513"/>
      <c r="F43" s="515"/>
      <c r="G43" s="494"/>
      <c r="H43" s="516"/>
      <c r="I43" s="494"/>
    </row>
    <row r="44" spans="1:9" x14ac:dyDescent="0.2">
      <c r="A44" s="512"/>
      <c r="B44" s="513"/>
      <c r="C44" s="513"/>
      <c r="D44" s="513"/>
      <c r="E44" s="513"/>
      <c r="F44" s="515"/>
      <c r="G44" s="494"/>
      <c r="H44" s="516"/>
      <c r="I44" s="494"/>
    </row>
    <row r="45" spans="1:9" x14ac:dyDescent="0.2">
      <c r="A45" s="512"/>
      <c r="B45" s="513"/>
      <c r="C45" s="513"/>
      <c r="D45" s="513"/>
      <c r="E45" s="513"/>
      <c r="F45" s="515"/>
      <c r="G45" s="494"/>
      <c r="H45" s="516"/>
      <c r="I45" s="494"/>
    </row>
    <row r="46" spans="1:9" x14ac:dyDescent="0.2">
      <c r="A46" s="512"/>
      <c r="B46" s="513"/>
      <c r="C46" s="513"/>
      <c r="D46" s="513"/>
      <c r="E46" s="513"/>
      <c r="F46" s="515"/>
      <c r="G46" s="494"/>
      <c r="H46" s="516"/>
      <c r="I46" s="494"/>
    </row>
    <row r="47" spans="1:9" x14ac:dyDescent="0.2">
      <c r="A47" s="518"/>
      <c r="B47" s="519"/>
      <c r="C47" s="519"/>
      <c r="D47" s="519"/>
      <c r="E47" s="519"/>
      <c r="F47" s="520"/>
      <c r="G47" s="481"/>
      <c r="H47" s="521"/>
      <c r="I47" s="481"/>
    </row>
    <row r="48" spans="1:9" x14ac:dyDescent="0.2">
      <c r="A48" s="512"/>
      <c r="B48" s="513"/>
      <c r="C48" s="513"/>
      <c r="D48" s="513"/>
      <c r="E48" s="513"/>
      <c r="F48" s="515"/>
      <c r="G48" s="494"/>
      <c r="H48" s="516"/>
      <c r="I48" s="494"/>
    </row>
    <row r="49" spans="1:9" x14ac:dyDescent="0.2">
      <c r="A49" s="512"/>
      <c r="B49" s="513"/>
      <c r="C49" s="513"/>
      <c r="D49" s="513"/>
      <c r="E49" s="513"/>
      <c r="F49" s="515"/>
      <c r="G49" s="494"/>
      <c r="H49" s="516"/>
      <c r="I49" s="494"/>
    </row>
    <row r="50" spans="1:9" x14ac:dyDescent="0.2">
      <c r="A50" s="512"/>
      <c r="B50" s="513"/>
      <c r="C50" s="513"/>
      <c r="D50" s="513"/>
      <c r="E50" s="513"/>
      <c r="F50" s="515"/>
      <c r="G50" s="494"/>
      <c r="H50" s="516"/>
      <c r="I50" s="494"/>
    </row>
    <row r="51" spans="1:9" x14ac:dyDescent="0.2">
      <c r="A51" s="512"/>
      <c r="B51" s="513"/>
      <c r="C51" s="513"/>
      <c r="D51" s="513"/>
      <c r="E51" s="513"/>
      <c r="F51" s="515"/>
      <c r="G51" s="494"/>
      <c r="H51" s="516"/>
      <c r="I51" s="494"/>
    </row>
    <row r="52" spans="1:9" x14ac:dyDescent="0.2">
      <c r="A52" s="512"/>
      <c r="B52" s="513"/>
      <c r="C52" s="513"/>
      <c r="D52" s="513"/>
      <c r="E52" s="513"/>
      <c r="F52" s="515"/>
      <c r="G52" s="494"/>
      <c r="H52" s="516"/>
      <c r="I52" s="494"/>
    </row>
    <row r="53" spans="1:9" x14ac:dyDescent="0.2">
      <c r="A53" s="512"/>
      <c r="B53" s="519"/>
      <c r="C53" s="519"/>
      <c r="D53" s="519"/>
      <c r="E53" s="519"/>
      <c r="F53" s="520"/>
      <c r="G53" s="481"/>
      <c r="H53" s="521"/>
      <c r="I53" s="481"/>
    </row>
    <row r="54" spans="1:9" x14ac:dyDescent="0.2">
      <c r="A54" s="512"/>
      <c r="B54" s="519"/>
      <c r="C54" s="519"/>
      <c r="D54" s="519"/>
      <c r="E54" s="519"/>
      <c r="F54" s="520"/>
      <c r="G54" s="481"/>
      <c r="H54" s="516"/>
      <c r="I54" s="481"/>
    </row>
    <row r="55" spans="1:9" x14ac:dyDescent="0.2">
      <c r="A55" s="512"/>
      <c r="B55" s="513"/>
      <c r="C55" s="513"/>
      <c r="D55" s="513"/>
      <c r="E55" s="513"/>
      <c r="F55" s="515"/>
      <c r="G55" s="494"/>
      <c r="H55" s="516"/>
      <c r="I55" s="494"/>
    </row>
    <row r="56" spans="1:9" x14ac:dyDescent="0.2">
      <c r="A56" s="512"/>
      <c r="B56" s="513"/>
      <c r="C56" s="513"/>
      <c r="D56" s="513"/>
      <c r="E56" s="513"/>
      <c r="F56" s="515"/>
      <c r="G56" s="494"/>
      <c r="H56" s="516"/>
      <c r="I56" s="494"/>
    </row>
    <row r="57" spans="1:9" x14ac:dyDescent="0.2">
      <c r="A57" s="512"/>
      <c r="B57" s="519"/>
      <c r="C57" s="519"/>
      <c r="D57" s="519"/>
      <c r="E57" s="519"/>
      <c r="F57" s="520"/>
      <c r="G57" s="481"/>
      <c r="H57" s="516"/>
      <c r="I57" s="481"/>
    </row>
    <row r="58" spans="1:9" x14ac:dyDescent="0.2">
      <c r="A58" s="512"/>
      <c r="B58" s="519"/>
      <c r="C58" s="513"/>
      <c r="D58" s="513"/>
      <c r="E58" s="513"/>
      <c r="F58" s="515"/>
      <c r="G58" s="494"/>
      <c r="H58" s="516"/>
      <c r="I58" s="494"/>
    </row>
    <row r="59" spans="1:9" x14ac:dyDescent="0.2">
      <c r="A59" s="512"/>
      <c r="B59" s="519"/>
      <c r="C59" s="519"/>
      <c r="D59" s="519"/>
      <c r="E59" s="519"/>
      <c r="F59" s="520"/>
      <c r="G59" s="481"/>
      <c r="H59" s="521"/>
      <c r="I59" s="481"/>
    </row>
    <row r="60" spans="1:9" x14ac:dyDescent="0.2">
      <c r="A60" s="522"/>
      <c r="B60" s="513"/>
      <c r="C60" s="513"/>
      <c r="D60" s="513"/>
      <c r="E60" s="513"/>
      <c r="F60" s="515"/>
      <c r="G60" s="494"/>
      <c r="H60" s="516"/>
      <c r="I60" s="494"/>
    </row>
    <row r="61" spans="1:9" x14ac:dyDescent="0.2">
      <c r="A61" s="522"/>
      <c r="B61" s="513"/>
      <c r="C61" s="513"/>
      <c r="D61" s="513"/>
      <c r="E61" s="513"/>
      <c r="F61" s="515"/>
      <c r="G61" s="494"/>
      <c r="H61" s="516"/>
      <c r="I61" s="494"/>
    </row>
    <row r="62" spans="1:9" x14ac:dyDescent="0.2">
      <c r="A62" s="522"/>
      <c r="B62" s="513"/>
      <c r="C62" s="513"/>
      <c r="D62" s="513"/>
      <c r="E62" s="513"/>
      <c r="F62" s="515"/>
      <c r="G62" s="494"/>
      <c r="H62" s="516"/>
      <c r="I62" s="494"/>
    </row>
    <row r="63" spans="1:9" x14ac:dyDescent="0.2">
      <c r="A63" s="522"/>
      <c r="B63" s="513"/>
      <c r="C63" s="513"/>
      <c r="D63" s="513"/>
      <c r="E63" s="513"/>
      <c r="F63" s="515"/>
      <c r="G63" s="494"/>
      <c r="H63" s="516"/>
      <c r="I63" s="494"/>
    </row>
    <row r="64" spans="1:9" x14ac:dyDescent="0.2">
      <c r="A64" s="523"/>
      <c r="B64" s="519"/>
      <c r="C64" s="519"/>
      <c r="D64" s="519"/>
      <c r="E64" s="519"/>
      <c r="F64" s="520"/>
      <c r="G64" s="481"/>
      <c r="H64" s="521"/>
      <c r="I64" s="481"/>
    </row>
    <row r="65" spans="1:9" x14ac:dyDescent="0.2">
      <c r="A65" s="522"/>
      <c r="B65" s="513"/>
      <c r="C65" s="513"/>
      <c r="D65" s="513"/>
      <c r="E65" s="513"/>
      <c r="F65" s="515"/>
      <c r="G65" s="494"/>
      <c r="H65" s="516"/>
      <c r="I65" s="494"/>
    </row>
    <row r="66" spans="1:9" x14ac:dyDescent="0.2">
      <c r="A66" s="522"/>
      <c r="B66" s="513"/>
      <c r="C66" s="513"/>
      <c r="D66" s="513"/>
      <c r="E66" s="513"/>
      <c r="F66" s="515"/>
      <c r="G66" s="494"/>
      <c r="H66" s="516"/>
      <c r="I66" s="494"/>
    </row>
    <row r="67" spans="1:9" x14ac:dyDescent="0.2">
      <c r="A67" s="523"/>
      <c r="B67" s="519"/>
      <c r="C67" s="519"/>
      <c r="D67" s="519"/>
      <c r="E67" s="519"/>
      <c r="F67" s="520"/>
      <c r="G67" s="481"/>
      <c r="H67" s="521"/>
      <c r="I67" s="481"/>
    </row>
    <row r="68" spans="1:9" x14ac:dyDescent="0.2">
      <c r="A68" s="522"/>
      <c r="B68" s="513"/>
      <c r="C68" s="513"/>
      <c r="D68" s="513"/>
      <c r="E68" s="513"/>
      <c r="F68" s="515"/>
      <c r="G68" s="494"/>
      <c r="H68" s="516"/>
      <c r="I68" s="494"/>
    </row>
    <row r="69" spans="1:9" x14ac:dyDescent="0.2">
      <c r="A69" s="522"/>
      <c r="B69" s="513"/>
      <c r="C69" s="513"/>
      <c r="D69" s="513"/>
      <c r="E69" s="513"/>
      <c r="F69" s="515"/>
      <c r="G69" s="494"/>
      <c r="H69" s="516"/>
      <c r="I69" s="494"/>
    </row>
    <row r="70" spans="1:9" x14ac:dyDescent="0.2">
      <c r="A70" s="519"/>
      <c r="B70" s="1"/>
      <c r="C70" s="519"/>
      <c r="D70" s="519"/>
      <c r="E70" s="519"/>
      <c r="F70" s="520"/>
      <c r="G70" s="481"/>
      <c r="H70" s="521"/>
      <c r="I70" s="481"/>
    </row>
    <row r="71" spans="1:9" x14ac:dyDescent="0.2">
      <c r="A71" s="512"/>
      <c r="B71" s="1"/>
      <c r="C71" s="1"/>
      <c r="D71" s="1"/>
      <c r="E71" s="1"/>
      <c r="F71" s="524"/>
      <c r="G71" s="437"/>
      <c r="H71" s="525"/>
      <c r="I71" s="437"/>
    </row>
  </sheetData>
  <mergeCells count="26">
    <mergeCell ref="A24:E24"/>
    <mergeCell ref="A25:E25"/>
    <mergeCell ref="A18:E18"/>
    <mergeCell ref="A19:E19"/>
    <mergeCell ref="A20:E20"/>
    <mergeCell ref="A21:E21"/>
    <mergeCell ref="A22:E22"/>
    <mergeCell ref="A23:E23"/>
    <mergeCell ref="A17:E17"/>
    <mergeCell ref="A6:E6"/>
    <mergeCell ref="A7:E7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5:G5"/>
    <mergeCell ref="A1:E3"/>
    <mergeCell ref="F1:H1"/>
    <mergeCell ref="F2:F3"/>
    <mergeCell ref="G2:H2"/>
    <mergeCell ref="A4:G4"/>
  </mergeCells>
  <pageMargins left="0.59055118110236227" right="0.59055118110236227" top="0.98425196850393704" bottom="0.39370078740157483" header="0.51181102362204722" footer="0.51181102362204722"/>
  <pageSetup paperSize="9" scale="77" orientation="portrait" r:id="rId1"/>
  <headerFooter alignWithMargins="0">
    <oddHeader xml:space="preserve">&amp;C&amp;"Arial CE,Félkövér"Feladatalapú támogatások a 2020. évre&amp;"Arial CE,Normál"
&amp;R1.4. sz. melléklet
...../2020. (IX.03.) Egyek.Önk.
</oddHeader>
  </headerFooter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23</vt:i4>
      </vt:variant>
      <vt:variant>
        <vt:lpstr>Névvel ellátott tartományok</vt:lpstr>
      </vt:variant>
      <vt:variant>
        <vt:i4>15</vt:i4>
      </vt:variant>
    </vt:vector>
  </HeadingPairs>
  <TitlesOfParts>
    <vt:vector size="38" baseType="lpstr">
      <vt:lpstr>bevétel 1.m. </vt:lpstr>
      <vt:lpstr>Bevétel Önkormányzat 1.1 </vt:lpstr>
      <vt:lpstr>Bevétel Önk.köt.fel. 1.1)a</vt:lpstr>
      <vt:lpstr>Bevétel Önk.önk.váll.fel.1.1)b</vt:lpstr>
      <vt:lpstr>Bevétel Polg.Hivatal 1.2 </vt:lpstr>
      <vt:lpstr>Bev. Polg.Hiv. köt.fel. 1.2)a</vt:lpstr>
      <vt:lpstr>Bevétel Könyvtár-Műv.h. 1.3. </vt:lpstr>
      <vt:lpstr>Bev.Könyvt.Műv.h.köt.fel.1.3)a</vt:lpstr>
      <vt:lpstr>Támogatás 1.4</vt:lpstr>
      <vt:lpstr>Kiadások 2</vt:lpstr>
      <vt:lpstr>önkormányzat kiadásai 2.1. </vt:lpstr>
      <vt:lpstr>önk.köt.fel.kiadásai 2.1.)a</vt:lpstr>
      <vt:lpstr>Önk.önként.váll.fel.kiad.3.1.)b</vt:lpstr>
      <vt:lpstr>Polg.Hivatal kiadásai 2.2</vt:lpstr>
      <vt:lpstr>Polg.Hivatal kiadásai 2.2)a</vt:lpstr>
      <vt:lpstr>Könyvtár és Műv.H. kiadásai 2.3</vt:lpstr>
      <vt:lpstr>Könyvtár és Műv.H. k 2.3)a</vt:lpstr>
      <vt:lpstr>Működési kiadások 3</vt:lpstr>
      <vt:lpstr>Felhalmozás 4.mell.</vt:lpstr>
      <vt:lpstr>Mérleg 5 </vt:lpstr>
      <vt:lpstr>Előirányzat felh. 6</vt:lpstr>
      <vt:lpstr>mérleg 3 éves 7.m.</vt:lpstr>
      <vt:lpstr>Tartalék 8.</vt:lpstr>
      <vt:lpstr>'Támogatás 1.4'!Nyomtatási_cím</vt:lpstr>
      <vt:lpstr>'Bev. Polg.Hiv. köt.fel. 1.2)a'!Nyomtatási_terület</vt:lpstr>
      <vt:lpstr>'Bev.Könyvt.Műv.h.köt.fel.1.3)a'!Nyomtatási_terület</vt:lpstr>
      <vt:lpstr>'bevétel 1.m. '!Nyomtatási_terület</vt:lpstr>
      <vt:lpstr>'Bevétel Polg.Hivatal 1.2 '!Nyomtatási_terület</vt:lpstr>
      <vt:lpstr>'Felhalmozás 4.mell.'!Nyomtatási_terület</vt:lpstr>
      <vt:lpstr>'Kiadások 2'!Nyomtatási_terület</vt:lpstr>
      <vt:lpstr>'mérleg 3 éves 7.m.'!Nyomtatási_terület</vt:lpstr>
      <vt:lpstr>'Mérleg 5 '!Nyomtatási_terület</vt:lpstr>
      <vt:lpstr>'önk.köt.fel.kiadásai 2.1.)a'!Nyomtatási_terület</vt:lpstr>
      <vt:lpstr>'önkormányzat kiadásai 2.1. '!Nyomtatási_terület</vt:lpstr>
      <vt:lpstr>'Polg.Hivatal kiadásai 2.2'!Nyomtatási_terület</vt:lpstr>
      <vt:lpstr>'Polg.Hivatal kiadásai 2.2)a'!Nyomtatási_terület</vt:lpstr>
      <vt:lpstr>'Támogatás 1.4'!Nyomtatási_terület</vt:lpstr>
      <vt:lpstr>'Tartalék 8.'!Nyomtatási_terület</vt:lpstr>
    </vt:vector>
  </TitlesOfParts>
  <Company>kincstár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Szekeres Zsuzsanna</dc:creator>
  <cp:lastModifiedBy>Szekeres Zsuzsanna</cp:lastModifiedBy>
  <cp:lastPrinted>2020-08-25T14:21:36Z</cp:lastPrinted>
  <dcterms:created xsi:type="dcterms:W3CDTF">1999-11-19T07:39:00Z</dcterms:created>
  <dcterms:modified xsi:type="dcterms:W3CDTF">2020-08-27T13:06:07Z</dcterms:modified>
</cp:coreProperties>
</file>