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2019.07.02-2\"/>
    </mc:Choice>
  </mc:AlternateContent>
  <bookViews>
    <workbookView xWindow="-60" yWindow="60" windowWidth="15480" windowHeight="8040" firstSheet="13" activeTab="13"/>
  </bookViews>
  <sheets>
    <sheet name="bevétel 1.m. " sheetId="98" r:id="rId1"/>
    <sheet name="Bevétel Önkormányzat 1.1 " sheetId="99" r:id="rId2"/>
    <sheet name="Bev.étel Önk.köt.fel. 1.1)a" sheetId="145" r:id="rId3"/>
    <sheet name="Bevétel Polg.Hivatal 1.2 " sheetId="100" r:id="rId4"/>
    <sheet name="Bev. Polg.Hiv. köt.fel. 1.2)a" sheetId="146" r:id="rId5"/>
    <sheet name="Bevétel Könyvtár-Műv.h. 1.3. " sheetId="101" r:id="rId6"/>
    <sheet name="Bev.Könyvt.Műv.h.köt.fel.1.3)a" sheetId="119" r:id="rId7"/>
    <sheet name="Kiadások 2" sheetId="71" r:id="rId8"/>
    <sheet name="önkormányzat kiadásai 2.1. " sheetId="120" r:id="rId9"/>
    <sheet name="önk.köt.fel.kiadásai 2.1.)a" sheetId="147" r:id="rId10"/>
    <sheet name="Polg.Hivatal kiadásai 2.2" sheetId="73" r:id="rId11"/>
    <sheet name="Polg.Hivatal kiadásai 2.2)a" sheetId="140" r:id="rId12"/>
    <sheet name="Könyvtár és Műv.H. kiadásai 2.3" sheetId="83" r:id="rId13"/>
    <sheet name="Könyvtár és Műv.H. k 2.3)a" sheetId="142" r:id="rId14"/>
    <sheet name="Működési kiadások 3" sheetId="72" r:id="rId15"/>
    <sheet name="Felhalmozás 4.mell." sheetId="137" r:id="rId16"/>
    <sheet name="Mérleg 5 " sheetId="102" r:id="rId17"/>
    <sheet name="Előirányzat felh. 6" sheetId="77" r:id="rId18"/>
    <sheet name="mérleg 3 éves 7.m." sheetId="68" r:id="rId19"/>
    <sheet name="Tartalék 8." sheetId="81" r:id="rId20"/>
    <sheet name="9.sz.mell." sheetId="97" r:id="rId21"/>
  </sheets>
  <definedNames>
    <definedName name="_xlnm.Print_Area" localSheetId="4">'Bev. Polg.Hiv. köt.fel. 1.2)a'!$A$1:$J$10</definedName>
    <definedName name="_xlnm.Print_Area" localSheetId="6">'Bev.Könyvt.Műv.h.köt.fel.1.3)a'!$A$1:$J$12</definedName>
    <definedName name="_xlnm.Print_Area" localSheetId="0">'bevétel 1.m. '!$A$1:$E$46</definedName>
    <definedName name="_xlnm.Print_Area" localSheetId="3">'Bevétel Polg.Hivatal 1.2 '!$A$1:$J$11</definedName>
    <definedName name="_xlnm.Print_Area" localSheetId="7">'Kiadások 2'!$A$1:$F$29</definedName>
    <definedName name="_xlnm.Print_Area" localSheetId="18">'mérleg 3 éves 7.m.'!$A$1:$I$34</definedName>
    <definedName name="_xlnm.Print_Area" localSheetId="16">'Mérleg 5 '!$A$1:$D$66</definedName>
    <definedName name="_xlnm.Print_Area" localSheetId="9">'önk.köt.fel.kiadásai 2.1.)a'!$A$1:$L$37</definedName>
    <definedName name="_xlnm.Print_Area" localSheetId="8">'önkormányzat kiadásai 2.1. '!$A$1:$L$37</definedName>
    <definedName name="_xlnm.Print_Area" localSheetId="10">'Polg.Hivatal kiadásai 2.2'!$A$1:$L$13</definedName>
    <definedName name="_xlnm.Print_Area" localSheetId="11">'Polg.Hivatal kiadásai 2.2)a'!$A$1:$L$12</definedName>
    <definedName name="_xlnm.Print_Area" localSheetId="19">'Tartalék 8.'!$A$1:$H$23</definedName>
  </definedNames>
  <calcPr calcId="152511"/>
</workbook>
</file>

<file path=xl/calcChain.xml><?xml version="1.0" encoding="utf-8"?>
<calcChain xmlns="http://schemas.openxmlformats.org/spreadsheetml/2006/main">
  <c r="K12" i="142" l="1"/>
  <c r="J12" i="142"/>
  <c r="I12" i="142"/>
  <c r="H12" i="142"/>
  <c r="G12" i="142"/>
  <c r="F12" i="142"/>
  <c r="E12" i="142"/>
  <c r="D12" i="142"/>
  <c r="C12" i="142"/>
  <c r="B12" i="142"/>
  <c r="L11" i="142"/>
  <c r="L10" i="142"/>
  <c r="L9" i="142"/>
  <c r="L8" i="142"/>
  <c r="K13" i="140"/>
  <c r="J13" i="140"/>
  <c r="I13" i="140"/>
  <c r="H13" i="140"/>
  <c r="G13" i="140"/>
  <c r="F13" i="140"/>
  <c r="E13" i="140"/>
  <c r="C13" i="140"/>
  <c r="L12" i="140"/>
  <c r="L11" i="140"/>
  <c r="D10" i="140"/>
  <c r="D13" i="140" s="1"/>
  <c r="B10" i="140"/>
  <c r="B13" i="140" s="1"/>
  <c r="C13" i="73"/>
  <c r="E13" i="73"/>
  <c r="F13" i="73"/>
  <c r="G13" i="73"/>
  <c r="H13" i="73"/>
  <c r="I13" i="73"/>
  <c r="J13" i="73"/>
  <c r="K13" i="73"/>
  <c r="B13" i="73"/>
  <c r="L12" i="73"/>
  <c r="D10" i="73"/>
  <c r="D13" i="73" s="1"/>
  <c r="B10" i="73"/>
  <c r="K37" i="147"/>
  <c r="J37" i="147"/>
  <c r="I37" i="147"/>
  <c r="H37" i="147"/>
  <c r="G37" i="147"/>
  <c r="F37" i="147"/>
  <c r="E37" i="147"/>
  <c r="C37" i="147"/>
  <c r="L36" i="147"/>
  <c r="L35" i="147"/>
  <c r="L34" i="147"/>
  <c r="L33" i="147"/>
  <c r="L32" i="147"/>
  <c r="L31" i="147"/>
  <c r="L30" i="147"/>
  <c r="L29" i="147"/>
  <c r="L28" i="147"/>
  <c r="L27" i="147"/>
  <c r="L26" i="147"/>
  <c r="L25" i="147"/>
  <c r="L24" i="147"/>
  <c r="L23" i="147"/>
  <c r="L22" i="147"/>
  <c r="L21" i="147"/>
  <c r="L20" i="147"/>
  <c r="L19" i="147"/>
  <c r="L18" i="147"/>
  <c r="L17" i="147"/>
  <c r="L16" i="147"/>
  <c r="L15" i="147"/>
  <c r="L14" i="147"/>
  <c r="L13" i="147"/>
  <c r="L12" i="147"/>
  <c r="L11" i="147"/>
  <c r="L10" i="147"/>
  <c r="L9" i="147"/>
  <c r="L8" i="147"/>
  <c r="L7" i="147"/>
  <c r="D6" i="147"/>
  <c r="D37" i="147" s="1"/>
  <c r="B6" i="147"/>
  <c r="L6" i="147" s="1"/>
  <c r="L29" i="120"/>
  <c r="B6" i="120"/>
  <c r="D6" i="120"/>
  <c r="J11" i="146"/>
  <c r="I11" i="146"/>
  <c r="H11" i="146"/>
  <c r="G11" i="146"/>
  <c r="F11" i="146"/>
  <c r="E11" i="146"/>
  <c r="D11" i="146"/>
  <c r="C11" i="146"/>
  <c r="B11" i="146"/>
  <c r="J10" i="146"/>
  <c r="J9" i="146"/>
  <c r="J8" i="146"/>
  <c r="J9" i="100"/>
  <c r="J10" i="100"/>
  <c r="C11" i="100"/>
  <c r="D11" i="100"/>
  <c r="E11" i="100"/>
  <c r="F11" i="100"/>
  <c r="G11" i="100"/>
  <c r="H11" i="100"/>
  <c r="I11" i="100"/>
  <c r="B11" i="100"/>
  <c r="I28" i="145"/>
  <c r="H28" i="145"/>
  <c r="G28" i="145"/>
  <c r="F28" i="145"/>
  <c r="E28" i="145"/>
  <c r="D28" i="145"/>
  <c r="C28" i="145"/>
  <c r="B28" i="145"/>
  <c r="J27" i="145"/>
  <c r="J26" i="145"/>
  <c r="J25" i="145"/>
  <c r="J24" i="145"/>
  <c r="J23" i="145"/>
  <c r="J22" i="145"/>
  <c r="J21" i="145"/>
  <c r="J20" i="145"/>
  <c r="J19" i="145"/>
  <c r="J18" i="145"/>
  <c r="J17" i="145"/>
  <c r="J16" i="145"/>
  <c r="J15" i="145"/>
  <c r="J14" i="145"/>
  <c r="J13" i="145"/>
  <c r="J12" i="145"/>
  <c r="J11" i="145"/>
  <c r="J10" i="145"/>
  <c r="J9" i="145"/>
  <c r="J8" i="145"/>
  <c r="J7" i="145"/>
  <c r="J24" i="99"/>
  <c r="L10" i="140" l="1"/>
  <c r="L13" i="140" s="1"/>
  <c r="J28" i="145"/>
  <c r="L12" i="142"/>
  <c r="B37" i="147"/>
  <c r="L37" i="147" s="1"/>
  <c r="H9" i="68"/>
  <c r="H26" i="68"/>
  <c r="K13" i="77" l="1"/>
  <c r="J29" i="77"/>
  <c r="D52" i="102" l="1"/>
  <c r="D61" i="102"/>
  <c r="D62" i="102" s="1"/>
  <c r="F26" i="72" l="1"/>
  <c r="C15" i="72"/>
  <c r="B18" i="71"/>
  <c r="K29" i="77" l="1"/>
  <c r="H18" i="81"/>
  <c r="H14" i="81"/>
  <c r="D30" i="137" l="1"/>
  <c r="D34" i="137"/>
  <c r="D35" i="137"/>
  <c r="D33" i="137"/>
  <c r="D32" i="137"/>
  <c r="D31" i="137"/>
  <c r="D28" i="137"/>
  <c r="D36" i="137"/>
  <c r="D21" i="137"/>
  <c r="D22" i="137"/>
  <c r="D25" i="137"/>
  <c r="D10" i="137"/>
  <c r="D12" i="137" s="1"/>
  <c r="F27" i="72"/>
  <c r="C32" i="72" l="1"/>
  <c r="L31" i="120"/>
  <c r="L15" i="120"/>
  <c r="I12" i="119" l="1"/>
  <c r="H12" i="119"/>
  <c r="G12" i="119"/>
  <c r="F12" i="119"/>
  <c r="D12" i="119"/>
  <c r="C12" i="119"/>
  <c r="B12" i="119"/>
  <c r="E11" i="119"/>
  <c r="J11" i="119" s="1"/>
  <c r="J10" i="119"/>
  <c r="J9" i="119"/>
  <c r="E8" i="119"/>
  <c r="E12" i="119" s="1"/>
  <c r="J19" i="99"/>
  <c r="J20" i="99"/>
  <c r="J26" i="99"/>
  <c r="J15" i="99"/>
  <c r="B42" i="98"/>
  <c r="J12" i="119" l="1"/>
  <c r="J8" i="119"/>
  <c r="B23" i="98"/>
  <c r="F29" i="68" l="1"/>
  <c r="G29" i="68" l="1"/>
  <c r="B38" i="98" l="1"/>
  <c r="C41" i="98"/>
  <c r="D41" i="98" l="1"/>
  <c r="D39" i="137" l="1"/>
  <c r="H29" i="68"/>
  <c r="D60" i="102" l="1"/>
  <c r="E15" i="98"/>
  <c r="D37" i="102"/>
  <c r="L11" i="73"/>
  <c r="L10" i="73"/>
  <c r="L13" i="73" s="1"/>
  <c r="J21" i="99"/>
  <c r="B41" i="98"/>
  <c r="B37" i="98" s="1"/>
  <c r="B8" i="98"/>
  <c r="B7" i="98" s="1"/>
  <c r="B36" i="98" l="1"/>
  <c r="E45" i="98" l="1"/>
  <c r="D38" i="98"/>
  <c r="D37" i="98" s="1"/>
  <c r="C38" i="98"/>
  <c r="C37" i="98" s="1"/>
  <c r="D36" i="98" l="1"/>
  <c r="B24" i="71"/>
  <c r="B20" i="98"/>
  <c r="D16" i="68"/>
  <c r="D29" i="68"/>
  <c r="E30" i="68" s="1"/>
  <c r="H16" i="68"/>
  <c r="F16" i="68"/>
  <c r="G16" i="68"/>
  <c r="G31" i="68" s="1"/>
  <c r="E46" i="98"/>
  <c r="B31" i="98"/>
  <c r="C31" i="98"/>
  <c r="C29" i="98" s="1"/>
  <c r="D31" i="98"/>
  <c r="D29" i="98" s="1"/>
  <c r="B33" i="77"/>
  <c r="B37" i="120"/>
  <c r="L10" i="120"/>
  <c r="L9" i="83"/>
  <c r="L10" i="83"/>
  <c r="L11" i="83"/>
  <c r="D23" i="102"/>
  <c r="D20" i="102" s="1"/>
  <c r="J9" i="99"/>
  <c r="J10" i="99"/>
  <c r="J11" i="99"/>
  <c r="J12" i="99"/>
  <c r="J13" i="99"/>
  <c r="J14" i="99"/>
  <c r="J16" i="99"/>
  <c r="J17" i="99"/>
  <c r="J18" i="99"/>
  <c r="J22" i="99"/>
  <c r="J23" i="99"/>
  <c r="J25" i="99"/>
  <c r="J27" i="99"/>
  <c r="J28" i="99"/>
  <c r="J8" i="99"/>
  <c r="C29" i="99"/>
  <c r="D29" i="99"/>
  <c r="E29" i="99"/>
  <c r="F29" i="99"/>
  <c r="G29" i="99"/>
  <c r="H29" i="99"/>
  <c r="I29" i="99"/>
  <c r="B29" i="99"/>
  <c r="D33" i="102"/>
  <c r="C15" i="71"/>
  <c r="C18" i="71" s="1"/>
  <c r="D15" i="71"/>
  <c r="D18" i="71" s="1"/>
  <c r="E33" i="98"/>
  <c r="B17" i="98"/>
  <c r="L8" i="120"/>
  <c r="E16" i="71"/>
  <c r="D33" i="77"/>
  <c r="C33" i="77"/>
  <c r="O32" i="77"/>
  <c r="O31" i="77"/>
  <c r="O30" i="77"/>
  <c r="O29" i="77"/>
  <c r="O28" i="77"/>
  <c r="O27" i="77"/>
  <c r="O26" i="77"/>
  <c r="O25" i="77"/>
  <c r="O24" i="77"/>
  <c r="M17" i="77"/>
  <c r="L17" i="77"/>
  <c r="K17" i="77"/>
  <c r="J17" i="77"/>
  <c r="I17" i="77"/>
  <c r="H17" i="77"/>
  <c r="G17" i="77"/>
  <c r="F17" i="77"/>
  <c r="E17" i="77"/>
  <c r="D17" i="77"/>
  <c r="C17" i="77"/>
  <c r="B17" i="77"/>
  <c r="O16" i="77"/>
  <c r="O15" i="77"/>
  <c r="O14" i="77"/>
  <c r="O13" i="77"/>
  <c r="O12" i="77"/>
  <c r="O11" i="77"/>
  <c r="O10" i="77"/>
  <c r="O8" i="77"/>
  <c r="F12" i="97"/>
  <c r="F13" i="97" s="1"/>
  <c r="F14" i="97" s="1"/>
  <c r="E12" i="97"/>
  <c r="E13" i="97" s="1"/>
  <c r="E14" i="97" s="1"/>
  <c r="D12" i="97"/>
  <c r="D13" i="97" s="1"/>
  <c r="D14" i="97" s="1"/>
  <c r="C12" i="97"/>
  <c r="C13" i="97" s="1"/>
  <c r="C14" i="97" s="1"/>
  <c r="E14" i="71"/>
  <c r="D15" i="72"/>
  <c r="E15" i="72"/>
  <c r="F31" i="72"/>
  <c r="D55" i="102" s="1"/>
  <c r="D54" i="102" s="1"/>
  <c r="D37" i="120"/>
  <c r="C29" i="68"/>
  <c r="B29" i="68"/>
  <c r="C16" i="68"/>
  <c r="B16" i="68"/>
  <c r="E26" i="71"/>
  <c r="D24" i="71"/>
  <c r="C24" i="71"/>
  <c r="E23" i="71"/>
  <c r="E22" i="71"/>
  <c r="D59" i="102" s="1"/>
  <c r="E21" i="71"/>
  <c r="D58" i="102" s="1"/>
  <c r="E20" i="71"/>
  <c r="D57" i="102" s="1"/>
  <c r="E17" i="71"/>
  <c r="E13" i="71"/>
  <c r="D53" i="102" s="1"/>
  <c r="E12" i="71"/>
  <c r="E11" i="71"/>
  <c r="E10" i="71"/>
  <c r="E9" i="71"/>
  <c r="E44" i="98"/>
  <c r="E43" i="98"/>
  <c r="E42" i="98"/>
  <c r="E41" i="98"/>
  <c r="E40" i="98"/>
  <c r="E39" i="98"/>
  <c r="E32" i="98"/>
  <c r="E30" i="98"/>
  <c r="E28" i="98"/>
  <c r="D30" i="102" s="1"/>
  <c r="E27" i="98"/>
  <c r="E26" i="98"/>
  <c r="E25" i="98"/>
  <c r="E24" i="98"/>
  <c r="D23" i="98"/>
  <c r="D20" i="98" s="1"/>
  <c r="C23" i="98"/>
  <c r="C20" i="98" s="1"/>
  <c r="E22" i="98"/>
  <c r="E19" i="98"/>
  <c r="D19" i="102" s="1"/>
  <c r="D16" i="102" s="1"/>
  <c r="E18" i="98"/>
  <c r="D17" i="98"/>
  <c r="C17" i="98"/>
  <c r="E16" i="98"/>
  <c r="D13" i="102" s="1"/>
  <c r="E14" i="98"/>
  <c r="D12" i="102" s="1"/>
  <c r="E13" i="98"/>
  <c r="D11" i="102" s="1"/>
  <c r="E12" i="98"/>
  <c r="D10" i="102" s="1"/>
  <c r="E11" i="98"/>
  <c r="D9" i="102" s="1"/>
  <c r="E10" i="98"/>
  <c r="D8" i="102" s="1"/>
  <c r="E9" i="98"/>
  <c r="D7" i="102" s="1"/>
  <c r="D6" i="102" s="1"/>
  <c r="D5" i="102" s="1"/>
  <c r="D8" i="98"/>
  <c r="D7" i="98" s="1"/>
  <c r="C8" i="98"/>
  <c r="C7" i="98" s="1"/>
  <c r="C36" i="98"/>
  <c r="L7" i="120"/>
  <c r="L9" i="120"/>
  <c r="L11" i="120"/>
  <c r="L12" i="120"/>
  <c r="L13" i="120"/>
  <c r="L14" i="120"/>
  <c r="L16" i="120"/>
  <c r="L17" i="120"/>
  <c r="L18" i="120"/>
  <c r="L19" i="120"/>
  <c r="L20" i="120"/>
  <c r="L21" i="120"/>
  <c r="L22" i="120"/>
  <c r="L23" i="120"/>
  <c r="L24" i="120"/>
  <c r="L25" i="120"/>
  <c r="L26" i="120"/>
  <c r="L27" i="120"/>
  <c r="L28" i="120"/>
  <c r="L30" i="120"/>
  <c r="L32" i="120"/>
  <c r="L33" i="120"/>
  <c r="L34" i="120"/>
  <c r="L35" i="120"/>
  <c r="L36" i="120"/>
  <c r="L6" i="120"/>
  <c r="I37" i="120"/>
  <c r="J37" i="120"/>
  <c r="K37" i="120"/>
  <c r="C37" i="120"/>
  <c r="E37" i="120"/>
  <c r="F37" i="120"/>
  <c r="G37" i="120"/>
  <c r="H37" i="120"/>
  <c r="F23" i="72"/>
  <c r="F24" i="72"/>
  <c r="F25" i="72"/>
  <c r="F28" i="72"/>
  <c r="F29" i="72"/>
  <c r="F14" i="72"/>
  <c r="F8" i="72"/>
  <c r="D48" i="102" s="1"/>
  <c r="D47" i="102" s="1"/>
  <c r="D64" i="102" s="1"/>
  <c r="D65" i="102" s="1"/>
  <c r="F9" i="72"/>
  <c r="F10" i="72"/>
  <c r="D49" i="102" s="1"/>
  <c r="F11" i="72"/>
  <c r="F12" i="72"/>
  <c r="D50" i="102" s="1"/>
  <c r="F13" i="72"/>
  <c r="D51" i="102" s="1"/>
  <c r="F16" i="72"/>
  <c r="F18" i="72"/>
  <c r="F19" i="72"/>
  <c r="F21" i="72"/>
  <c r="F22" i="72"/>
  <c r="F30" i="72"/>
  <c r="F33" i="72"/>
  <c r="D32" i="72"/>
  <c r="E32" i="72"/>
  <c r="D7" i="72"/>
  <c r="E7" i="72"/>
  <c r="E34" i="72" s="1"/>
  <c r="C7" i="72"/>
  <c r="C12" i="83"/>
  <c r="D12" i="83"/>
  <c r="E12" i="83"/>
  <c r="F12" i="83"/>
  <c r="G12" i="83"/>
  <c r="H12" i="83"/>
  <c r="I12" i="83"/>
  <c r="J12" i="83"/>
  <c r="K12" i="83"/>
  <c r="B12" i="83"/>
  <c r="L8" i="83"/>
  <c r="J9" i="101"/>
  <c r="J10" i="101"/>
  <c r="F12" i="101"/>
  <c r="G12" i="101"/>
  <c r="H12" i="101"/>
  <c r="I12" i="101"/>
  <c r="J8" i="100"/>
  <c r="J11" i="100" s="1"/>
  <c r="C12" i="101"/>
  <c r="D12" i="101"/>
  <c r="E11" i="101"/>
  <c r="J11" i="101" s="1"/>
  <c r="E8" i="101"/>
  <c r="J8" i="101"/>
  <c r="B12" i="101"/>
  <c r="E12" i="101"/>
  <c r="E38" i="98"/>
  <c r="E33" i="77"/>
  <c r="N17" i="77"/>
  <c r="O9" i="77"/>
  <c r="F33" i="77"/>
  <c r="G33" i="77"/>
  <c r="H33" i="77"/>
  <c r="I33" i="77"/>
  <c r="J33" i="77"/>
  <c r="K33" i="77"/>
  <c r="L33" i="77"/>
  <c r="M33" i="77"/>
  <c r="O22" i="77"/>
  <c r="J12" i="101" l="1"/>
  <c r="E17" i="98"/>
  <c r="E17" i="68"/>
  <c r="H31" i="68"/>
  <c r="J29" i="99"/>
  <c r="E37" i="98"/>
  <c r="E36" i="98" s="1"/>
  <c r="B28" i="71"/>
  <c r="C31" i="68"/>
  <c r="B31" i="68"/>
  <c r="F7" i="72"/>
  <c r="L37" i="120"/>
  <c r="L12" i="83"/>
  <c r="D28" i="71"/>
  <c r="E23" i="98"/>
  <c r="E8" i="98"/>
  <c r="C34" i="98"/>
  <c r="H23" i="81"/>
  <c r="C34" i="72"/>
  <c r="E31" i="98"/>
  <c r="D31" i="68"/>
  <c r="O17" i="77"/>
  <c r="D34" i="72"/>
  <c r="F31" i="68"/>
  <c r="E24" i="71"/>
  <c r="F15" i="72"/>
  <c r="E29" i="98"/>
  <c r="D31" i="102" s="1"/>
  <c r="D36" i="102" s="1"/>
  <c r="D66" i="102" s="1"/>
  <c r="F32" i="72"/>
  <c r="C28" i="71"/>
  <c r="D34" i="98"/>
  <c r="E7" i="98"/>
  <c r="E20" i="98"/>
  <c r="B34" i="98"/>
  <c r="E15" i="71"/>
  <c r="E18" i="71" s="1"/>
  <c r="E28" i="71" l="1"/>
  <c r="F34" i="72"/>
  <c r="E34" i="98"/>
  <c r="O23" i="77"/>
  <c r="O33" i="77" s="1"/>
  <c r="N33" i="77"/>
</calcChain>
</file>

<file path=xl/sharedStrings.xml><?xml version="1.0" encoding="utf-8"?>
<sst xmlns="http://schemas.openxmlformats.org/spreadsheetml/2006/main" count="867" uniqueCount="376">
  <si>
    <t>Megnevezés</t>
  </si>
  <si>
    <t>Működési bevételek</t>
  </si>
  <si>
    <t>1.</t>
  </si>
  <si>
    <t>10.</t>
  </si>
  <si>
    <t>4.</t>
  </si>
  <si>
    <t>7.</t>
  </si>
  <si>
    <t>2.</t>
  </si>
  <si>
    <t>5.</t>
  </si>
  <si>
    <t>9.</t>
  </si>
  <si>
    <t>11.</t>
  </si>
  <si>
    <t>3.</t>
  </si>
  <si>
    <t>6.</t>
  </si>
  <si>
    <t>adatok ezer forintban</t>
  </si>
  <si>
    <t>8.</t>
  </si>
  <si>
    <t>Összesen:</t>
  </si>
  <si>
    <t>21.</t>
  </si>
  <si>
    <t>13.</t>
  </si>
  <si>
    <t>Müködési kiadás összesen:</t>
  </si>
  <si>
    <t>Müködési bevétel összesen:</t>
  </si>
  <si>
    <t>Felhalmozási kiadások</t>
  </si>
  <si>
    <t>Felhalmozási bevételek</t>
  </si>
  <si>
    <t>Felhalmozási kiadás összesen:</t>
  </si>
  <si>
    <t>Felhalmozási bevétel összesen:</t>
  </si>
  <si>
    <t>M i n d ö s s z e s e n  :</t>
  </si>
  <si>
    <t>Összesen</t>
  </si>
  <si>
    <t>12.</t>
  </si>
  <si>
    <t xml:space="preserve">adatok ezer forintban </t>
  </si>
  <si>
    <t xml:space="preserve">Kiemelt előirányzatok </t>
  </si>
  <si>
    <t xml:space="preserve">Összesen </t>
  </si>
  <si>
    <t>Működési kiadások összesen</t>
  </si>
  <si>
    <t xml:space="preserve">Kiadások összesen: </t>
  </si>
  <si>
    <t>Felújítási cél megnevezése</t>
  </si>
  <si>
    <t xml:space="preserve">ezer forintban </t>
  </si>
  <si>
    <t>Feladat megnevezése</t>
  </si>
  <si>
    <t>Előirányzat</t>
  </si>
  <si>
    <t>jan.</t>
  </si>
  <si>
    <t>febr.</t>
  </si>
  <si>
    <t>márc.</t>
  </si>
  <si>
    <t>ápr.</t>
  </si>
  <si>
    <t>máj.</t>
  </si>
  <si>
    <t>jun.</t>
  </si>
  <si>
    <t>júl.</t>
  </si>
  <si>
    <t>aug.</t>
  </si>
  <si>
    <t>szept.</t>
  </si>
  <si>
    <t>okt.</t>
  </si>
  <si>
    <t>nov.</t>
  </si>
  <si>
    <t>dec.</t>
  </si>
  <si>
    <t>BEVÉTELEK</t>
  </si>
  <si>
    <t>BEVÉTEL ÖSSZESEN</t>
  </si>
  <si>
    <t>KIADÁSOK</t>
  </si>
  <si>
    <t>KIADÁS ÖSSZESEN</t>
  </si>
  <si>
    <t>B E V É T E L E K</t>
  </si>
  <si>
    <t>Sor-
szám</t>
  </si>
  <si>
    <t>Bevételi jogcím</t>
  </si>
  <si>
    <t>K I A D Á S O K</t>
  </si>
  <si>
    <t>Sor-szám</t>
  </si>
  <si>
    <t>Kiadási jogcímek</t>
  </si>
  <si>
    <t>14.</t>
  </si>
  <si>
    <t>16.</t>
  </si>
  <si>
    <t>17.</t>
  </si>
  <si>
    <t>15.</t>
  </si>
  <si>
    <t>18.</t>
  </si>
  <si>
    <t>19.</t>
  </si>
  <si>
    <t>20.</t>
  </si>
  <si>
    <t>22.</t>
  </si>
  <si>
    <t>23.</t>
  </si>
  <si>
    <t>24.</t>
  </si>
  <si>
    <t>Egyek Nagyközség Önkormányzat Felhalmozási kiadásai feladatonként</t>
  </si>
  <si>
    <t>KIMUTATÁS</t>
  </si>
  <si>
    <t>évre tervezett tartalékokról</t>
  </si>
  <si>
    <t>Tartalék összesen:</t>
  </si>
  <si>
    <t>Tárkányi Béla Könyvtár és Művelődési Ház összesen:</t>
  </si>
  <si>
    <t>Egyeki Szöghatár Nonprofit Kft.</t>
  </si>
  <si>
    <t>25.</t>
  </si>
  <si>
    <t>26.</t>
  </si>
  <si>
    <t>27.</t>
  </si>
  <si>
    <t>Ezer forintban !</t>
  </si>
  <si>
    <t>Bevételi jogcímek</t>
  </si>
  <si>
    <t>Helyi adók</t>
  </si>
  <si>
    <t>Osztalékok, koncessziós díjak, hozam</t>
  </si>
  <si>
    <t>Díjak, pótlékok bírságok</t>
  </si>
  <si>
    <t>Tárgyi eszközök, immateriális javak, vagyoni értékű jog értékesítése, 
vagyonhasznosításból származó bevétel</t>
  </si>
  <si>
    <t>Részvények, részesedések értékesítése</t>
  </si>
  <si>
    <t>Vállalatértékesítésből, privatizációból származó bevételek</t>
  </si>
  <si>
    <t>Kezességvállalással kapcsolatos megtérülés</t>
  </si>
  <si>
    <t>SAJÁT BEVÉTELEK ÖSSZESEN*</t>
  </si>
  <si>
    <t>Tiszacsege Központi Orvosi Ügyelet</t>
  </si>
  <si>
    <t>Önkormányzati Tűzoltóság</t>
  </si>
  <si>
    <t xml:space="preserve">Ssz. </t>
  </si>
  <si>
    <t>Egyek Nagyközség Önkormányzat saját bevételeinek részletezése az adósságot keletkeztető ügyletből származó tárgyévi fizetési kötelezettség megállapításához</t>
  </si>
  <si>
    <t xml:space="preserve"> </t>
  </si>
  <si>
    <t xml:space="preserve">KÖLTSÉGVETÉSI BEVÉTELEK ÖSSZESEN: </t>
  </si>
  <si>
    <t>B3 Közhatalmi bevétel</t>
  </si>
  <si>
    <t>B34. Vagyoni típusú adók</t>
  </si>
  <si>
    <t>B35. Termékek és szogáltatások adói</t>
  </si>
  <si>
    <t>B351. Értékesítési és forgalmi adók (állandó jelleggel végzett ipaírűzési tevékenység után fizetett helyi iparűzési adó)</t>
  </si>
  <si>
    <t>B354. Gépjárműadók</t>
  </si>
  <si>
    <t>B355. Egyéb áruhasználati és szolgáltatási adók (talajterhelési díj)</t>
  </si>
  <si>
    <t>B36. Egyéb közhatalmi bevételek (bírság, pótlék, mezőőri díj)</t>
  </si>
  <si>
    <t>B4. Működési bevételek</t>
  </si>
  <si>
    <t>B.5. Felhalmozási bevételek</t>
  </si>
  <si>
    <t>B1. Működési célú támogatások államháztartáson belülről</t>
  </si>
  <si>
    <t>B111. Helyi önkormányzatok működésének általános támogatása</t>
  </si>
  <si>
    <t>B114. Települési önkormányzatok kulturális feladatainak támogatása</t>
  </si>
  <si>
    <t>B116 Helyi önkormányzatok kiegészítő támogatása</t>
  </si>
  <si>
    <t>B115 Működési célú központosított előirányzatok</t>
  </si>
  <si>
    <t>B11. Önkormányzatok működési támogatásai</t>
  </si>
  <si>
    <t>B2. Felhalmozási célú támogatások államháztartáson belülről</t>
  </si>
  <si>
    <t xml:space="preserve">B25. Egyéb felhalmozási célú támogatások bevételei államháztartáson belülről </t>
  </si>
  <si>
    <t>B7. Felhalmozási célú átvett pénzeszközök</t>
  </si>
  <si>
    <t>B81. Belföldi finanszírozás bevételei</t>
  </si>
  <si>
    <t>B811. Hitel-, kölcsönfelvétel államháztartáson kívülről</t>
  </si>
  <si>
    <t>B813. Maradvány igénybevétele</t>
  </si>
  <si>
    <t xml:space="preserve">            felhalmozási</t>
  </si>
  <si>
    <t>ebből:    működési</t>
  </si>
  <si>
    <t>B816. Központi, irányítószervi támogatás</t>
  </si>
  <si>
    <t>B8. Finanszírozási bevételek</t>
  </si>
  <si>
    <t>KÖLTSÉGVETÉSI HIÁNY FINANSZÍROZÁSÁRA SZOLGÁLÓ PÉNZF.NÉLKÜLI BEVÉTELEK:</t>
  </si>
  <si>
    <t>B6. Működési célú átvett pénzeszközök</t>
  </si>
  <si>
    <t>A. Költségvetési bevételek összesen</t>
  </si>
  <si>
    <t>B3. Közhatalmi bevétel</t>
  </si>
  <si>
    <t>B5. Felhalmozási bevételek</t>
  </si>
  <si>
    <t>Kormányzati funkciók</t>
  </si>
  <si>
    <t>106010 Lakóingatlan szociális célú bérbeadás, üzemeltetés</t>
  </si>
  <si>
    <t>013350 Az önkormányzati vagyonnal való gazdálk-sal kapcs. Feladatok</t>
  </si>
  <si>
    <t>066020 Város és községgazdálkodás</t>
  </si>
  <si>
    <t>018010 Önkormányzatok elszámolásai a közp-i ktg.vetéssel</t>
  </si>
  <si>
    <t>900020 Önkormányzati funkciókra nem sorolható bevételek államháztartásoknak</t>
  </si>
  <si>
    <t>900060 Forgatási és befektetési célú finanszírozási műveletek</t>
  </si>
  <si>
    <t>107055 Falugondoki, tanyagondnoki feladatok ellátása</t>
  </si>
  <si>
    <t>041237 Közfogallkoztatási mintaprogram</t>
  </si>
  <si>
    <t>013320 Köztemető fenntartás és működtetés</t>
  </si>
  <si>
    <t>011130 Önkormányzatok és önkormányzati hivatalok jogalkotói és általános igazgatási tevékenysége</t>
  </si>
  <si>
    <t>011220 Adó-, vám és jövedéki igazgatás</t>
  </si>
  <si>
    <t>082042 Könyvtári állomány gyarapítása, nyilvántartása</t>
  </si>
  <si>
    <t>082044 Könyvtári szolgáltatások</t>
  </si>
  <si>
    <t>082063 Múzeumi, kiállítási tevékenység</t>
  </si>
  <si>
    <t>082091 Közművelődési- közösségi és társadalmi részvétel fejlesztése</t>
  </si>
  <si>
    <t>Költségvetési bevétel rovatrend</t>
  </si>
  <si>
    <t>Költségvetési kiadás rovatrand</t>
  </si>
  <si>
    <t>K1. Személyi juttatások</t>
  </si>
  <si>
    <t>K2. Munkaadókat terhelő járulékok és szociális hozzájárulási adók</t>
  </si>
  <si>
    <t>K3. Dologi kiadások</t>
  </si>
  <si>
    <t>K4. Ellátottak pénzbeli juttatásai</t>
  </si>
  <si>
    <t>K6. Beruházások</t>
  </si>
  <si>
    <t>K7. Felújítások</t>
  </si>
  <si>
    <t>K8. Egyéb felhalmozási célú kiadások</t>
  </si>
  <si>
    <t>Felhalmozási kiadások összesen:</t>
  </si>
  <si>
    <t>K5. Egyéb működési célú kiadások (tartalékok nélkül)</t>
  </si>
  <si>
    <t>K9. Finanszírozási kiadások (működési)</t>
  </si>
  <si>
    <t>K9. Finanszírozási kiadások (felhalmozási)</t>
  </si>
  <si>
    <t xml:space="preserve">K2. Munkaadókat terhelő járulékok és szociális hozzájárulási adó </t>
  </si>
  <si>
    <t xml:space="preserve">K4. Ellátottak pénzbeli juttatásai </t>
  </si>
  <si>
    <t>K512. Tartalék tartalék</t>
  </si>
  <si>
    <t>K9. Finanszírozási kiadások</t>
  </si>
  <si>
    <t>051040 Nem veszélyes hulladék kezelése ártalmatlanítása</t>
  </si>
  <si>
    <t>083030 Egyéb kiadói tevékenyésg</t>
  </si>
  <si>
    <t>064010 Közvilágítás</t>
  </si>
  <si>
    <t>032020 Tűz és katasztrófavédelmi tevékenységek</t>
  </si>
  <si>
    <t>072111 Háziorvosi alapellátás</t>
  </si>
  <si>
    <t>072112 Háziorvosi ügyeleti ellátás</t>
  </si>
  <si>
    <t>072210 Járóbetegek gyógyító szakellátása</t>
  </si>
  <si>
    <t>074040 Fertőző megbetegedéseket megel.jár.ü.ell.</t>
  </si>
  <si>
    <t>107060 Egyéb szociális pénzbeni ellátások, tám-k</t>
  </si>
  <si>
    <t>011130 Önk.-k és önk-i hav-k jogalkotói és ált.ig.tev.</t>
  </si>
  <si>
    <t>K2. Munkaadókat terhelő járulékok és szociális hozzájárulási adó</t>
  </si>
  <si>
    <t>K5. Egyéb működési célú kiadások (tartalék nélkül)</t>
  </si>
  <si>
    <t>K512. Tartalék</t>
  </si>
  <si>
    <t>K5. Egyéb működési célú kiadások</t>
  </si>
  <si>
    <t>ebből: tartalék (működési)</t>
  </si>
  <si>
    <t>B3. Közhatalmi bevételek</t>
  </si>
  <si>
    <t>B8. Finanszírozási bevételek (működési)</t>
  </si>
  <si>
    <t>B8. Finanszírozási bevételek (felhalmozási)</t>
  </si>
  <si>
    <t>B21. Felhalmozási célú önkormányzati támogatások (központosított előirányzatok,  vis maior)</t>
  </si>
  <si>
    <t>K1. Személyi  juttatás</t>
  </si>
  <si>
    <t>K11. Foglalkoztatottak személyi juttatásai</t>
  </si>
  <si>
    <t>K12. Külső személyi juttatások</t>
  </si>
  <si>
    <t xml:space="preserve">K9. Finanszírozási kiadások </t>
  </si>
  <si>
    <t xml:space="preserve">   ebből: közfoglalkoztatás</t>
  </si>
  <si>
    <t>Egyeki Sportbarátok Sport Egyesülete</t>
  </si>
  <si>
    <t>Polgárőrség</t>
  </si>
  <si>
    <t>Temetési kölcsön</t>
  </si>
  <si>
    <t>Kormányzati funkció</t>
  </si>
  <si>
    <t>044320</t>
  </si>
  <si>
    <t>011130</t>
  </si>
  <si>
    <t>B111. Helyi önkormányzatok működésének ált.tám-a</t>
  </si>
  <si>
    <t>B113. Telelpülési önkormányzatok szoc.és gyemrekjóléti fel.tám.</t>
  </si>
  <si>
    <t>B114. Telelpülési önkormányzatok kulturális feladatainak tám-a</t>
  </si>
  <si>
    <t>B115. Működési célú központosított előirányzatok</t>
  </si>
  <si>
    <t>B16.  Egyéb működési célú támogatások bevételei államházt.belülről</t>
  </si>
  <si>
    <t>B21. Felhalmozási célú önkormányzati támogatások</t>
  </si>
  <si>
    <t>B25. Egyéb felhalmozási célú támogatások bevételei államháztartáson belülről</t>
  </si>
  <si>
    <t>B35. Termékek és szolgáltatások adói</t>
  </si>
  <si>
    <t>B351. Értékesítési és forgalmi adók</t>
  </si>
  <si>
    <t>B354. Gépjármű adók</t>
  </si>
  <si>
    <t>B36. Egyéb közhatalmi bevételek</t>
  </si>
  <si>
    <t>B.4.Működési bevételek</t>
  </si>
  <si>
    <t>B.811. Hitel, kölcsön felvétel államháztartáson kívülről</t>
  </si>
  <si>
    <t>K1. Személyi juttatás</t>
  </si>
  <si>
    <t>K4. Ellátottak pénzbeli juttatása</t>
  </si>
  <si>
    <t>K6. Beruházás</t>
  </si>
  <si>
    <t>K7. Felújítás</t>
  </si>
  <si>
    <t xml:space="preserve"> KIADÁSOK ÖSSZESEN: </t>
  </si>
  <si>
    <t xml:space="preserve">K5. Egyéb működési célú kiadások </t>
  </si>
  <si>
    <t>B116. Helyi önkormányzatok kiegészítő támogatása</t>
  </si>
  <si>
    <t>B16. Egyéb működési célú támogatások bevételei államháztartáson belülről</t>
  </si>
  <si>
    <t>B8111. Hosszú lejáratú hitelek, kölcsön felvétele</t>
  </si>
  <si>
    <t>Adósságot keletkeztető ügyletből származó tárgyévi összes fizetési kötelezettség (tőke+kamat)</t>
  </si>
  <si>
    <t>B8113. Rövid lejáratú hitelek, kölcsönök felvétele</t>
  </si>
  <si>
    <t>B8192. Rövid lejáratú kölcsönök bevételei</t>
  </si>
  <si>
    <t>044320 Építőipar támogatása</t>
  </si>
  <si>
    <t>084031 Civil szervezetek működési támogatása</t>
  </si>
  <si>
    <t>107060 Egyéb szociális pénzbeni és term-i ellátás</t>
  </si>
  <si>
    <t>045160 Közutak, hidak, alagutak fenntartása</t>
  </si>
  <si>
    <t>104060 A gyermekek, fiatalok és családok életmin.jav.</t>
  </si>
  <si>
    <t xml:space="preserve">   ebből: választott tisztségviselők juttatásai</t>
  </si>
  <si>
    <t xml:space="preserve">Környezetvédelmi pályázat </t>
  </si>
  <si>
    <t>K915. Finanszírozási kiadások</t>
  </si>
  <si>
    <t>K9. Finanszírozási kiadások felhalmozási</t>
  </si>
  <si>
    <t>041237</t>
  </si>
  <si>
    <t>013350</t>
  </si>
  <si>
    <t>28.</t>
  </si>
  <si>
    <t>29.</t>
  </si>
  <si>
    <t>30.</t>
  </si>
  <si>
    <t>31.</t>
  </si>
  <si>
    <t>32.</t>
  </si>
  <si>
    <t>33.</t>
  </si>
  <si>
    <t>34.</t>
  </si>
  <si>
    <t>35.</t>
  </si>
  <si>
    <t>B.8192. Rövid lejáratú kölcsönök bevételei</t>
  </si>
  <si>
    <t>Egyéb központi támogatás</t>
  </si>
  <si>
    <t>Pótlékok, bírságok egyéb közhatalmi bevételek</t>
  </si>
  <si>
    <t>B113. Települési önkormányzatok szociális feladatainak támogatása</t>
  </si>
  <si>
    <t>B814. Államháztartáson belüli megelőlegezések</t>
  </si>
  <si>
    <t>2019. évi előirányzat</t>
  </si>
  <si>
    <t>B.14. Működési célú visszatérítendő támogatások, kölcsönök visszatérülése államháztartáson belülről</t>
  </si>
  <si>
    <t>042180 Állat- egészségügyi ellátás</t>
  </si>
  <si>
    <t>011130 Önk-k és önkormányzati hivatalok jogalkotási és ált. ig. tevékenysége</t>
  </si>
  <si>
    <t>B74. Felhalmozási célú visszatérítendő támogatások, kölcsönök visszatérülése államháztartáson kívülről</t>
  </si>
  <si>
    <t xml:space="preserve">B75. Egyéb felhalmozási célú átvett pénzeszközök </t>
  </si>
  <si>
    <t>Széchenyi program keretében vásárolt lakások felújítása</t>
  </si>
  <si>
    <t>042180</t>
  </si>
  <si>
    <t>B74. Fehalmozási célú visszatérítendő támogatások, kölcsönök visszatérülése államháztartáson kívülről</t>
  </si>
  <si>
    <t>B75. Egyéb felhalmozási célú átvett pénzeszközök</t>
  </si>
  <si>
    <t>052020 Szennyvíz gyűjtése, tisztítása és elhelyezése</t>
  </si>
  <si>
    <t>Balmazújvárosi Többcélú Társulás</t>
  </si>
  <si>
    <t>Elvonások és befizetések</t>
  </si>
  <si>
    <t>018010 Önkormányzatok elszámolásai a központi költségvetéssel</t>
  </si>
  <si>
    <t>074051 Nem fertőző megbetegedések megelőzés</t>
  </si>
  <si>
    <t>084031 Civil szervezetek támogatása</t>
  </si>
  <si>
    <t>042180 Állat-egészségügy ellátás</t>
  </si>
  <si>
    <t>B14. Működési célú visszatérítendő támogatások, kölcsönök visszatérülése államháztartáson belülről</t>
  </si>
  <si>
    <t>Működésképtelen önkormányzatok egyéb támogatása</t>
  </si>
  <si>
    <t>5000 fő feletti lakosságszámú települési önk.adósság konsz.során kapott felhalmozási támogatás</t>
  </si>
  <si>
    <t>052020 Szennyvíz gyűjtése, tisztítása, elhelyezése</t>
  </si>
  <si>
    <t>ebből: K915. Központi irányítószervi támogatás folyósítás</t>
  </si>
  <si>
    <t>K5. Egyéb működési célú kiadások (működési tartalékka együtt)</t>
  </si>
  <si>
    <t>ebből: K513 Tartalék (működési)</t>
  </si>
  <si>
    <t>K513. Tartalékok (felhalmozási)</t>
  </si>
  <si>
    <t>Tartalékok (működési)</t>
  </si>
  <si>
    <t>Ebből: K914 Államháztartáson belüli megelőlegezések visszafizetése</t>
  </si>
  <si>
    <t>K915. Központi irányítószervi támogatás folyósítása</t>
  </si>
  <si>
    <t xml:space="preserve">            maradvány igénybevétel</t>
  </si>
  <si>
    <t>ebből: maradvány igénybevétel</t>
  </si>
  <si>
    <t>B1. Működési támogatások államháztartáson belülről</t>
  </si>
  <si>
    <t>Államháztartáson belüli megelőlegezés</t>
  </si>
  <si>
    <t>2020. évi előirányzat</t>
  </si>
  <si>
    <t>Egyek Nagyközség Önkormányzat és költségvetési szervei bevételei forrásonként, főbb jogcím-csoportonkénti részletezettségben</t>
  </si>
  <si>
    <t xml:space="preserve">adatok forintban </t>
  </si>
  <si>
    <t>B31. Jövedelemadók</t>
  </si>
  <si>
    <t>051040 Nem veszélyes hulladék kezelése, ártalmatlanítása</t>
  </si>
  <si>
    <t>Fejlesztési célú tartalék összesen:</t>
  </si>
  <si>
    <t>Általános tartalék összesen:</t>
  </si>
  <si>
    <t>adatok forintban</t>
  </si>
  <si>
    <t>018030 Támogatási célú finanszírozási műveletek</t>
  </si>
  <si>
    <t>104037 Intézményen kívüli gyermekétkeztetés</t>
  </si>
  <si>
    <t xml:space="preserve">K513. Tartalék </t>
  </si>
  <si>
    <t>K5. Felhalmozási célú tartalék</t>
  </si>
  <si>
    <t>36.</t>
  </si>
  <si>
    <t>Adójellegű bevételek</t>
  </si>
  <si>
    <t>Viziközmű vagyon fejlesztés</t>
  </si>
  <si>
    <t>082040</t>
  </si>
  <si>
    <t xml:space="preserve">2018. Előirányzat 
Önkormányzat </t>
  </si>
  <si>
    <t>Az Önkormányzat 2018. évi Pénzügyi mérlege</t>
  </si>
  <si>
    <t>B31. Magánszemélyek jövedelemadói</t>
  </si>
  <si>
    <t>K513. Tartalékok</t>
  </si>
  <si>
    <t>K513. Tartalékok (működési)</t>
  </si>
  <si>
    <t>ebből: felhalmozási célú hitelfelvétel</t>
  </si>
  <si>
    <t>Tárkányi Béla Könyvtár és Művelődési Ház 2018. évi tervezett kiadásai feladatonként</t>
  </si>
  <si>
    <t xml:space="preserve"> ebből K914. Államháztartáson belüli megelőlegezések</t>
  </si>
  <si>
    <t>2021. évi előirányzat</t>
  </si>
  <si>
    <t>Működési célú általános tartalék</t>
  </si>
  <si>
    <t>Egyek Nagyközség bel- és külterületének csapadékvíz-elvezető rendszer rekonstrukciója I. ütem</t>
  </si>
  <si>
    <t>Bölcsődei ellátás infrastrukturális fejlesztése Egyeken</t>
  </si>
  <si>
    <t>B.15.Működési célú visszatérítendő támogatások, kölcsönök igénybevétele államháztartáson belülről</t>
  </si>
  <si>
    <t>074051 Nem fertőző megbetegedések megelőzése</t>
  </si>
  <si>
    <t>2. Egyeki Polgármesteri Hivatal</t>
  </si>
  <si>
    <t>3. Tárkányi Béla Könytár és Művelődési ház</t>
  </si>
  <si>
    <t>1. Egyek Nagyközség Önkormányzata</t>
  </si>
  <si>
    <t>Működési kiadások</t>
  </si>
  <si>
    <t>Egyek Nagyközség Önkormányzat Felújítási kiadásai célonként</t>
  </si>
  <si>
    <t>Egyek település szennyvízelvezetési- és tisztítási projektje</t>
  </si>
  <si>
    <t>052020</t>
  </si>
  <si>
    <t>Iparterület fejlesztése</t>
  </si>
  <si>
    <t xml:space="preserve">2019. Előirányzat 
Önkormányzat </t>
  </si>
  <si>
    <t xml:space="preserve">2019. Előirányzat Egyeki Polgármesteri Hivatal </t>
  </si>
  <si>
    <t>2019. Előirányzat Tárkányi Béla Könyvtár és Művelődési Ház</t>
  </si>
  <si>
    <t xml:space="preserve">2019. Előirányzat  Egyek Nagyközség Önkormányzata </t>
  </si>
  <si>
    <t xml:space="preserve">2019. Előirányzat 
Egyeki Polgármesteri Hivatal </t>
  </si>
  <si>
    <t>2019. Előirányzat 
Tárkányi Béla Könyvt. És Műv.H.</t>
  </si>
  <si>
    <t>2019. Előirányzat 
Összesen:</t>
  </si>
  <si>
    <t>2019. évi előirányzat (Ft)</t>
  </si>
  <si>
    <t>2017. évi tényleges teljesítés</t>
  </si>
  <si>
    <t>045120 Út- autópálya építés</t>
  </si>
  <si>
    <t>072210 Járóbeteg gygyító szakellátása</t>
  </si>
  <si>
    <t>Egyek Nagyközség Önkormányzatának 2019. évi bevételei</t>
  </si>
  <si>
    <t>Egyek Nagyközség Önkormányzatának 2019. évre tervezett bevételei kötelező feladatonként</t>
  </si>
  <si>
    <t xml:space="preserve">Egyeki Polgármesteri Hivatal 2019. évi tervezett bevételei </t>
  </si>
  <si>
    <t>Egyeki Polgármesteri Hivatal 2019. évi tervezett bevételei kötelező feladatonként</t>
  </si>
  <si>
    <t>Tárkányi Béla Könyvtár és Művelődési Ház 2019. évi tervezett bevételei</t>
  </si>
  <si>
    <t>Tárkányi Béla Könyvtár és Művelődési Ház 2019. évi bevételei</t>
  </si>
  <si>
    <t>Egyek Nagyközség Önkormányzat és költségvetési szervei 2019. évi  kiadásai kiemelt előirányzatonként</t>
  </si>
  <si>
    <t>Tárkányi Béla Könyvtár és Művelődési Ház 2019. évi tervezett kiadásai  kötelező feladatonként</t>
  </si>
  <si>
    <t>Egyeki Polgármesteri Hivatal 2019. évi tervezett kiadásai feladatonként</t>
  </si>
  <si>
    <t>Egyeki Polgármesteri Hivatal 2019. évi tervezett kiadásai kötelező feladatonként</t>
  </si>
  <si>
    <t>Egyek Nagyközség Önkormányzatának 2019. évi tervezett kiadásai  feladatonként</t>
  </si>
  <si>
    <t>Egyek Nagyközség Önkormányzatának 2019. évi tervezett kiadásai  kötelezőfeladatonként</t>
  </si>
  <si>
    <t>045120 Út-, autópálya építés</t>
  </si>
  <si>
    <t>086090 Egyéb szabadidős szolgáltatások</t>
  </si>
  <si>
    <t>Egyek Nagyközség Önkormányzat és költségvetési szervei 2019. évi működési  kiadásai kiemelt előirányzatonként</t>
  </si>
  <si>
    <t>Tiszafüred Város Önkormányzata részére fizetendő díj</t>
  </si>
  <si>
    <t>Nem közművel összegyűjtött szenyvízártalmatlanítás tám.</t>
  </si>
  <si>
    <t>Működési célú visszatérítendő kölcsön nyújtása:ESBSE</t>
  </si>
  <si>
    <t>Tájház felújítása</t>
  </si>
  <si>
    <t>082063</t>
  </si>
  <si>
    <t>Zsidó temető felújítása</t>
  </si>
  <si>
    <t xml:space="preserve">2019. Évi előirányzat </t>
  </si>
  <si>
    <t>Könyvtár: egyéb tárgyi eszköz beszerzés</t>
  </si>
  <si>
    <t>Polgármesteri Hivatal egyéb tárgyi eszközök beszerzése</t>
  </si>
  <si>
    <t>Önkormányzati jogalkotás: számítástechnikai eszközök beszerzése</t>
  </si>
  <si>
    <t>Közfoglalkoztatási mintaprogramok: egyéb tárgyi eszköz beszerzés</t>
  </si>
  <si>
    <t>Egyek-Telekháza: játszótéri eszköz beszerzés</t>
  </si>
  <si>
    <t>Ingatlan vásárlás: Egyek, Tisza u. 2.</t>
  </si>
  <si>
    <t>Kamerarendszer korszerűsítése</t>
  </si>
  <si>
    <t>013320</t>
  </si>
  <si>
    <t>Temető fejlesztés: egyéb tárgyi eszköz beszerzés</t>
  </si>
  <si>
    <t>064010</t>
  </si>
  <si>
    <t>Közvilágítás bővítése: kivitelezési munkálatok</t>
  </si>
  <si>
    <t>Közvilágítás bővítése: tervezési díj</t>
  </si>
  <si>
    <t>Településrendezési terv készítés</t>
  </si>
  <si>
    <t>Fogászati kezelőegység vásárlás</t>
  </si>
  <si>
    <t>Gyepmesteri telep: egyéb tárgyi eszköz beszerzés</t>
  </si>
  <si>
    <t>045120</t>
  </si>
  <si>
    <t>Külterületi utak fejlesztése</t>
  </si>
  <si>
    <t>Piac csarnok: kiviteli terv</t>
  </si>
  <si>
    <t>Piac csarnok építés</t>
  </si>
  <si>
    <t>Egyek Nagyközség Köztemetőjében építés eszközbeszerzés (pályázati önerő)</t>
  </si>
  <si>
    <t>Négyállásos munkagép- és járműmosó tér kialakítása (pályázati önerő)</t>
  </si>
  <si>
    <t>Idősek Adventje (pályázati önerő)</t>
  </si>
  <si>
    <t>a 2019.</t>
  </si>
  <si>
    <t>Egyek Nagyközség Önkormányzat 2019. évi előirányzat-felhasználási ütemterve</t>
  </si>
  <si>
    <t>2019. Évi Költségvetési kiadások összesen</t>
  </si>
  <si>
    <t>2019. évi Költségvetési bevételek összesen</t>
  </si>
  <si>
    <t>2022. évi előirányzat</t>
  </si>
  <si>
    <t xml:space="preserve">                                              Egyek Nagyközség Önkormányzata működési és felhalmozási célú bevételeinek és kiadásainak 2017. évi tényleges, 2018. évi várható és 2019. évi eredeti előirányzata mérleg rendszerben</t>
  </si>
  <si>
    <t xml:space="preserve">Működési bevételek és kiadások egyenlege: </t>
  </si>
  <si>
    <t xml:space="preserve">Felhalmozási bevételek és kiadások egyenlege: </t>
  </si>
  <si>
    <t>Tiszafüred Központi Orvosi Ügyelet</t>
  </si>
  <si>
    <t>Kétöklű Szociális Szövetkezet működési támogatása</t>
  </si>
  <si>
    <t>Visszatérítendő krízis segély</t>
  </si>
  <si>
    <t>2018. évi tényleges teljesítés</t>
  </si>
  <si>
    <t>086010 Határon túli magyarok egyéb támogatásai</t>
  </si>
  <si>
    <t>2019. terv</t>
  </si>
  <si>
    <t>016010 Országgyűlési, önkormányzati és európai parlamenti képviselőválasztásokhoz kapcsolódó tevékenységek</t>
  </si>
  <si>
    <t>Viziközmű vagyon felújítása</t>
  </si>
  <si>
    <t>Önkormányzati ingatlan felújítása: Egyek, Ősz u. 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</si>
</sst>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71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u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sz val="12"/>
      <name val="Arial"/>
      <family val="2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8"/>
      <name val="Times New Roman CE"/>
      <charset val="238"/>
    </font>
    <font>
      <b/>
      <sz val="11"/>
      <name val="Times New Roman CE"/>
      <family val="1"/>
      <charset val="238"/>
    </font>
    <font>
      <b/>
      <u/>
      <sz val="8"/>
      <name val="Arial"/>
      <family val="2"/>
    </font>
    <font>
      <i/>
      <sz val="10"/>
      <name val="Arial"/>
      <family val="2"/>
    </font>
    <font>
      <sz val="9"/>
      <name val="Arial CE"/>
      <charset val="238"/>
    </font>
    <font>
      <sz val="8"/>
      <name val="Arial CE"/>
      <charset val="238"/>
    </font>
    <font>
      <sz val="11"/>
      <name val="Arial CE"/>
      <charset val="238"/>
    </font>
    <font>
      <sz val="10"/>
      <name val="Times New Roman"/>
      <family val="1"/>
    </font>
    <font>
      <b/>
      <sz val="16"/>
      <name val="Arial"/>
      <family val="2"/>
      <charset val="238"/>
    </font>
    <font>
      <b/>
      <u/>
      <sz val="16"/>
      <name val="Arial"/>
      <family val="2"/>
      <charset val="238"/>
    </font>
    <font>
      <i/>
      <sz val="10"/>
      <name val="Arial CE"/>
      <charset val="238"/>
    </font>
    <font>
      <b/>
      <i/>
      <sz val="10"/>
      <name val="Arial"/>
      <family val="2"/>
      <charset val="238"/>
    </font>
    <font>
      <b/>
      <i/>
      <sz val="10"/>
      <name val="Arial CE"/>
      <charset val="238"/>
    </font>
    <font>
      <b/>
      <sz val="14"/>
      <name val="Times New Roman"/>
      <family val="1"/>
      <charset val="238"/>
    </font>
    <font>
      <i/>
      <sz val="10"/>
      <color indexed="8"/>
      <name val="Arial"/>
      <family val="2"/>
    </font>
    <font>
      <b/>
      <i/>
      <sz val="8"/>
      <color indexed="8"/>
      <name val="Arial"/>
      <family val="2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i/>
      <sz val="11"/>
      <name val="Times New Roman CE"/>
      <charset val="238"/>
    </font>
    <font>
      <b/>
      <sz val="9"/>
      <name val="Arial CE"/>
      <charset val="238"/>
    </font>
    <font>
      <b/>
      <i/>
      <sz val="11"/>
      <name val="Arial"/>
      <family val="2"/>
    </font>
    <font>
      <i/>
      <sz val="11"/>
      <name val="Arial CE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b/>
      <sz val="16"/>
      <name val="Arial CE"/>
      <charset val="238"/>
    </font>
    <font>
      <b/>
      <i/>
      <sz val="11"/>
      <name val="Arial"/>
      <family val="2"/>
      <charset val="238"/>
    </font>
    <font>
      <i/>
      <sz val="9"/>
      <name val="Arial CE"/>
      <charset val="238"/>
    </font>
    <font>
      <b/>
      <u/>
      <sz val="9"/>
      <name val="Arial CE"/>
      <charset val="238"/>
    </font>
    <font>
      <i/>
      <sz val="8"/>
      <color indexed="8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"/>
      <family val="2"/>
    </font>
    <font>
      <sz val="11"/>
      <name val="Arial"/>
      <family val="2"/>
    </font>
    <font>
      <b/>
      <i/>
      <sz val="10"/>
      <color indexed="8"/>
      <name val="Arial"/>
      <family val="2"/>
      <charset val="238"/>
    </font>
    <font>
      <i/>
      <sz val="8"/>
      <name val="Arial"/>
      <family val="2"/>
      <charset val="238"/>
    </font>
    <font>
      <b/>
      <i/>
      <sz val="14"/>
      <name val="Times New Roman"/>
      <family val="1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6" fillId="0" borderId="0"/>
    <xf numFmtId="0" fontId="29" fillId="0" borderId="0"/>
  </cellStyleXfs>
  <cellXfs count="684">
    <xf numFmtId="0" fontId="0" fillId="0" borderId="0" xfId="0"/>
    <xf numFmtId="0" fontId="0" fillId="0" borderId="0" xfId="0" applyBorder="1"/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5" fillId="0" borderId="2" xfId="0" applyFont="1" applyBorder="1"/>
    <xf numFmtId="0" fontId="0" fillId="0" borderId="0" xfId="0" applyBorder="1" applyAlignment="1"/>
    <xf numFmtId="0" fontId="14" fillId="0" borderId="8" xfId="0" applyFont="1" applyBorder="1"/>
    <xf numFmtId="0" fontId="12" fillId="0" borderId="0" xfId="0" applyFont="1"/>
    <xf numFmtId="0" fontId="7" fillId="0" borderId="0" xfId="0" applyFont="1" applyAlignment="1"/>
    <xf numFmtId="0" fontId="14" fillId="0" borderId="0" xfId="0" applyFont="1" applyBorder="1"/>
    <xf numFmtId="0" fontId="12" fillId="0" borderId="1" xfId="0" applyFont="1" applyBorder="1"/>
    <xf numFmtId="0" fontId="7" fillId="0" borderId="0" xfId="0" applyFont="1" applyAlignment="1">
      <alignment horizontal="center" wrapText="1"/>
    </xf>
    <xf numFmtId="0" fontId="7" fillId="0" borderId="8" xfId="0" applyFont="1" applyBorder="1" applyAlignment="1"/>
    <xf numFmtId="0" fontId="17" fillId="0" borderId="0" xfId="0" applyFont="1" applyAlignment="1"/>
    <xf numFmtId="0" fontId="14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3" fontId="18" fillId="2" borderId="8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9" fillId="0" borderId="0" xfId="0" applyFont="1" applyBorder="1"/>
    <xf numFmtId="3" fontId="18" fillId="2" borderId="0" xfId="0" applyNumberFormat="1" applyFont="1" applyFill="1" applyBorder="1" applyAlignment="1">
      <alignment horizontal="center"/>
    </xf>
    <xf numFmtId="0" fontId="18" fillId="0" borderId="0" xfId="0" applyFont="1" applyBorder="1"/>
    <xf numFmtId="0" fontId="23" fillId="0" borderId="0" xfId="0" applyFont="1" applyAlignment="1">
      <alignment horizontal="center"/>
    </xf>
    <xf numFmtId="0" fontId="19" fillId="0" borderId="0" xfId="0" applyFont="1"/>
    <xf numFmtId="0" fontId="18" fillId="0" borderId="13" xfId="0" applyFont="1" applyBorder="1" applyAlignment="1">
      <alignment horizontal="left"/>
    </xf>
    <xf numFmtId="0" fontId="18" fillId="0" borderId="13" xfId="0" applyFont="1" applyBorder="1" applyAlignment="1">
      <alignment horizontal="center"/>
    </xf>
    <xf numFmtId="0" fontId="18" fillId="0" borderId="13" xfId="0" applyFont="1" applyBorder="1"/>
    <xf numFmtId="3" fontId="19" fillId="0" borderId="13" xfId="0" applyNumberFormat="1" applyFont="1" applyBorder="1"/>
    <xf numFmtId="0" fontId="18" fillId="0" borderId="0" xfId="0" applyFont="1"/>
    <xf numFmtId="3" fontId="19" fillId="0" borderId="0" xfId="0" applyNumberFormat="1" applyFont="1"/>
    <xf numFmtId="164" fontId="28" fillId="0" borderId="0" xfId="4" applyNumberFormat="1" applyFont="1" applyFill="1" applyBorder="1" applyAlignment="1" applyProtection="1">
      <alignment horizontal="centerContinuous" vertical="center"/>
    </xf>
    <xf numFmtId="0" fontId="32" fillId="0" borderId="13" xfId="0" applyFont="1" applyBorder="1"/>
    <xf numFmtId="3" fontId="20" fillId="0" borderId="13" xfId="0" applyNumberFormat="1" applyFont="1" applyBorder="1"/>
    <xf numFmtId="0" fontId="14" fillId="0" borderId="14" xfId="4" applyFont="1" applyFill="1" applyBorder="1" applyAlignment="1" applyProtection="1">
      <alignment horizontal="center" vertical="center" wrapText="1"/>
    </xf>
    <xf numFmtId="0" fontId="14" fillId="0" borderId="15" xfId="4" applyFont="1" applyFill="1" applyBorder="1" applyAlignment="1" applyProtection="1">
      <alignment horizontal="center" vertical="center" wrapText="1"/>
    </xf>
    <xf numFmtId="0" fontId="14" fillId="0" borderId="16" xfId="4" applyFont="1" applyFill="1" applyBorder="1" applyAlignment="1" applyProtection="1">
      <alignment horizontal="center" vertical="center" wrapText="1"/>
    </xf>
    <xf numFmtId="0" fontId="14" fillId="0" borderId="17" xfId="4" applyFont="1" applyFill="1" applyBorder="1" applyAlignment="1" applyProtection="1">
      <alignment horizontal="left" vertical="center" wrapText="1" indent="1"/>
    </xf>
    <xf numFmtId="0" fontId="12" fillId="0" borderId="13" xfId="4" applyFont="1" applyFill="1" applyBorder="1" applyAlignment="1" applyProtection="1">
      <alignment horizontal="left" vertical="center" wrapText="1" indent="1"/>
    </xf>
    <xf numFmtId="0" fontId="12" fillId="0" borderId="18" xfId="4" applyFont="1" applyFill="1" applyBorder="1" applyAlignment="1" applyProtection="1">
      <alignment horizontal="left" vertical="center" wrapText="1" indent="1"/>
    </xf>
    <xf numFmtId="0" fontId="12" fillId="0" borderId="13" xfId="4" applyFont="1" applyFill="1" applyBorder="1" applyAlignment="1" applyProtection="1">
      <alignment horizontal="left" vertical="center" wrapText="1" indent="2"/>
    </xf>
    <xf numFmtId="0" fontId="12" fillId="0" borderId="19" xfId="4" applyFont="1" applyFill="1" applyBorder="1" applyAlignment="1" applyProtection="1">
      <alignment horizontal="left" vertical="center" wrapText="1" indent="1"/>
    </xf>
    <xf numFmtId="0" fontId="14" fillId="0" borderId="9" xfId="4" applyFont="1" applyFill="1" applyBorder="1" applyAlignment="1" applyProtection="1">
      <alignment horizontal="left" vertical="center" wrapText="1" indent="1"/>
    </xf>
    <xf numFmtId="164" fontId="14" fillId="0" borderId="7" xfId="4" applyNumberFormat="1" applyFont="1" applyFill="1" applyBorder="1" applyAlignment="1" applyProtection="1">
      <alignment horizontal="centerContinuous" vertical="center"/>
    </xf>
    <xf numFmtId="0" fontId="14" fillId="0" borderId="20" xfId="4" applyFont="1" applyFill="1" applyBorder="1" applyAlignment="1" applyProtection="1">
      <alignment vertical="center" wrapText="1"/>
    </xf>
    <xf numFmtId="0" fontId="12" fillId="0" borderId="21" xfId="4" applyFont="1" applyFill="1" applyBorder="1" applyAlignment="1" applyProtection="1">
      <alignment horizontal="left" vertical="center" wrapText="1" indent="1"/>
    </xf>
    <xf numFmtId="0" fontId="14" fillId="0" borderId="15" xfId="4" applyFont="1" applyFill="1" applyBorder="1" applyAlignment="1" applyProtection="1">
      <alignment vertical="center" wrapText="1"/>
    </xf>
    <xf numFmtId="0" fontId="34" fillId="0" borderId="0" xfId="0" applyFont="1"/>
    <xf numFmtId="0" fontId="12" fillId="0" borderId="24" xfId="0" applyFont="1" applyBorder="1"/>
    <xf numFmtId="0" fontId="12" fillId="0" borderId="25" xfId="0" applyFont="1" applyBorder="1"/>
    <xf numFmtId="0" fontId="7" fillId="0" borderId="0" xfId="0" applyFont="1" applyBorder="1" applyAlignment="1">
      <alignment horizontal="center"/>
    </xf>
    <xf numFmtId="0" fontId="14" fillId="0" borderId="0" xfId="0" applyFont="1" applyBorder="1" applyAlignment="1"/>
    <xf numFmtId="3" fontId="14" fillId="0" borderId="0" xfId="0" applyNumberFormat="1" applyFont="1" applyBorder="1" applyAlignment="1"/>
    <xf numFmtId="0" fontId="14" fillId="0" borderId="26" xfId="0" applyFont="1" applyBorder="1"/>
    <xf numFmtId="165" fontId="13" fillId="2" borderId="8" xfId="1" applyNumberFormat="1" applyFont="1" applyFill="1" applyBorder="1"/>
    <xf numFmtId="0" fontId="18" fillId="0" borderId="13" xfId="0" applyFont="1" applyFill="1" applyBorder="1"/>
    <xf numFmtId="3" fontId="19" fillId="0" borderId="13" xfId="0" applyNumberFormat="1" applyFont="1" applyFill="1" applyBorder="1"/>
    <xf numFmtId="0" fontId="0" fillId="0" borderId="0" xfId="0" applyFill="1"/>
    <xf numFmtId="0" fontId="3" fillId="0" borderId="0" xfId="0" applyFont="1"/>
    <xf numFmtId="0" fontId="24" fillId="0" borderId="0" xfId="0" applyFont="1" applyAlignment="1">
      <alignment horizontal="center"/>
    </xf>
    <xf numFmtId="3" fontId="11" fillId="0" borderId="0" xfId="0" applyNumberFormat="1" applyFont="1"/>
    <xf numFmtId="3" fontId="25" fillId="0" borderId="0" xfId="0" applyNumberFormat="1" applyFont="1"/>
    <xf numFmtId="3" fontId="13" fillId="0" borderId="0" xfId="0" applyNumberFormat="1" applyFont="1"/>
    <xf numFmtId="3" fontId="39" fillId="0" borderId="0" xfId="0" applyNumberFormat="1" applyFont="1"/>
    <xf numFmtId="165" fontId="14" fillId="0" borderId="16" xfId="1" applyNumberFormat="1" applyFont="1" applyFill="1" applyBorder="1" applyAlignment="1" applyProtection="1">
      <alignment vertical="center" wrapText="1"/>
    </xf>
    <xf numFmtId="165" fontId="14" fillId="0" borderId="28" xfId="1" applyNumberFormat="1" applyFont="1" applyFill="1" applyBorder="1" applyAlignment="1" applyProtection="1">
      <alignment vertical="center" wrapText="1"/>
    </xf>
    <xf numFmtId="165" fontId="12" fillId="2" borderId="8" xfId="1" applyNumberFormat="1" applyFont="1" applyFill="1" applyBorder="1"/>
    <xf numFmtId="0" fontId="40" fillId="0" borderId="0" xfId="0" applyFont="1"/>
    <xf numFmtId="0" fontId="42" fillId="0" borderId="0" xfId="0" applyFont="1"/>
    <xf numFmtId="0" fontId="14" fillId="0" borderId="27" xfId="4" applyFont="1" applyFill="1" applyBorder="1" applyAlignment="1" applyProtection="1">
      <alignment horizontal="left" vertical="center" wrapText="1" indent="1"/>
    </xf>
    <xf numFmtId="165" fontId="14" fillId="0" borderId="8" xfId="1" applyNumberFormat="1" applyFont="1" applyFill="1" applyBorder="1" applyAlignment="1" applyProtection="1">
      <alignment vertical="center" wrapText="1"/>
    </xf>
    <xf numFmtId="0" fontId="14" fillId="0" borderId="0" xfId="4" applyFont="1" applyFill="1" applyBorder="1" applyAlignment="1" applyProtection="1">
      <alignment horizontal="center" vertical="center" wrapText="1"/>
    </xf>
    <xf numFmtId="0" fontId="12" fillId="0" borderId="0" xfId="4" applyFont="1" applyFill="1" applyBorder="1" applyAlignment="1" applyProtection="1">
      <alignment horizontal="left" vertical="center"/>
    </xf>
    <xf numFmtId="49" fontId="12" fillId="0" borderId="0" xfId="4" applyNumberFormat="1" applyFont="1" applyFill="1" applyBorder="1" applyAlignment="1" applyProtection="1">
      <alignment horizontal="left" vertical="center"/>
    </xf>
    <xf numFmtId="0" fontId="14" fillId="0" borderId="31" xfId="0" applyFont="1" applyBorder="1"/>
    <xf numFmtId="165" fontId="12" fillId="0" borderId="24" xfId="1" applyNumberFormat="1" applyFont="1" applyBorder="1"/>
    <xf numFmtId="3" fontId="19" fillId="2" borderId="0" xfId="0" applyNumberFormat="1" applyFont="1" applyFill="1" applyBorder="1" applyAlignment="1"/>
    <xf numFmtId="3" fontId="20" fillId="2" borderId="0" xfId="0" applyNumberFormat="1" applyFont="1" applyFill="1" applyBorder="1" applyAlignment="1"/>
    <xf numFmtId="0" fontId="18" fillId="2" borderId="0" xfId="0" applyFont="1" applyFill="1" applyBorder="1" applyAlignment="1"/>
    <xf numFmtId="0" fontId="18" fillId="0" borderId="13" xfId="0" applyFont="1" applyBorder="1" applyAlignment="1">
      <alignment wrapText="1"/>
    </xf>
    <xf numFmtId="165" fontId="4" fillId="0" borderId="0" xfId="1" applyNumberFormat="1" applyFont="1"/>
    <xf numFmtId="165" fontId="13" fillId="0" borderId="8" xfId="1" applyNumberFormat="1" applyFont="1" applyFill="1" applyBorder="1"/>
    <xf numFmtId="165" fontId="0" fillId="0" borderId="0" xfId="0" applyNumberFormat="1"/>
    <xf numFmtId="165" fontId="12" fillId="0" borderId="0" xfId="1" applyNumberFormat="1" applyFont="1"/>
    <xf numFmtId="0" fontId="12" fillId="0" borderId="23" xfId="4" applyFont="1" applyFill="1" applyBorder="1" applyAlignment="1" applyProtection="1">
      <alignment horizontal="left" vertical="center" wrapText="1" indent="2"/>
    </xf>
    <xf numFmtId="0" fontId="6" fillId="0" borderId="8" xfId="0" applyFont="1" applyBorder="1"/>
    <xf numFmtId="0" fontId="0" fillId="2" borderId="0" xfId="0" applyFill="1"/>
    <xf numFmtId="0" fontId="1" fillId="0" borderId="0" xfId="0" applyFont="1"/>
    <xf numFmtId="165" fontId="6" fillId="2" borderId="8" xfId="1" applyNumberFormat="1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9" xfId="0" applyFont="1" applyBorder="1" applyAlignment="1"/>
    <xf numFmtId="0" fontId="14" fillId="0" borderId="8" xfId="0" applyFont="1" applyBorder="1" applyAlignment="1">
      <alignment horizontal="center"/>
    </xf>
    <xf numFmtId="165" fontId="34" fillId="0" borderId="0" xfId="1" applyNumberFormat="1" applyFont="1"/>
    <xf numFmtId="0" fontId="8" fillId="2" borderId="0" xfId="0" applyFont="1" applyFill="1" applyBorder="1" applyAlignment="1">
      <alignment horizontal="center" wrapText="1"/>
    </xf>
    <xf numFmtId="0" fontId="27" fillId="2" borderId="0" xfId="0" applyFont="1" applyFill="1" applyBorder="1" applyAlignment="1">
      <alignment horizontal="center" wrapText="1"/>
    </xf>
    <xf numFmtId="3" fontId="27" fillId="2" borderId="8" xfId="0" applyNumberFormat="1" applyFont="1" applyFill="1" applyBorder="1"/>
    <xf numFmtId="3" fontId="0" fillId="2" borderId="0" xfId="0" applyNumberFormat="1" applyFill="1"/>
    <xf numFmtId="0" fontId="36" fillId="2" borderId="0" xfId="0" applyFont="1" applyFill="1"/>
    <xf numFmtId="3" fontId="36" fillId="2" borderId="0" xfId="0" applyNumberFormat="1" applyFont="1" applyFill="1"/>
    <xf numFmtId="3" fontId="4" fillId="2" borderId="0" xfId="0" applyNumberFormat="1" applyFont="1" applyFill="1"/>
    <xf numFmtId="0" fontId="4" fillId="2" borderId="0" xfId="0" applyFont="1" applyFill="1"/>
    <xf numFmtId="165" fontId="13" fillId="2" borderId="24" xfId="1" applyNumberFormat="1" applyFont="1" applyFill="1" applyBorder="1"/>
    <xf numFmtId="165" fontId="41" fillId="2" borderId="24" xfId="1" applyNumberFormat="1" applyFont="1" applyFill="1" applyBorder="1"/>
    <xf numFmtId="0" fontId="14" fillId="0" borderId="3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3" fontId="13" fillId="0" borderId="0" xfId="0" applyNumberFormat="1" applyFont="1" applyAlignment="1">
      <alignment horizontal="center"/>
    </xf>
    <xf numFmtId="0" fontId="47" fillId="0" borderId="0" xfId="4" applyFont="1" applyFill="1"/>
    <xf numFmtId="164" fontId="31" fillId="0" borderId="0" xfId="4" applyNumberFormat="1" applyFont="1" applyFill="1" applyBorder="1" applyAlignment="1" applyProtection="1">
      <alignment horizontal="centerContinuous" vertical="center"/>
    </xf>
    <xf numFmtId="0" fontId="48" fillId="0" borderId="0" xfId="3" applyFont="1" applyFill="1" applyBorder="1" applyAlignment="1" applyProtection="1"/>
    <xf numFmtId="0" fontId="49" fillId="0" borderId="0" xfId="3" applyFont="1" applyFill="1" applyBorder="1" applyAlignment="1" applyProtection="1">
      <alignment horizontal="right"/>
    </xf>
    <xf numFmtId="0" fontId="50" fillId="0" borderId="22" xfId="4" applyFont="1" applyFill="1" applyBorder="1" applyAlignment="1" applyProtection="1">
      <alignment horizontal="center" vertical="center" wrapText="1"/>
    </xf>
    <xf numFmtId="0" fontId="50" fillId="0" borderId="19" xfId="4" applyFont="1" applyFill="1" applyBorder="1" applyAlignment="1" applyProtection="1">
      <alignment horizontal="center" vertical="center" wrapText="1"/>
    </xf>
    <xf numFmtId="0" fontId="50" fillId="0" borderId="34" xfId="4" applyFont="1" applyFill="1" applyBorder="1" applyAlignment="1" applyProtection="1">
      <alignment horizontal="center" vertical="center" wrapText="1"/>
    </xf>
    <xf numFmtId="0" fontId="30" fillId="0" borderId="14" xfId="4" applyFont="1" applyFill="1" applyBorder="1" applyAlignment="1" applyProtection="1">
      <alignment horizontal="center" vertical="center"/>
    </xf>
    <xf numFmtId="0" fontId="30" fillId="0" borderId="15" xfId="4" applyFont="1" applyFill="1" applyBorder="1" applyAlignment="1" applyProtection="1">
      <alignment horizontal="center" vertical="center"/>
    </xf>
    <xf numFmtId="0" fontId="30" fillId="0" borderId="22" xfId="4" applyFont="1" applyFill="1" applyBorder="1" applyAlignment="1" applyProtection="1">
      <alignment horizontal="center" vertical="center"/>
    </xf>
    <xf numFmtId="0" fontId="30" fillId="0" borderId="23" xfId="4" applyFont="1" applyFill="1" applyBorder="1" applyAlignment="1" applyProtection="1">
      <alignment horizontal="center" vertical="center"/>
    </xf>
    <xf numFmtId="0" fontId="30" fillId="0" borderId="35" xfId="4" applyFont="1" applyFill="1" applyBorder="1" applyAlignment="1" applyProtection="1">
      <alignment horizontal="center" vertical="center"/>
    </xf>
    <xf numFmtId="0" fontId="12" fillId="0" borderId="24" xfId="0" applyFont="1" applyBorder="1" applyAlignment="1">
      <alignment wrapText="1"/>
    </xf>
    <xf numFmtId="0" fontId="14" fillId="0" borderId="8" xfId="0" applyFont="1" applyBorder="1" applyAlignment="1">
      <alignment wrapText="1"/>
    </xf>
    <xf numFmtId="3" fontId="14" fillId="0" borderId="8" xfId="0" applyNumberFormat="1" applyFont="1" applyBorder="1" applyAlignment="1">
      <alignment horizontal="center"/>
    </xf>
    <xf numFmtId="165" fontId="12" fillId="0" borderId="10" xfId="1" applyNumberFormat="1" applyFont="1" applyBorder="1"/>
    <xf numFmtId="165" fontId="12" fillId="0" borderId="11" xfId="1" applyNumberFormat="1" applyFont="1" applyBorder="1"/>
    <xf numFmtId="165" fontId="12" fillId="0" borderId="12" xfId="1" applyNumberFormat="1" applyFont="1" applyBorder="1"/>
    <xf numFmtId="165" fontId="12" fillId="0" borderId="36" xfId="1" applyNumberFormat="1" applyFont="1" applyBorder="1" applyAlignment="1">
      <alignment horizontal="center"/>
    </xf>
    <xf numFmtId="165" fontId="12" fillId="0" borderId="37" xfId="1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5" fontId="12" fillId="0" borderId="0" xfId="1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165" fontId="14" fillId="0" borderId="8" xfId="1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5" fontId="12" fillId="0" borderId="1" xfId="1" applyNumberFormat="1" applyFont="1" applyBorder="1" applyAlignment="1">
      <alignment horizontal="center"/>
    </xf>
    <xf numFmtId="3" fontId="14" fillId="0" borderId="0" xfId="0" applyNumberFormat="1" applyFont="1" applyFill="1" applyBorder="1"/>
    <xf numFmtId="3" fontId="4" fillId="0" borderId="0" xfId="0" applyNumberFormat="1" applyFont="1" applyFill="1" applyBorder="1"/>
    <xf numFmtId="165" fontId="12" fillId="0" borderId="38" xfId="1" applyNumberFormat="1" applyFont="1" applyBorder="1"/>
    <xf numFmtId="165" fontId="51" fillId="0" borderId="13" xfId="1" applyNumberFormat="1" applyFont="1" applyFill="1" applyBorder="1"/>
    <xf numFmtId="165" fontId="51" fillId="0" borderId="39" xfId="1" applyNumberFormat="1" applyFont="1" applyFill="1" applyBorder="1"/>
    <xf numFmtId="165" fontId="51" fillId="0" borderId="32" xfId="1" applyNumberFormat="1" applyFont="1" applyFill="1" applyBorder="1"/>
    <xf numFmtId="165" fontId="51" fillId="0" borderId="40" xfId="1" applyNumberFormat="1" applyFont="1" applyFill="1" applyBorder="1"/>
    <xf numFmtId="0" fontId="52" fillId="0" borderId="0" xfId="4" applyFont="1" applyFill="1"/>
    <xf numFmtId="165" fontId="1" fillId="0" borderId="0" xfId="1" applyNumberFormat="1" applyFont="1"/>
    <xf numFmtId="0" fontId="6" fillId="2" borderId="7" xfId="0" applyFont="1" applyFill="1" applyBorder="1" applyAlignment="1">
      <alignment horizontal="center"/>
    </xf>
    <xf numFmtId="165" fontId="53" fillId="0" borderId="0" xfId="1" applyNumberFormat="1" applyFont="1"/>
    <xf numFmtId="0" fontId="53" fillId="0" borderId="0" xfId="0" applyFont="1"/>
    <xf numFmtId="3" fontId="18" fillId="2" borderId="8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/>
    <xf numFmtId="0" fontId="3" fillId="2" borderId="0" xfId="0" applyFont="1" applyFill="1"/>
    <xf numFmtId="165" fontId="15" fillId="0" borderId="8" xfId="1" applyNumberFormat="1" applyFont="1" applyFill="1" applyBorder="1" applyAlignment="1" applyProtection="1">
      <alignment vertical="center" wrapText="1"/>
    </xf>
    <xf numFmtId="0" fontId="12" fillId="0" borderId="9" xfId="4" applyFont="1" applyFill="1" applyBorder="1" applyAlignment="1" applyProtection="1">
      <alignment horizontal="left" vertical="center" wrapText="1"/>
    </xf>
    <xf numFmtId="165" fontId="2" fillId="0" borderId="8" xfId="1" applyNumberFormat="1" applyFont="1" applyFill="1" applyBorder="1" applyAlignment="1">
      <alignment horizontal="center"/>
    </xf>
    <xf numFmtId="0" fontId="12" fillId="0" borderId="25" xfId="0" applyFont="1" applyBorder="1" applyAlignment="1">
      <alignment wrapText="1"/>
    </xf>
    <xf numFmtId="165" fontId="14" fillId="0" borderId="8" xfId="1" applyNumberFormat="1" applyFont="1" applyBorder="1"/>
    <xf numFmtId="165" fontId="12" fillId="0" borderId="25" xfId="1" applyNumberFormat="1" applyFont="1" applyBorder="1"/>
    <xf numFmtId="165" fontId="14" fillId="0" borderId="33" xfId="1" applyNumberFormat="1" applyFont="1" applyBorder="1"/>
    <xf numFmtId="165" fontId="14" fillId="0" borderId="4" xfId="1" applyNumberFormat="1" applyFont="1" applyBorder="1"/>
    <xf numFmtId="0" fontId="14" fillId="0" borderId="20" xfId="4" applyFont="1" applyFill="1" applyBorder="1" applyAlignment="1" applyProtection="1">
      <alignment horizontal="left" vertical="center" wrapText="1" indent="1"/>
    </xf>
    <xf numFmtId="3" fontId="13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" fontId="25" fillId="0" borderId="0" xfId="0" applyNumberFormat="1" applyFont="1" applyAlignment="1">
      <alignment vertical="center"/>
    </xf>
    <xf numFmtId="165" fontId="56" fillId="0" borderId="43" xfId="1" applyNumberFormat="1" applyFont="1" applyFill="1" applyBorder="1" applyProtection="1"/>
    <xf numFmtId="0" fontId="57" fillId="0" borderId="0" xfId="4" applyFont="1" applyFill="1"/>
    <xf numFmtId="0" fontId="56" fillId="0" borderId="0" xfId="4" applyFont="1" applyFill="1"/>
    <xf numFmtId="9" fontId="56" fillId="0" borderId="8" xfId="1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right"/>
    </xf>
    <xf numFmtId="0" fontId="7" fillId="0" borderId="0" xfId="0" applyFont="1" applyAlignment="1">
      <alignment wrapText="1"/>
    </xf>
    <xf numFmtId="165" fontId="12" fillId="0" borderId="0" xfId="1" applyNumberFormat="1" applyFont="1" applyFill="1" applyBorder="1"/>
    <xf numFmtId="164" fontId="12" fillId="0" borderId="45" xfId="4" applyNumberFormat="1" applyFont="1" applyFill="1" applyBorder="1" applyAlignment="1" applyProtection="1">
      <alignment horizontal="center" vertical="center" wrapText="1"/>
      <protection locked="0"/>
    </xf>
    <xf numFmtId="165" fontId="12" fillId="0" borderId="37" xfId="1" applyNumberFormat="1" applyFont="1" applyFill="1" applyBorder="1" applyAlignment="1">
      <alignment horizontal="center"/>
    </xf>
    <xf numFmtId="165" fontId="12" fillId="0" borderId="36" xfId="1" applyNumberFormat="1" applyFont="1" applyFill="1" applyBorder="1" applyAlignment="1">
      <alignment horizontal="center"/>
    </xf>
    <xf numFmtId="3" fontId="59" fillId="2" borderId="8" xfId="0" applyNumberFormat="1" applyFont="1" applyFill="1" applyBorder="1"/>
    <xf numFmtId="165" fontId="60" fillId="0" borderId="0" xfId="1" applyNumberFormat="1" applyFont="1"/>
    <xf numFmtId="0" fontId="60" fillId="0" borderId="0" xfId="0" applyFont="1"/>
    <xf numFmtId="165" fontId="61" fillId="0" borderId="0" xfId="1" applyNumberFormat="1" applyFont="1"/>
    <xf numFmtId="0" fontId="61" fillId="0" borderId="0" xfId="0" applyFont="1"/>
    <xf numFmtId="165" fontId="40" fillId="0" borderId="0" xfId="1" applyNumberFormat="1" applyFont="1"/>
    <xf numFmtId="0" fontId="0" fillId="0" borderId="0" xfId="0" applyAlignment="1">
      <alignment horizontal="right"/>
    </xf>
    <xf numFmtId="3" fontId="27" fillId="2" borderId="18" xfId="0" applyNumberFormat="1" applyFont="1" applyFill="1" applyBorder="1"/>
    <xf numFmtId="3" fontId="27" fillId="2" borderId="46" xfId="0" applyNumberFormat="1" applyFont="1" applyFill="1" applyBorder="1"/>
    <xf numFmtId="0" fontId="12" fillId="0" borderId="13" xfId="0" applyFont="1" applyBorder="1"/>
    <xf numFmtId="165" fontId="13" fillId="2" borderId="13" xfId="1" applyNumberFormat="1" applyFont="1" applyFill="1" applyBorder="1"/>
    <xf numFmtId="165" fontId="3" fillId="0" borderId="13" xfId="1" applyNumberFormat="1" applyFont="1" applyBorder="1" applyAlignment="1">
      <alignment horizontal="center"/>
    </xf>
    <xf numFmtId="165" fontId="10" fillId="0" borderId="13" xfId="1" applyNumberFormat="1" applyFont="1" applyBorder="1" applyAlignment="1">
      <alignment horizontal="center"/>
    </xf>
    <xf numFmtId="165" fontId="12" fillId="0" borderId="8" xfId="1" applyNumberFormat="1" applyFont="1" applyBorder="1" applyAlignment="1">
      <alignment horizontal="center"/>
    </xf>
    <xf numFmtId="49" fontId="19" fillId="0" borderId="8" xfId="0" applyNumberFormat="1" applyFont="1" applyFill="1" applyBorder="1"/>
    <xf numFmtId="0" fontId="62" fillId="0" borderId="11" xfId="0" applyFont="1" applyBorder="1"/>
    <xf numFmtId="0" fontId="62" fillId="0" borderId="11" xfId="0" applyFont="1" applyBorder="1" applyAlignment="1">
      <alignment horizontal="left"/>
    </xf>
    <xf numFmtId="0" fontId="62" fillId="0" borderId="11" xfId="0" applyFont="1" applyBorder="1" applyAlignment="1">
      <alignment wrapText="1"/>
    </xf>
    <xf numFmtId="0" fontId="62" fillId="0" borderId="12" xfId="0" applyFont="1" applyBorder="1"/>
    <xf numFmtId="0" fontId="14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17" fillId="0" borderId="0" xfId="0" applyFont="1" applyBorder="1" applyAlignment="1">
      <alignment horizontal="right"/>
    </xf>
    <xf numFmtId="0" fontId="0" fillId="0" borderId="0" xfId="0" applyFont="1"/>
    <xf numFmtId="165" fontId="12" fillId="0" borderId="8" xfId="1" applyNumberFormat="1" applyFont="1" applyBorder="1"/>
    <xf numFmtId="165" fontId="10" fillId="0" borderId="0" xfId="1" applyNumberFormat="1" applyFont="1"/>
    <xf numFmtId="165" fontId="12" fillId="0" borderId="8" xfId="1" applyNumberFormat="1" applyFont="1" applyBorder="1" applyAlignment="1">
      <alignment wrapText="1"/>
    </xf>
    <xf numFmtId="165" fontId="6" fillId="0" borderId="8" xfId="1" applyNumberFormat="1" applyFont="1" applyBorder="1" applyAlignment="1">
      <alignment horizontal="center"/>
    </xf>
    <xf numFmtId="43" fontId="6" fillId="0" borderId="8" xfId="1" applyFont="1" applyBorder="1" applyAlignment="1">
      <alignment horizontal="center"/>
    </xf>
    <xf numFmtId="165" fontId="5" fillId="0" borderId="44" xfId="1" applyNumberFormat="1" applyFont="1" applyBorder="1"/>
    <xf numFmtId="165" fontId="4" fillId="0" borderId="13" xfId="1" applyNumberFormat="1" applyFont="1" applyBorder="1"/>
    <xf numFmtId="165" fontId="4" fillId="0" borderId="19" xfId="1" applyNumberFormat="1" applyFont="1" applyBorder="1"/>
    <xf numFmtId="165" fontId="4" fillId="0" borderId="34" xfId="1" applyNumberFormat="1" applyFont="1" applyBorder="1"/>
    <xf numFmtId="165" fontId="4" fillId="0" borderId="32" xfId="1" applyNumberFormat="1" applyFont="1" applyBorder="1"/>
    <xf numFmtId="0" fontId="4" fillId="0" borderId="23" xfId="0" applyFont="1" applyBorder="1"/>
    <xf numFmtId="165" fontId="4" fillId="0" borderId="30" xfId="1" applyNumberFormat="1" applyFont="1" applyBorder="1"/>
    <xf numFmtId="165" fontId="4" fillId="0" borderId="29" xfId="1" applyNumberFormat="1" applyFont="1" applyBorder="1"/>
    <xf numFmtId="165" fontId="4" fillId="0" borderId="48" xfId="1" applyNumberFormat="1" applyFont="1" applyBorder="1"/>
    <xf numFmtId="3" fontId="4" fillId="0" borderId="22" xfId="0" applyNumberFormat="1" applyFont="1" applyBorder="1" applyAlignment="1">
      <alignment wrapText="1"/>
    </xf>
    <xf numFmtId="3" fontId="4" fillId="0" borderId="23" xfId="0" applyNumberFormat="1" applyFont="1" applyBorder="1"/>
    <xf numFmtId="3" fontId="4" fillId="0" borderId="23" xfId="0" applyNumberFormat="1" applyFont="1" applyBorder="1" applyAlignment="1">
      <alignment wrapText="1"/>
    </xf>
    <xf numFmtId="3" fontId="4" fillId="0" borderId="49" xfId="0" applyNumberFormat="1" applyFont="1" applyBorder="1" applyAlignment="1">
      <alignment wrapText="1"/>
    </xf>
    <xf numFmtId="165" fontId="4" fillId="2" borderId="19" xfId="1" applyNumberFormat="1" applyFont="1" applyFill="1" applyBorder="1" applyAlignment="1"/>
    <xf numFmtId="165" fontId="4" fillId="2" borderId="13" xfId="1" applyNumberFormat="1" applyFont="1" applyFill="1" applyBorder="1" applyAlignment="1"/>
    <xf numFmtId="165" fontId="4" fillId="2" borderId="32" xfId="1" applyNumberFormat="1" applyFont="1" applyFill="1" applyBorder="1" applyAlignment="1"/>
    <xf numFmtId="165" fontId="4" fillId="0" borderId="40" xfId="1" applyNumberFormat="1" applyFont="1" applyFill="1" applyBorder="1"/>
    <xf numFmtId="3" fontId="27" fillId="0" borderId="13" xfId="0" applyNumberFormat="1" applyFont="1" applyFill="1" applyBorder="1"/>
    <xf numFmtId="3" fontId="26" fillId="0" borderId="8" xfId="0" applyNumberFormat="1" applyFont="1" applyFill="1" applyBorder="1" applyAlignment="1">
      <alignment wrapText="1"/>
    </xf>
    <xf numFmtId="3" fontId="63" fillId="0" borderId="2" xfId="0" applyNumberFormat="1" applyFont="1" applyFill="1" applyBorder="1" applyAlignment="1">
      <alignment wrapText="1"/>
    </xf>
    <xf numFmtId="3" fontId="27" fillId="0" borderId="15" xfId="0" applyNumberFormat="1" applyFont="1" applyFill="1" applyBorder="1"/>
    <xf numFmtId="3" fontId="63" fillId="0" borderId="18" xfId="0" applyNumberFormat="1" applyFont="1" applyFill="1" applyBorder="1"/>
    <xf numFmtId="3" fontId="63" fillId="2" borderId="18" xfId="0" applyNumberFormat="1" applyFont="1" applyFill="1" applyBorder="1"/>
    <xf numFmtId="3" fontId="63" fillId="0" borderId="13" xfId="0" applyNumberFormat="1" applyFont="1" applyFill="1" applyBorder="1"/>
    <xf numFmtId="3" fontId="63" fillId="2" borderId="13" xfId="0" applyNumberFormat="1" applyFont="1" applyFill="1" applyBorder="1"/>
    <xf numFmtId="3" fontId="64" fillId="0" borderId="21" xfId="0" applyNumberFormat="1" applyFont="1" applyFill="1" applyBorder="1"/>
    <xf numFmtId="3" fontId="64" fillId="2" borderId="21" xfId="0" applyNumberFormat="1" applyFont="1" applyFill="1" applyBorder="1"/>
    <xf numFmtId="3" fontId="27" fillId="0" borderId="21" xfId="0" applyNumberFormat="1" applyFont="1" applyFill="1" applyBorder="1"/>
    <xf numFmtId="3" fontId="63" fillId="0" borderId="21" xfId="0" applyNumberFormat="1" applyFont="1" applyFill="1" applyBorder="1"/>
    <xf numFmtId="3" fontId="63" fillId="2" borderId="21" xfId="0" applyNumberFormat="1" applyFont="1" applyFill="1" applyBorder="1"/>
    <xf numFmtId="3" fontId="63" fillId="0" borderId="13" xfId="0" applyNumberFormat="1" applyFont="1" applyFill="1" applyBorder="1" applyAlignment="1">
      <alignment wrapText="1"/>
    </xf>
    <xf numFmtId="3" fontId="65" fillId="0" borderId="13" xfId="0" applyNumberFormat="1" applyFont="1" applyFill="1" applyBorder="1"/>
    <xf numFmtId="3" fontId="65" fillId="2" borderId="21" xfId="0" applyNumberFormat="1" applyFont="1" applyFill="1" applyBorder="1"/>
    <xf numFmtId="3" fontId="27" fillId="2" borderId="4" xfId="0" applyNumberFormat="1" applyFont="1" applyFill="1" applyBorder="1"/>
    <xf numFmtId="3" fontId="27" fillId="2" borderId="31" xfId="0" applyNumberFormat="1" applyFont="1" applyFill="1" applyBorder="1" applyAlignment="1">
      <alignment wrapText="1"/>
    </xf>
    <xf numFmtId="3" fontId="26" fillId="2" borderId="31" xfId="0" applyNumberFormat="1" applyFont="1" applyFill="1" applyBorder="1" applyAlignment="1">
      <alignment wrapText="1"/>
    </xf>
    <xf numFmtId="3" fontId="65" fillId="2" borderId="19" xfId="0" applyNumberFormat="1" applyFont="1" applyFill="1" applyBorder="1"/>
    <xf numFmtId="3" fontId="66" fillId="2" borderId="13" xfId="0" applyNumberFormat="1" applyFont="1" applyFill="1" applyBorder="1"/>
    <xf numFmtId="3" fontId="66" fillId="2" borderId="32" xfId="0" applyNumberFormat="1" applyFont="1" applyFill="1" applyBorder="1"/>
    <xf numFmtId="3" fontId="66" fillId="2" borderId="13" xfId="0" applyNumberFormat="1" applyFont="1" applyFill="1" applyBorder="1" applyAlignment="1">
      <alignment horizontal="right"/>
    </xf>
    <xf numFmtId="3" fontId="63" fillId="2" borderId="8" xfId="0" applyNumberFormat="1" applyFont="1" applyFill="1" applyBorder="1" applyAlignment="1">
      <alignment wrapText="1"/>
    </xf>
    <xf numFmtId="3" fontId="66" fillId="2" borderId="15" xfId="0" applyNumberFormat="1" applyFont="1" applyFill="1" applyBorder="1"/>
    <xf numFmtId="3" fontId="64" fillId="2" borderId="16" xfId="0" applyNumberFormat="1" applyFont="1" applyFill="1" applyBorder="1"/>
    <xf numFmtId="0" fontId="12" fillId="0" borderId="3" xfId="0" applyFont="1" applyBorder="1"/>
    <xf numFmtId="165" fontId="12" fillId="0" borderId="3" xfId="1" applyNumberFormat="1" applyFont="1" applyBorder="1"/>
    <xf numFmtId="165" fontId="12" fillId="0" borderId="44" xfId="1" applyNumberFormat="1" applyFont="1" applyBorder="1"/>
    <xf numFmtId="165" fontId="12" fillId="0" borderId="44" xfId="1" applyNumberFormat="1" applyFont="1" applyFill="1" applyBorder="1"/>
    <xf numFmtId="165" fontId="14" fillId="0" borderId="4" xfId="1" applyNumberFormat="1" applyFont="1" applyBorder="1" applyAlignment="1">
      <alignment horizontal="right"/>
    </xf>
    <xf numFmtId="165" fontId="14" fillId="0" borderId="9" xfId="1" applyNumberFormat="1" applyFont="1" applyBorder="1"/>
    <xf numFmtId="165" fontId="13" fillId="0" borderId="13" xfId="1" applyNumberFormat="1" applyFont="1" applyBorder="1"/>
    <xf numFmtId="165" fontId="13" fillId="0" borderId="39" xfId="1" applyNumberFormat="1" applyFont="1" applyBorder="1"/>
    <xf numFmtId="165" fontId="13" fillId="0" borderId="21" xfId="1" applyNumberFormat="1" applyFont="1" applyBorder="1"/>
    <xf numFmtId="165" fontId="13" fillId="0" borderId="42" xfId="1" applyNumberFormat="1" applyFont="1" applyBorder="1"/>
    <xf numFmtId="165" fontId="13" fillId="0" borderId="32" xfId="1" applyNumberFormat="1" applyFont="1" applyBorder="1"/>
    <xf numFmtId="165" fontId="13" fillId="0" borderId="40" xfId="1" applyNumberFormat="1" applyFont="1" applyBorder="1"/>
    <xf numFmtId="165" fontId="13" fillId="0" borderId="19" xfId="1" applyNumberFormat="1" applyFont="1" applyBorder="1"/>
    <xf numFmtId="165" fontId="13" fillId="0" borderId="34" xfId="1" applyNumberFormat="1" applyFont="1" applyBorder="1"/>
    <xf numFmtId="3" fontId="63" fillId="2" borderId="46" xfId="0" applyNumberFormat="1" applyFont="1" applyFill="1" applyBorder="1"/>
    <xf numFmtId="3" fontId="63" fillId="2" borderId="29" xfId="0" applyNumberFormat="1" applyFont="1" applyFill="1" applyBorder="1"/>
    <xf numFmtId="3" fontId="64" fillId="2" borderId="50" xfId="0" applyNumberFormat="1" applyFont="1" applyFill="1" applyBorder="1"/>
    <xf numFmtId="0" fontId="12" fillId="0" borderId="14" xfId="4" applyFont="1" applyFill="1" applyBorder="1" applyAlignment="1" applyProtection="1">
      <alignment horizontal="left" vertical="center" wrapText="1" indent="1"/>
    </xf>
    <xf numFmtId="0" fontId="12" fillId="0" borderId="27" xfId="4" applyFont="1" applyFill="1" applyBorder="1" applyAlignment="1" applyProtection="1">
      <alignment horizontal="left" vertical="center" wrapText="1" indent="1"/>
    </xf>
    <xf numFmtId="165" fontId="12" fillId="0" borderId="8" xfId="1" applyNumberFormat="1" applyFont="1" applyFill="1" applyBorder="1" applyAlignment="1" applyProtection="1">
      <alignment vertical="center" wrapText="1"/>
    </xf>
    <xf numFmtId="0" fontId="33" fillId="0" borderId="19" xfId="4" applyFont="1" applyFill="1" applyBorder="1" applyAlignment="1" applyProtection="1">
      <alignment horizontal="left" vertical="center" wrapText="1" indent="1"/>
    </xf>
    <xf numFmtId="0" fontId="33" fillId="0" borderId="13" xfId="4" applyFont="1" applyFill="1" applyBorder="1" applyAlignment="1" applyProtection="1">
      <alignment horizontal="left" vertical="center" wrapText="1" indent="1"/>
    </xf>
    <xf numFmtId="0" fontId="14" fillId="0" borderId="22" xfId="4" applyFont="1" applyFill="1" applyBorder="1" applyAlignment="1" applyProtection="1">
      <alignment horizontal="left" vertical="center" wrapText="1" indent="1"/>
    </xf>
    <xf numFmtId="0" fontId="14" fillId="0" borderId="23" xfId="4" applyFont="1" applyFill="1" applyBorder="1" applyAlignment="1" applyProtection="1">
      <alignment horizontal="left" vertical="center" wrapText="1" indent="1"/>
    </xf>
    <xf numFmtId="0" fontId="14" fillId="0" borderId="52" xfId="4" applyFont="1" applyFill="1" applyBorder="1" applyAlignment="1" applyProtection="1">
      <alignment horizontal="left" vertical="center" wrapText="1" indent="1"/>
    </xf>
    <xf numFmtId="165" fontId="3" fillId="0" borderId="8" xfId="1" applyNumberFormat="1" applyFont="1" applyBorder="1" applyAlignment="1"/>
    <xf numFmtId="0" fontId="14" fillId="0" borderId="15" xfId="4" applyFont="1" applyFill="1" applyBorder="1" applyAlignment="1" applyProtection="1">
      <alignment horizontal="left" vertical="center" wrapText="1"/>
    </xf>
    <xf numFmtId="0" fontId="14" fillId="0" borderId="14" xfId="4" applyFont="1" applyFill="1" applyBorder="1" applyAlignment="1" applyProtection="1">
      <alignment horizontal="left" vertical="center" wrapText="1"/>
    </xf>
    <xf numFmtId="0" fontId="14" fillId="0" borderId="14" xfId="4" applyFont="1" applyFill="1" applyBorder="1" applyAlignment="1" applyProtection="1">
      <alignment horizontal="left"/>
    </xf>
    <xf numFmtId="0" fontId="14" fillId="0" borderId="53" xfId="4" applyFont="1" applyFill="1" applyBorder="1" applyAlignment="1" applyProtection="1">
      <alignment horizontal="left" vertical="center" wrapText="1"/>
    </xf>
    <xf numFmtId="0" fontId="12" fillId="0" borderId="23" xfId="4" applyFont="1" applyFill="1" applyBorder="1" applyAlignment="1" applyProtection="1">
      <alignment horizontal="left" indent="1"/>
    </xf>
    <xf numFmtId="0" fontId="12" fillId="0" borderId="49" xfId="4" applyFont="1" applyFill="1" applyBorder="1" applyAlignment="1" applyProtection="1">
      <alignment horizontal="left" indent="1"/>
    </xf>
    <xf numFmtId="164" fontId="12" fillId="0" borderId="34" xfId="4" applyNumberFormat="1" applyFont="1" applyFill="1" applyBorder="1" applyAlignment="1" applyProtection="1">
      <alignment horizontal="center" vertical="center" wrapText="1"/>
      <protection locked="0"/>
    </xf>
    <xf numFmtId="164" fontId="12" fillId="0" borderId="42" xfId="4" applyNumberFormat="1" applyFont="1" applyFill="1" applyBorder="1" applyAlignment="1" applyProtection="1">
      <alignment horizontal="center" vertical="center" wrapText="1"/>
      <protection locked="0"/>
    </xf>
    <xf numFmtId="164" fontId="14" fillId="0" borderId="16" xfId="4" applyNumberFormat="1" applyFont="1" applyFill="1" applyBorder="1" applyAlignment="1" applyProtection="1">
      <alignment horizontal="center" vertical="center" wrapText="1"/>
      <protection locked="0"/>
    </xf>
    <xf numFmtId="164" fontId="12" fillId="0" borderId="39" xfId="4" applyNumberFormat="1" applyFont="1" applyFill="1" applyBorder="1" applyAlignment="1" applyProtection="1">
      <alignment horizontal="center" vertical="center" wrapText="1"/>
      <protection locked="0"/>
    </xf>
    <xf numFmtId="164" fontId="12" fillId="0" borderId="40" xfId="4" applyNumberFormat="1" applyFont="1" applyFill="1" applyBorder="1" applyAlignment="1" applyProtection="1">
      <alignment horizontal="center" vertical="center" wrapText="1"/>
      <protection locked="0"/>
    </xf>
    <xf numFmtId="164" fontId="14" fillId="0" borderId="43" xfId="4" applyNumberFormat="1" applyFont="1" applyFill="1" applyBorder="1" applyAlignment="1" applyProtection="1">
      <alignment horizontal="center" vertical="center" wrapText="1"/>
      <protection locked="0"/>
    </xf>
    <xf numFmtId="164" fontId="14" fillId="0" borderId="16" xfId="4" applyNumberFormat="1" applyFont="1" applyFill="1" applyBorder="1" applyAlignment="1" applyProtection="1">
      <alignment horizontal="center" vertical="center" wrapText="1"/>
    </xf>
    <xf numFmtId="3" fontId="64" fillId="2" borderId="51" xfId="0" applyNumberFormat="1" applyFont="1" applyFill="1" applyBorder="1"/>
    <xf numFmtId="3" fontId="65" fillId="2" borderId="54" xfId="0" applyNumberFormat="1" applyFont="1" applyFill="1" applyBorder="1"/>
    <xf numFmtId="3" fontId="64" fillId="2" borderId="14" xfId="0" applyNumberFormat="1" applyFont="1" applyFill="1" applyBorder="1" applyAlignment="1">
      <alignment wrapText="1"/>
    </xf>
    <xf numFmtId="0" fontId="35" fillId="0" borderId="0" xfId="0" applyFont="1"/>
    <xf numFmtId="0" fontId="67" fillId="0" borderId="11" xfId="0" applyFont="1" applyBorder="1"/>
    <xf numFmtId="0" fontId="67" fillId="0" borderId="11" xfId="0" applyFont="1" applyBorder="1" applyAlignment="1">
      <alignment wrapText="1"/>
    </xf>
    <xf numFmtId="0" fontId="67" fillId="0" borderId="12" xfId="0" applyFont="1" applyBorder="1"/>
    <xf numFmtId="0" fontId="6" fillId="2" borderId="8" xfId="0" applyFont="1" applyFill="1" applyBorder="1"/>
    <xf numFmtId="165" fontId="13" fillId="2" borderId="11" xfId="1" applyNumberFormat="1" applyFont="1" applyFill="1" applyBorder="1"/>
    <xf numFmtId="165" fontId="41" fillId="2" borderId="11" xfId="1" applyNumberFormat="1" applyFont="1" applyFill="1" applyBorder="1"/>
    <xf numFmtId="165" fontId="6" fillId="2" borderId="55" xfId="1" applyNumberFormat="1" applyFont="1" applyFill="1" applyBorder="1" applyAlignment="1">
      <alignment horizontal="center" vertical="center"/>
    </xf>
    <xf numFmtId="43" fontId="6" fillId="0" borderId="0" xfId="1" applyFont="1" applyBorder="1" applyAlignment="1">
      <alignment horizontal="center"/>
    </xf>
    <xf numFmtId="0" fontId="13" fillId="0" borderId="13" xfId="0" applyFont="1" applyBorder="1"/>
    <xf numFmtId="165" fontId="4" fillId="0" borderId="58" xfId="1" applyNumberFormat="1" applyFont="1" applyBorder="1"/>
    <xf numFmtId="165" fontId="4" fillId="0" borderId="36" xfId="1" applyNumberFormat="1" applyFont="1" applyBorder="1"/>
    <xf numFmtId="165" fontId="4" fillId="0" borderId="57" xfId="1" applyNumberFormat="1" applyFont="1" applyBorder="1"/>
    <xf numFmtId="0" fontId="4" fillId="0" borderId="55" xfId="0" applyFont="1" applyBorder="1"/>
    <xf numFmtId="0" fontId="4" fillId="0" borderId="24" xfId="0" applyFont="1" applyBorder="1" applyAlignment="1">
      <alignment wrapText="1"/>
    </xf>
    <xf numFmtId="0" fontId="4" fillId="0" borderId="24" xfId="0" applyFont="1" applyBorder="1"/>
    <xf numFmtId="0" fontId="4" fillId="0" borderId="44" xfId="0" applyFont="1" applyBorder="1"/>
    <xf numFmtId="165" fontId="56" fillId="0" borderId="8" xfId="1" applyNumberFormat="1" applyFont="1" applyFill="1" applyBorder="1"/>
    <xf numFmtId="165" fontId="33" fillId="0" borderId="55" xfId="1" applyNumberFormat="1" applyFont="1" applyFill="1" applyBorder="1" applyAlignment="1" applyProtection="1">
      <alignment vertical="center" wrapText="1"/>
    </xf>
    <xf numFmtId="165" fontId="12" fillId="0" borderId="38" xfId="1" applyNumberFormat="1" applyFont="1" applyFill="1" applyBorder="1" applyAlignment="1" applyProtection="1">
      <alignment vertical="center" wrapText="1"/>
      <protection locked="0"/>
    </xf>
    <xf numFmtId="165" fontId="12" fillId="0" borderId="24" xfId="1" applyNumberFormat="1" applyFont="1" applyFill="1" applyBorder="1" applyAlignment="1" applyProtection="1">
      <alignment vertical="center" wrapText="1"/>
      <protection locked="0"/>
    </xf>
    <xf numFmtId="165" fontId="12" fillId="0" borderId="44" xfId="1" applyNumberFormat="1" applyFont="1" applyFill="1" applyBorder="1" applyAlignment="1" applyProtection="1">
      <alignment vertical="center" wrapText="1"/>
      <protection locked="0"/>
    </xf>
    <xf numFmtId="165" fontId="14" fillId="0" borderId="55" xfId="1" applyNumberFormat="1" applyFont="1" applyFill="1" applyBorder="1" applyAlignment="1" applyProtection="1">
      <alignment vertical="center" wrapText="1"/>
      <protection locked="0"/>
    </xf>
    <xf numFmtId="165" fontId="14" fillId="0" borderId="24" xfId="1" applyNumberFormat="1" applyFont="1" applyFill="1" applyBorder="1" applyAlignment="1" applyProtection="1">
      <alignment vertical="center" wrapText="1"/>
      <protection locked="0"/>
    </xf>
    <xf numFmtId="165" fontId="12" fillId="0" borderId="8" xfId="1" applyNumberFormat="1" applyFont="1" applyFill="1" applyBorder="1" applyAlignment="1" applyProtection="1">
      <alignment vertical="center" wrapText="1"/>
      <protection locked="0"/>
    </xf>
    <xf numFmtId="0" fontId="33" fillId="0" borderId="21" xfId="4" applyFont="1" applyFill="1" applyBorder="1" applyAlignment="1" applyProtection="1">
      <alignment horizontal="left" vertical="center" wrapText="1" indent="1"/>
    </xf>
    <xf numFmtId="165" fontId="33" fillId="0" borderId="25" xfId="1" applyNumberFormat="1" applyFont="1" applyFill="1" applyBorder="1" applyAlignment="1" applyProtection="1">
      <alignment vertical="center" wrapText="1"/>
      <protection locked="0"/>
    </xf>
    <xf numFmtId="0" fontId="12" fillId="0" borderId="18" xfId="4" applyFont="1" applyFill="1" applyBorder="1" applyAlignment="1" applyProtection="1">
      <alignment horizontal="left" vertical="center" wrapText="1" indent="2"/>
    </xf>
    <xf numFmtId="165" fontId="6" fillId="0" borderId="8" xfId="1" applyNumberFormat="1" applyFont="1" applyFill="1" applyBorder="1" applyAlignment="1" applyProtection="1">
      <alignment vertical="center" wrapText="1"/>
    </xf>
    <xf numFmtId="0" fontId="6" fillId="0" borderId="9" xfId="4" applyFont="1" applyFill="1" applyBorder="1" applyAlignment="1" applyProtection="1">
      <alignment horizontal="left" vertical="center" wrapText="1" indent="1"/>
    </xf>
    <xf numFmtId="3" fontId="64" fillId="2" borderId="9" xfId="0" applyNumberFormat="1" applyFont="1" applyFill="1" applyBorder="1" applyAlignment="1">
      <alignment wrapText="1"/>
    </xf>
    <xf numFmtId="0" fontId="67" fillId="0" borderId="22" xfId="0" applyFont="1" applyBorder="1" applyAlignment="1">
      <alignment wrapText="1"/>
    </xf>
    <xf numFmtId="165" fontId="14" fillId="0" borderId="6" xfId="1" applyNumberFormat="1" applyFont="1" applyFill="1" applyBorder="1" applyAlignment="1" applyProtection="1">
      <alignment vertical="center" wrapText="1"/>
    </xf>
    <xf numFmtId="165" fontId="0" fillId="0" borderId="13" xfId="1" applyNumberFormat="1" applyFont="1" applyBorder="1"/>
    <xf numFmtId="3" fontId="13" fillId="2" borderId="5" xfId="0" applyNumberFormat="1" applyFont="1" applyFill="1" applyBorder="1" applyAlignment="1">
      <alignment horizontal="center" vertical="center"/>
    </xf>
    <xf numFmtId="165" fontId="13" fillId="2" borderId="5" xfId="1" applyNumberFormat="1" applyFont="1" applyFill="1" applyBorder="1" applyAlignment="1">
      <alignment horizontal="center" vertical="center"/>
    </xf>
    <xf numFmtId="3" fontId="13" fillId="2" borderId="26" xfId="0" applyNumberFormat="1" applyFont="1" applyFill="1" applyBorder="1" applyAlignment="1">
      <alignment horizontal="center" vertical="center"/>
    </xf>
    <xf numFmtId="165" fontId="13" fillId="2" borderId="38" xfId="1" applyNumberFormat="1" applyFont="1" applyFill="1" applyBorder="1" applyAlignment="1">
      <alignment horizontal="center"/>
    </xf>
    <xf numFmtId="165" fontId="13" fillId="2" borderId="4" xfId="1" applyNumberFormat="1" applyFont="1" applyFill="1" applyBorder="1" applyAlignment="1">
      <alignment horizontal="center" vertical="center"/>
    </xf>
    <xf numFmtId="0" fontId="41" fillId="0" borderId="2" xfId="0" applyFont="1" applyBorder="1" applyAlignment="1">
      <alignment horizontal="left" vertical="center" wrapText="1"/>
    </xf>
    <xf numFmtId="165" fontId="12" fillId="2" borderId="29" xfId="1" applyNumberFormat="1" applyFont="1" applyFill="1" applyBorder="1" applyAlignment="1">
      <alignment horizontal="center"/>
    </xf>
    <xf numFmtId="165" fontId="12" fillId="2" borderId="50" xfId="1" applyNumberFormat="1" applyFont="1" applyFill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13" fillId="0" borderId="55" xfId="0" applyFont="1" applyBorder="1"/>
    <xf numFmtId="0" fontId="13" fillId="0" borderId="24" xfId="0" applyFont="1" applyBorder="1" applyAlignment="1">
      <alignment horizontal="center"/>
    </xf>
    <xf numFmtId="0" fontId="13" fillId="0" borderId="24" xfId="0" applyFont="1" applyBorder="1"/>
    <xf numFmtId="0" fontId="12" fillId="0" borderId="44" xfId="0" applyFont="1" applyBorder="1"/>
    <xf numFmtId="0" fontId="13" fillId="0" borderId="0" xfId="0" applyFont="1"/>
    <xf numFmtId="0" fontId="13" fillId="2" borderId="0" xfId="0" applyFont="1" applyFill="1"/>
    <xf numFmtId="0" fontId="19" fillId="2" borderId="0" xfId="0" applyFont="1" applyFill="1" applyAlignment="1">
      <alignment horizontal="right"/>
    </xf>
    <xf numFmtId="0" fontId="6" fillId="0" borderId="26" xfId="0" applyFont="1" applyBorder="1"/>
    <xf numFmtId="0" fontId="6" fillId="0" borderId="4" xfId="0" applyFont="1" applyBorder="1" applyAlignment="1">
      <alignment wrapText="1"/>
    </xf>
    <xf numFmtId="0" fontId="6" fillId="0" borderId="61" xfId="0" applyFont="1" applyBorder="1"/>
    <xf numFmtId="0" fontId="6" fillId="2" borderId="4" xfId="0" applyFont="1" applyFill="1" applyBorder="1"/>
    <xf numFmtId="49" fontId="13" fillId="0" borderId="24" xfId="0" applyNumberFormat="1" applyFont="1" applyBorder="1" applyAlignment="1">
      <alignment horizontal="center"/>
    </xf>
    <xf numFmtId="0" fontId="13" fillId="0" borderId="11" xfId="0" applyFont="1" applyBorder="1"/>
    <xf numFmtId="0" fontId="13" fillId="0" borderId="0" xfId="0" applyFont="1" applyBorder="1"/>
    <xf numFmtId="0" fontId="6" fillId="0" borderId="4" xfId="0" applyFont="1" applyBorder="1"/>
    <xf numFmtId="0" fontId="13" fillId="0" borderId="44" xfId="0" applyFont="1" applyBorder="1"/>
    <xf numFmtId="0" fontId="16" fillId="0" borderId="13" xfId="4" applyFont="1" applyFill="1" applyBorder="1" applyAlignment="1" applyProtection="1">
      <alignment horizontal="left" vertical="center" wrapText="1" indent="1"/>
    </xf>
    <xf numFmtId="165" fontId="16" fillId="0" borderId="24" xfId="1" applyNumberFormat="1" applyFont="1" applyFill="1" applyBorder="1" applyAlignment="1" applyProtection="1">
      <alignment vertical="center" wrapText="1"/>
      <protection locked="0"/>
    </xf>
    <xf numFmtId="165" fontId="13" fillId="0" borderId="58" xfId="1" applyNumberFormat="1" applyFont="1" applyFill="1" applyBorder="1" applyAlignment="1"/>
    <xf numFmtId="165" fontId="13" fillId="0" borderId="36" xfId="1" applyNumberFormat="1" applyFont="1" applyFill="1" applyBorder="1" applyAlignment="1"/>
    <xf numFmtId="165" fontId="13" fillId="0" borderId="36" xfId="1" applyNumberFormat="1" applyFont="1" applyFill="1" applyBorder="1"/>
    <xf numFmtId="165" fontId="13" fillId="0" borderId="37" xfId="1" applyNumberFormat="1" applyFont="1" applyFill="1" applyBorder="1"/>
    <xf numFmtId="165" fontId="13" fillId="0" borderId="37" xfId="1" applyNumberFormat="1" applyFont="1" applyBorder="1"/>
    <xf numFmtId="165" fontId="13" fillId="0" borderId="57" xfId="1" applyNumberFormat="1" applyFont="1" applyBorder="1"/>
    <xf numFmtId="0" fontId="12" fillId="0" borderId="55" xfId="0" applyFont="1" applyBorder="1"/>
    <xf numFmtId="0" fontId="0" fillId="0" borderId="25" xfId="0" applyBorder="1"/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13" fillId="0" borderId="23" xfId="0" applyFont="1" applyBorder="1"/>
    <xf numFmtId="165" fontId="6" fillId="0" borderId="13" xfId="0" applyNumberFormat="1" applyFont="1" applyBorder="1"/>
    <xf numFmtId="0" fontId="13" fillId="0" borderId="23" xfId="0" applyFont="1" applyBorder="1" applyAlignment="1">
      <alignment wrapText="1"/>
    </xf>
    <xf numFmtId="0" fontId="41" fillId="0" borderId="49" xfId="0" applyFont="1" applyBorder="1"/>
    <xf numFmtId="165" fontId="41" fillId="0" borderId="32" xfId="0" applyNumberFormat="1" applyFont="1" applyBorder="1"/>
    <xf numFmtId="0" fontId="41" fillId="0" borderId="0" xfId="0" applyFont="1"/>
    <xf numFmtId="3" fontId="6" fillId="2" borderId="13" xfId="0" applyNumberFormat="1" applyFont="1" applyFill="1" applyBorder="1" applyAlignment="1">
      <alignment horizontal="center"/>
    </xf>
    <xf numFmtId="3" fontId="13" fillId="2" borderId="13" xfId="0" applyNumberFormat="1" applyFont="1" applyFill="1" applyBorder="1"/>
    <xf numFmtId="165" fontId="6" fillId="0" borderId="13" xfId="1" applyNumberFormat="1" applyFont="1" applyBorder="1" applyAlignment="1">
      <alignment horizontal="center"/>
    </xf>
    <xf numFmtId="165" fontId="13" fillId="0" borderId="13" xfId="1" applyNumberFormat="1" applyFont="1" applyBorder="1" applyAlignment="1">
      <alignment horizontal="center"/>
    </xf>
    <xf numFmtId="165" fontId="13" fillId="2" borderId="13" xfId="1" applyNumberFormat="1" applyFont="1" applyFill="1" applyBorder="1" applyAlignment="1"/>
    <xf numFmtId="49" fontId="19" fillId="0" borderId="2" xfId="0" applyNumberFormat="1" applyFont="1" applyFill="1" applyBorder="1"/>
    <xf numFmtId="0" fontId="10" fillId="2" borderId="7" xfId="0" applyFont="1" applyFill="1" applyBorder="1" applyAlignment="1"/>
    <xf numFmtId="165" fontId="10" fillId="0" borderId="0" xfId="1" applyNumberFormat="1" applyFont="1" applyFill="1"/>
    <xf numFmtId="165" fontId="10" fillId="0" borderId="0" xfId="1" applyNumberFormat="1" applyFont="1" applyAlignment="1">
      <alignment horizontal="right"/>
    </xf>
    <xf numFmtId="165" fontId="13" fillId="0" borderId="7" xfId="1" applyNumberFormat="1" applyFont="1" applyBorder="1"/>
    <xf numFmtId="0" fontId="12" fillId="0" borderId="8" xfId="0" applyFont="1" applyBorder="1"/>
    <xf numFmtId="165" fontId="13" fillId="0" borderId="8" xfId="1" applyNumberFormat="1" applyFont="1" applyBorder="1"/>
    <xf numFmtId="0" fontId="4" fillId="0" borderId="23" xfId="0" applyFont="1" applyBorder="1" applyAlignment="1">
      <alignment wrapText="1"/>
    </xf>
    <xf numFmtId="0" fontId="4" fillId="0" borderId="59" xfId="0" applyFont="1" applyBorder="1"/>
    <xf numFmtId="165" fontId="4" fillId="0" borderId="18" xfId="1" applyNumberFormat="1" applyFont="1" applyBorder="1"/>
    <xf numFmtId="3" fontId="5" fillId="0" borderId="53" xfId="0" applyNumberFormat="1" applyFont="1" applyBorder="1"/>
    <xf numFmtId="165" fontId="5" fillId="0" borderId="54" xfId="1" applyNumberFormat="1" applyFont="1" applyBorder="1"/>
    <xf numFmtId="165" fontId="5" fillId="0" borderId="43" xfId="1" applyNumberFormat="1" applyFont="1" applyBorder="1"/>
    <xf numFmtId="3" fontId="4" fillId="0" borderId="49" xfId="0" applyNumberFormat="1" applyFont="1" applyBorder="1"/>
    <xf numFmtId="0" fontId="5" fillId="0" borderId="53" xfId="0" applyFont="1" applyBorder="1"/>
    <xf numFmtId="165" fontId="4" fillId="0" borderId="46" xfId="1" applyNumberFormat="1" applyFont="1" applyBorder="1"/>
    <xf numFmtId="3" fontId="37" fillId="0" borderId="23" xfId="0" applyNumberFormat="1" applyFont="1" applyBorder="1" applyAlignment="1">
      <alignment wrapText="1"/>
    </xf>
    <xf numFmtId="0" fontId="4" fillId="0" borderId="22" xfId="0" applyFont="1" applyBorder="1" applyAlignment="1">
      <alignment wrapText="1"/>
    </xf>
    <xf numFmtId="165" fontId="5" fillId="0" borderId="5" xfId="1" applyNumberFormat="1" applyFont="1" applyBorder="1"/>
    <xf numFmtId="3" fontId="5" fillId="0" borderId="2" xfId="0" applyNumberFormat="1" applyFont="1" applyBorder="1"/>
    <xf numFmtId="165" fontId="13" fillId="2" borderId="24" xfId="2" applyNumberFormat="1" applyFont="1" applyFill="1" applyBorder="1"/>
    <xf numFmtId="165" fontId="6" fillId="2" borderId="8" xfId="2" applyNumberFormat="1" applyFont="1" applyFill="1" applyBorder="1" applyAlignment="1">
      <alignment horizontal="right"/>
    </xf>
    <xf numFmtId="0" fontId="13" fillId="0" borderId="12" xfId="0" applyFont="1" applyBorder="1"/>
    <xf numFmtId="165" fontId="13" fillId="0" borderId="24" xfId="2" applyNumberFormat="1" applyFont="1" applyFill="1" applyBorder="1"/>
    <xf numFmtId="165" fontId="4" fillId="0" borderId="34" xfId="1" applyNumberFormat="1" applyFont="1" applyFill="1" applyBorder="1"/>
    <xf numFmtId="165" fontId="4" fillId="0" borderId="39" xfId="1" applyNumberFormat="1" applyFont="1" applyFill="1" applyBorder="1"/>
    <xf numFmtId="3" fontId="34" fillId="0" borderId="0" xfId="0" applyNumberFormat="1" applyFont="1"/>
    <xf numFmtId="3" fontId="63" fillId="0" borderId="11" xfId="0" applyNumberFormat="1" applyFont="1" applyFill="1" applyBorder="1" applyAlignment="1">
      <alignment wrapText="1"/>
    </xf>
    <xf numFmtId="3" fontId="64" fillId="0" borderId="12" xfId="0" applyNumberFormat="1" applyFont="1" applyFill="1" applyBorder="1" applyAlignment="1">
      <alignment wrapText="1"/>
    </xf>
    <xf numFmtId="3" fontId="26" fillId="0" borderId="12" xfId="0" applyNumberFormat="1" applyFont="1" applyFill="1" applyBorder="1" applyAlignment="1">
      <alignment wrapText="1"/>
    </xf>
    <xf numFmtId="3" fontId="63" fillId="0" borderId="12" xfId="0" applyNumberFormat="1" applyFont="1" applyFill="1" applyBorder="1" applyAlignment="1">
      <alignment wrapText="1"/>
    </xf>
    <xf numFmtId="3" fontId="27" fillId="0" borderId="42" xfId="0" applyNumberFormat="1" applyFont="1" applyFill="1" applyBorder="1"/>
    <xf numFmtId="3" fontId="27" fillId="0" borderId="20" xfId="0" applyNumberFormat="1" applyFont="1" applyFill="1" applyBorder="1"/>
    <xf numFmtId="3" fontId="64" fillId="0" borderId="13" xfId="0" applyNumberFormat="1" applyFont="1" applyFill="1" applyBorder="1"/>
    <xf numFmtId="3" fontId="27" fillId="0" borderId="18" xfId="0" applyNumberFormat="1" applyFont="1" applyFill="1" applyBorder="1"/>
    <xf numFmtId="3" fontId="27" fillId="0" borderId="16" xfId="0" applyNumberFormat="1" applyFont="1" applyFill="1" applyBorder="1"/>
    <xf numFmtId="3" fontId="26" fillId="0" borderId="9" xfId="0" applyNumberFormat="1" applyFont="1" applyFill="1" applyBorder="1" applyAlignment="1">
      <alignment wrapText="1"/>
    </xf>
    <xf numFmtId="3" fontId="27" fillId="0" borderId="28" xfId="0" applyNumberFormat="1" applyFont="1" applyFill="1" applyBorder="1"/>
    <xf numFmtId="3" fontId="63" fillId="0" borderId="50" xfId="0" applyNumberFormat="1" applyFont="1" applyFill="1" applyBorder="1" applyAlignment="1">
      <alignment wrapText="1"/>
    </xf>
    <xf numFmtId="3" fontId="54" fillId="0" borderId="20" xfId="0" applyNumberFormat="1" applyFont="1" applyFill="1" applyBorder="1"/>
    <xf numFmtId="3" fontId="65" fillId="2" borderId="13" xfId="0" applyNumberFormat="1" applyFont="1" applyFill="1" applyBorder="1"/>
    <xf numFmtId="3" fontId="66" fillId="0" borderId="13" xfId="0" applyNumberFormat="1" applyFont="1" applyFill="1" applyBorder="1"/>
    <xf numFmtId="3" fontId="64" fillId="0" borderId="19" xfId="0" applyNumberFormat="1" applyFont="1" applyFill="1" applyBorder="1"/>
    <xf numFmtId="3" fontId="54" fillId="2" borderId="19" xfId="0" applyNumberFormat="1" applyFont="1" applyFill="1" applyBorder="1"/>
    <xf numFmtId="3" fontId="27" fillId="0" borderId="34" xfId="0" applyNumberFormat="1" applyFont="1" applyFill="1" applyBorder="1"/>
    <xf numFmtId="3" fontId="27" fillId="0" borderId="39" xfId="0" applyNumberFormat="1" applyFont="1" applyFill="1" applyBorder="1"/>
    <xf numFmtId="3" fontId="27" fillId="2" borderId="15" xfId="0" applyNumberFormat="1" applyFont="1" applyFill="1" applyBorder="1"/>
    <xf numFmtId="3" fontId="26" fillId="0" borderId="14" xfId="0" applyNumberFormat="1" applyFont="1" applyFill="1" applyBorder="1" applyAlignment="1">
      <alignment wrapText="1"/>
    </xf>
    <xf numFmtId="3" fontId="27" fillId="2" borderId="27" xfId="0" applyNumberFormat="1" applyFont="1" applyFill="1" applyBorder="1"/>
    <xf numFmtId="3" fontId="63" fillId="0" borderId="18" xfId="0" applyNumberFormat="1" applyFont="1" applyFill="1" applyBorder="1" applyAlignment="1">
      <alignment wrapText="1"/>
    </xf>
    <xf numFmtId="3" fontId="59" fillId="2" borderId="6" xfId="0" applyNumberFormat="1" applyFont="1" applyFill="1" applyBorder="1"/>
    <xf numFmtId="3" fontId="63" fillId="2" borderId="3" xfId="0" applyNumberFormat="1" applyFont="1" applyFill="1" applyBorder="1" applyAlignment="1">
      <alignment wrapText="1"/>
    </xf>
    <xf numFmtId="3" fontId="64" fillId="2" borderId="3" xfId="0" applyNumberFormat="1" applyFont="1" applyFill="1" applyBorder="1" applyAlignment="1">
      <alignment wrapText="1"/>
    </xf>
    <xf numFmtId="3" fontId="65" fillId="2" borderId="22" xfId="0" applyNumberFormat="1" applyFont="1" applyFill="1" applyBorder="1"/>
    <xf numFmtId="3" fontId="65" fillId="2" borderId="34" xfId="0" applyNumberFormat="1" applyFont="1" applyFill="1" applyBorder="1"/>
    <xf numFmtId="3" fontId="66" fillId="2" borderId="39" xfId="0" applyNumberFormat="1" applyFont="1" applyFill="1" applyBorder="1"/>
    <xf numFmtId="3" fontId="64" fillId="2" borderId="39" xfId="0" applyNumberFormat="1" applyFont="1" applyFill="1" applyBorder="1"/>
    <xf numFmtId="3" fontId="64" fillId="2" borderId="39" xfId="0" applyNumberFormat="1" applyFont="1" applyFill="1" applyBorder="1" applyAlignment="1">
      <alignment horizontal="right"/>
    </xf>
    <xf numFmtId="3" fontId="64" fillId="2" borderId="40" xfId="0" applyNumberFormat="1" applyFont="1" applyFill="1" applyBorder="1"/>
    <xf numFmtId="3" fontId="66" fillId="2" borderId="36" xfId="0" applyNumberFormat="1" applyFont="1" applyFill="1" applyBorder="1"/>
    <xf numFmtId="3" fontId="64" fillId="2" borderId="26" xfId="0" applyNumberFormat="1" applyFont="1" applyFill="1" applyBorder="1" applyAlignment="1">
      <alignment wrapText="1"/>
    </xf>
    <xf numFmtId="3" fontId="63" fillId="2" borderId="31" xfId="0" applyNumberFormat="1" applyFont="1" applyFill="1" applyBorder="1" applyAlignment="1">
      <alignment wrapText="1"/>
    </xf>
    <xf numFmtId="165" fontId="13" fillId="2" borderId="21" xfId="1" applyNumberFormat="1" applyFont="1" applyFill="1" applyBorder="1"/>
    <xf numFmtId="0" fontId="12" fillId="0" borderId="18" xfId="0" applyFont="1" applyBorder="1"/>
    <xf numFmtId="0" fontId="12" fillId="0" borderId="21" xfId="0" applyFont="1" applyBorder="1"/>
    <xf numFmtId="165" fontId="3" fillId="0" borderId="21" xfId="1" applyNumberFormat="1" applyFont="1" applyBorder="1" applyAlignment="1">
      <alignment horizontal="center"/>
    </xf>
    <xf numFmtId="165" fontId="0" fillId="0" borderId="21" xfId="1" applyNumberFormat="1" applyFont="1" applyBorder="1"/>
    <xf numFmtId="0" fontId="15" fillId="0" borderId="14" xfId="0" applyFont="1" applyBorder="1"/>
    <xf numFmtId="165" fontId="41" fillId="2" borderId="15" xfId="1" applyNumberFormat="1" applyFont="1" applyFill="1" applyBorder="1"/>
    <xf numFmtId="165" fontId="0" fillId="0" borderId="29" xfId="1" applyNumberFormat="1" applyFont="1" applyBorder="1"/>
    <xf numFmtId="165" fontId="0" fillId="0" borderId="50" xfId="1" applyNumberFormat="1" applyFont="1" applyBorder="1"/>
    <xf numFmtId="165" fontId="41" fillId="2" borderId="27" xfId="1" applyNumberFormat="1" applyFont="1" applyFill="1" applyBorder="1"/>
    <xf numFmtId="165" fontId="3" fillId="0" borderId="24" xfId="0" applyNumberFormat="1" applyFont="1" applyBorder="1"/>
    <xf numFmtId="165" fontId="3" fillId="0" borderId="25" xfId="0" applyNumberFormat="1" applyFont="1" applyBorder="1"/>
    <xf numFmtId="165" fontId="3" fillId="0" borderId="8" xfId="0" applyNumberFormat="1" applyFont="1" applyBorder="1"/>
    <xf numFmtId="0" fontId="0" fillId="0" borderId="8" xfId="0" applyBorder="1"/>
    <xf numFmtId="0" fontId="14" fillId="0" borderId="58" xfId="0" applyFont="1" applyBorder="1" applyAlignment="1">
      <alignment horizontal="center" vertical="center" wrapText="1"/>
    </xf>
    <xf numFmtId="3" fontId="18" fillId="2" borderId="33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left" vertical="center" wrapText="1"/>
    </xf>
    <xf numFmtId="3" fontId="26" fillId="0" borderId="26" xfId="0" applyNumberFormat="1" applyFont="1" applyFill="1" applyBorder="1" applyAlignment="1">
      <alignment wrapText="1"/>
    </xf>
    <xf numFmtId="3" fontId="26" fillId="0" borderId="31" xfId="0" applyNumberFormat="1" applyFont="1" applyFill="1" applyBorder="1" applyAlignment="1">
      <alignment wrapText="1"/>
    </xf>
    <xf numFmtId="3" fontId="64" fillId="0" borderId="55" xfId="0" applyNumberFormat="1" applyFont="1" applyFill="1" applyBorder="1" applyAlignment="1">
      <alignment wrapText="1"/>
    </xf>
    <xf numFmtId="3" fontId="64" fillId="0" borderId="24" xfId="0" applyNumberFormat="1" applyFont="1" applyFill="1" applyBorder="1" applyAlignment="1">
      <alignment wrapText="1"/>
    </xf>
    <xf numFmtId="3" fontId="63" fillId="0" borderId="24" xfId="0" applyNumberFormat="1" applyFont="1" applyFill="1" applyBorder="1" applyAlignment="1">
      <alignment wrapText="1"/>
    </xf>
    <xf numFmtId="0" fontId="55" fillId="0" borderId="44" xfId="0" applyFont="1" applyBorder="1" applyAlignment="1">
      <alignment wrapText="1"/>
    </xf>
    <xf numFmtId="165" fontId="13" fillId="2" borderId="25" xfId="1" applyNumberFormat="1" applyFont="1" applyFill="1" applyBorder="1"/>
    <xf numFmtId="165" fontId="13" fillId="2" borderId="12" xfId="1" applyNumberFormat="1" applyFont="1" applyFill="1" applyBorder="1"/>
    <xf numFmtId="165" fontId="0" fillId="0" borderId="0" xfId="1" applyNumberFormat="1" applyFont="1"/>
    <xf numFmtId="0" fontId="17" fillId="0" borderId="0" xfId="0" applyFont="1" applyAlignment="1">
      <alignment horizontal="right"/>
    </xf>
    <xf numFmtId="0" fontId="12" fillId="0" borderId="60" xfId="4" applyFont="1" applyFill="1" applyBorder="1" applyAlignment="1" applyProtection="1">
      <alignment vertical="center" wrapText="1"/>
    </xf>
    <xf numFmtId="0" fontId="30" fillId="0" borderId="28" xfId="4" applyFont="1" applyFill="1" applyBorder="1" applyAlignment="1" applyProtection="1">
      <alignment horizontal="center" vertical="center"/>
    </xf>
    <xf numFmtId="0" fontId="51" fillId="0" borderId="2" xfId="4" applyFont="1" applyFill="1" applyBorder="1" applyAlignment="1">
      <alignment horizontal="center"/>
    </xf>
    <xf numFmtId="0" fontId="51" fillId="0" borderId="4" xfId="4" applyFont="1" applyFill="1" applyBorder="1" applyAlignment="1">
      <alignment horizontal="center"/>
    </xf>
    <xf numFmtId="0" fontId="51" fillId="0" borderId="63" xfId="4" applyFont="1" applyFill="1" applyBorder="1" applyAlignment="1">
      <alignment horizontal="center"/>
    </xf>
    <xf numFmtId="165" fontId="30" fillId="0" borderId="13" xfId="1" applyNumberFormat="1" applyFont="1" applyFill="1" applyBorder="1" applyProtection="1">
      <protection locked="0"/>
    </xf>
    <xf numFmtId="0" fontId="30" fillId="0" borderId="30" xfId="4" applyFont="1" applyFill="1" applyBorder="1" applyProtection="1"/>
    <xf numFmtId="0" fontId="30" fillId="0" borderId="29" xfId="4" applyFont="1" applyFill="1" applyBorder="1" applyProtection="1"/>
    <xf numFmtId="0" fontId="30" fillId="0" borderId="29" xfId="4" applyFont="1" applyFill="1" applyBorder="1" applyAlignment="1" applyProtection="1">
      <alignment wrapText="1"/>
    </xf>
    <xf numFmtId="0" fontId="30" fillId="0" borderId="50" xfId="4" applyFont="1" applyFill="1" applyBorder="1" applyProtection="1"/>
    <xf numFmtId="165" fontId="30" fillId="0" borderId="22" xfId="1" applyNumberFormat="1" applyFont="1" applyFill="1" applyBorder="1" applyProtection="1">
      <protection locked="0"/>
    </xf>
    <xf numFmtId="165" fontId="30" fillId="0" borderId="19" xfId="1" applyNumberFormat="1" applyFont="1" applyFill="1" applyBorder="1" applyProtection="1">
      <protection locked="0"/>
    </xf>
    <xf numFmtId="165" fontId="30" fillId="0" borderId="23" xfId="1" applyNumberFormat="1" applyFont="1" applyFill="1" applyBorder="1" applyProtection="1">
      <protection locked="0"/>
    </xf>
    <xf numFmtId="165" fontId="30" fillId="0" borderId="49" xfId="1" applyNumberFormat="1" applyFont="1" applyFill="1" applyBorder="1" applyProtection="1">
      <protection locked="0"/>
    </xf>
    <xf numFmtId="165" fontId="6" fillId="0" borderId="33" xfId="1" applyNumberFormat="1" applyFont="1" applyBorder="1"/>
    <xf numFmtId="0" fontId="13" fillId="0" borderId="41" xfId="4" applyFont="1" applyFill="1" applyBorder="1" applyAlignment="1" applyProtection="1">
      <alignment horizontal="left" vertical="center" wrapText="1" indent="1"/>
    </xf>
    <xf numFmtId="165" fontId="4" fillId="0" borderId="13" xfId="1" applyNumberFormat="1" applyFont="1" applyFill="1" applyBorder="1" applyAlignment="1"/>
    <xf numFmtId="165" fontId="4" fillId="0" borderId="32" xfId="1" applyNumberFormat="1" applyFont="1" applyFill="1" applyBorder="1" applyAlignment="1"/>
    <xf numFmtId="3" fontId="27" fillId="2" borderId="22" xfId="0" applyNumberFormat="1" applyFont="1" applyFill="1" applyBorder="1"/>
    <xf numFmtId="0" fontId="6" fillId="0" borderId="3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65" fontId="13" fillId="0" borderId="44" xfId="1" applyNumberFormat="1" applyFont="1" applyBorder="1"/>
    <xf numFmtId="0" fontId="13" fillId="0" borderId="3" xfId="0" applyFont="1" applyBorder="1"/>
    <xf numFmtId="165" fontId="13" fillId="0" borderId="44" xfId="1" applyNumberFormat="1" applyFont="1" applyBorder="1" applyAlignment="1">
      <alignment horizontal="center"/>
    </xf>
    <xf numFmtId="165" fontId="13" fillId="0" borderId="25" xfId="1" applyNumberFormat="1" applyFont="1" applyBorder="1"/>
    <xf numFmtId="0" fontId="13" fillId="0" borderId="25" xfId="0" applyFont="1" applyBorder="1"/>
    <xf numFmtId="165" fontId="13" fillId="0" borderId="24" xfId="1" applyNumberFormat="1" applyFont="1" applyBorder="1" applyAlignment="1">
      <alignment horizontal="center"/>
    </xf>
    <xf numFmtId="165" fontId="13" fillId="0" borderId="38" xfId="1" applyNumberFormat="1" applyFont="1" applyBorder="1" applyAlignment="1">
      <alignment horizontal="center"/>
    </xf>
    <xf numFmtId="165" fontId="13" fillId="0" borderId="24" xfId="1" applyNumberFormat="1" applyFont="1" applyBorder="1"/>
    <xf numFmtId="165" fontId="6" fillId="2" borderId="8" xfId="0" applyNumberFormat="1" applyFont="1" applyFill="1" applyBorder="1"/>
    <xf numFmtId="165" fontId="14" fillId="0" borderId="41" xfId="1" applyNumberFormat="1" applyFont="1" applyBorder="1" applyAlignment="1">
      <alignment horizontal="right"/>
    </xf>
    <xf numFmtId="165" fontId="14" fillId="0" borderId="8" xfId="1" applyNumberFormat="1" applyFont="1" applyBorder="1" applyAlignment="1">
      <alignment horizontal="right"/>
    </xf>
    <xf numFmtId="164" fontId="14" fillId="0" borderId="28" xfId="4" applyNumberFormat="1" applyFont="1" applyFill="1" applyBorder="1" applyAlignment="1" applyProtection="1">
      <alignment horizontal="center" vertical="center" wrapText="1"/>
      <protection locked="0"/>
    </xf>
    <xf numFmtId="165" fontId="14" fillId="0" borderId="8" xfId="1" applyNumberFormat="1" applyFont="1" applyFill="1" applyBorder="1" applyAlignment="1" applyProtection="1">
      <alignment horizontal="left" indent="1"/>
    </xf>
    <xf numFmtId="0" fontId="15" fillId="0" borderId="22" xfId="4" applyFont="1" applyFill="1" applyBorder="1" applyAlignment="1" applyProtection="1">
      <alignment horizontal="left"/>
    </xf>
    <xf numFmtId="165" fontId="15" fillId="0" borderId="34" xfId="1" applyNumberFormat="1" applyFont="1" applyFill="1" applyBorder="1" applyAlignment="1" applyProtection="1">
      <alignment horizontal="center"/>
    </xf>
    <xf numFmtId="0" fontId="3" fillId="0" borderId="0" xfId="0" applyFont="1" applyFill="1"/>
    <xf numFmtId="165" fontId="1" fillId="0" borderId="0" xfId="1" applyNumberFormat="1" applyFont="1" applyFill="1"/>
    <xf numFmtId="0" fontId="0" fillId="0" borderId="0" xfId="0" applyFont="1" applyFill="1"/>
    <xf numFmtId="165" fontId="0" fillId="0" borderId="0" xfId="1" applyNumberFormat="1" applyFont="1" applyFill="1"/>
    <xf numFmtId="165" fontId="4" fillId="0" borderId="18" xfId="1" applyNumberFormat="1" applyFont="1" applyBorder="1" applyAlignment="1">
      <alignment horizontal="center" vertical="center" wrapText="1"/>
    </xf>
    <xf numFmtId="165" fontId="4" fillId="0" borderId="46" xfId="1" applyNumberFormat="1" applyFont="1" applyBorder="1" applyAlignment="1">
      <alignment horizontal="center" vertical="center" wrapText="1"/>
    </xf>
    <xf numFmtId="165" fontId="5" fillId="0" borderId="19" xfId="1" applyNumberFormat="1" applyFont="1" applyBorder="1" applyAlignment="1">
      <alignment horizontal="center" vertical="center" wrapText="1"/>
    </xf>
    <xf numFmtId="165" fontId="5" fillId="0" borderId="30" xfId="1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5" fontId="4" fillId="0" borderId="39" xfId="1" applyNumberFormat="1" applyFont="1" applyFill="1" applyBorder="1" applyAlignment="1"/>
    <xf numFmtId="49" fontId="13" fillId="0" borderId="11" xfId="0" applyNumberFormat="1" applyFont="1" applyBorder="1" applyAlignment="1">
      <alignment horizontal="center"/>
    </xf>
    <xf numFmtId="165" fontId="13" fillId="2" borderId="66" xfId="2" applyNumberFormat="1" applyFont="1" applyFill="1" applyBorder="1"/>
    <xf numFmtId="165" fontId="13" fillId="2" borderId="47" xfId="2" applyNumberFormat="1" applyFont="1" applyFill="1" applyBorder="1"/>
    <xf numFmtId="165" fontId="0" fillId="2" borderId="0" xfId="0" applyNumberFormat="1" applyFill="1"/>
    <xf numFmtId="165" fontId="4" fillId="2" borderId="0" xfId="0" applyNumberFormat="1" applyFont="1" applyFill="1"/>
    <xf numFmtId="165" fontId="4" fillId="2" borderId="19" xfId="1" applyNumberFormat="1" applyFont="1" applyFill="1" applyBorder="1"/>
    <xf numFmtId="165" fontId="70" fillId="0" borderId="0" xfId="1" applyNumberFormat="1" applyFont="1" applyFill="1" applyBorder="1"/>
    <xf numFmtId="165" fontId="70" fillId="0" borderId="0" xfId="1" applyNumberFormat="1" applyFont="1"/>
    <xf numFmtId="165" fontId="70" fillId="0" borderId="0" xfId="0" applyNumberFormat="1" applyFont="1"/>
    <xf numFmtId="0" fontId="67" fillId="0" borderId="12" xfId="0" applyFont="1" applyFill="1" applyBorder="1"/>
    <xf numFmtId="165" fontId="13" fillId="0" borderId="25" xfId="1" applyNumberFormat="1" applyFont="1" applyFill="1" applyBorder="1"/>
    <xf numFmtId="0" fontId="13" fillId="0" borderId="25" xfId="0" applyFont="1" applyFill="1" applyBorder="1"/>
    <xf numFmtId="0" fontId="13" fillId="0" borderId="12" xfId="0" applyFont="1" applyFill="1" applyBorder="1"/>
    <xf numFmtId="165" fontId="13" fillId="0" borderId="24" xfId="1" applyNumberFormat="1" applyFont="1" applyFill="1" applyBorder="1" applyAlignment="1">
      <alignment horizontal="center"/>
    </xf>
    <xf numFmtId="165" fontId="6" fillId="0" borderId="55" xfId="1" applyNumberFormat="1" applyFont="1" applyFill="1" applyBorder="1" applyAlignment="1">
      <alignment horizontal="center" vertical="center"/>
    </xf>
    <xf numFmtId="165" fontId="13" fillId="2" borderId="33" xfId="1" applyNumberFormat="1" applyFont="1" applyFill="1" applyBorder="1"/>
    <xf numFmtId="0" fontId="62" fillId="0" borderId="13" xfId="0" applyFont="1" applyBorder="1" applyAlignment="1">
      <alignment wrapText="1"/>
    </xf>
    <xf numFmtId="0" fontId="68" fillId="0" borderId="11" xfId="0" applyFont="1" applyBorder="1"/>
    <xf numFmtId="0" fontId="14" fillId="0" borderId="26" xfId="4" applyFont="1" applyFill="1" applyBorder="1" applyAlignment="1" applyProtection="1">
      <alignment horizontal="left" vertical="center" wrapText="1" indent="1"/>
    </xf>
    <xf numFmtId="0" fontId="44" fillId="0" borderId="17" xfId="4" applyFont="1" applyFill="1" applyBorder="1" applyAlignment="1" applyProtection="1">
      <alignment horizontal="left" vertical="center" wrapText="1" indent="1"/>
    </xf>
    <xf numFmtId="165" fontId="33" fillId="0" borderId="4" xfId="1" applyNumberFormat="1" applyFont="1" applyFill="1" applyBorder="1" applyAlignment="1" applyProtection="1">
      <alignment vertical="center" wrapText="1"/>
    </xf>
    <xf numFmtId="0" fontId="14" fillId="0" borderId="51" xfId="4" applyFont="1" applyFill="1" applyBorder="1" applyAlignment="1" applyProtection="1">
      <alignment horizontal="left" vertical="center" wrapText="1" indent="1"/>
    </xf>
    <xf numFmtId="165" fontId="14" fillId="0" borderId="43" xfId="1" applyNumberFormat="1" applyFont="1" applyFill="1" applyBorder="1" applyAlignment="1" applyProtection="1">
      <alignment vertical="center" wrapText="1"/>
    </xf>
    <xf numFmtId="0" fontId="33" fillId="0" borderId="22" xfId="4" applyFont="1" applyFill="1" applyBorder="1" applyAlignment="1" applyProtection="1">
      <alignment horizontal="left" vertical="center" wrapText="1" indent="2"/>
    </xf>
    <xf numFmtId="165" fontId="33" fillId="0" borderId="34" xfId="1" applyNumberFormat="1" applyFont="1" applyFill="1" applyBorder="1" applyAlignment="1" applyProtection="1">
      <alignment vertical="center" wrapText="1"/>
    </xf>
    <xf numFmtId="165" fontId="12" fillId="0" borderId="39" xfId="1" applyNumberFormat="1" applyFont="1" applyFill="1" applyBorder="1" applyAlignment="1" applyProtection="1">
      <alignment vertical="center" wrapText="1"/>
      <protection locked="0"/>
    </xf>
    <xf numFmtId="165" fontId="12" fillId="0" borderId="39" xfId="1" applyNumberFormat="1" applyFont="1" applyFill="1" applyBorder="1" applyAlignment="1" applyProtection="1">
      <alignment vertical="center" wrapText="1"/>
    </xf>
    <xf numFmtId="0" fontId="12" fillId="0" borderId="49" xfId="4" applyFont="1" applyFill="1" applyBorder="1" applyAlignment="1" applyProtection="1">
      <alignment horizontal="left" vertical="center" wrapText="1" indent="2"/>
    </xf>
    <xf numFmtId="165" fontId="12" fillId="0" borderId="40" xfId="1" applyNumberFormat="1" applyFont="1" applyFill="1" applyBorder="1" applyAlignment="1" applyProtection="1">
      <alignment vertical="center" wrapText="1"/>
      <protection locked="0"/>
    </xf>
    <xf numFmtId="0" fontId="69" fillId="0" borderId="1" xfId="0" applyFont="1" applyFill="1" applyBorder="1" applyAlignment="1"/>
    <xf numFmtId="0" fontId="69" fillId="0" borderId="61" xfId="0" applyFont="1" applyFill="1" applyBorder="1" applyAlignment="1"/>
    <xf numFmtId="0" fontId="69" fillId="0" borderId="7" xfId="0" applyFont="1" applyFill="1" applyBorder="1" applyAlignment="1"/>
    <xf numFmtId="0" fontId="69" fillId="0" borderId="62" xfId="0" applyFont="1" applyFill="1" applyBorder="1" applyAlignment="1"/>
    <xf numFmtId="0" fontId="69" fillId="0" borderId="64" xfId="0" applyFont="1" applyFill="1" applyBorder="1" applyAlignment="1"/>
    <xf numFmtId="0" fontId="69" fillId="0" borderId="65" xfId="0" applyFont="1" applyFill="1" applyBorder="1" applyAlignment="1"/>
    <xf numFmtId="0" fontId="5" fillId="0" borderId="31" xfId="0" applyFont="1" applyBorder="1"/>
    <xf numFmtId="165" fontId="5" fillId="0" borderId="6" xfId="1" applyNumberFormat="1" applyFont="1" applyBorder="1"/>
    <xf numFmtId="3" fontId="5" fillId="0" borderId="31" xfId="0" applyNumberFormat="1" applyFont="1" applyBorder="1"/>
    <xf numFmtId="165" fontId="69" fillId="0" borderId="8" xfId="0" applyNumberFormat="1" applyFont="1" applyFill="1" applyBorder="1" applyAlignment="1"/>
    <xf numFmtId="0" fontId="10" fillId="2" borderId="7" xfId="0" applyFont="1" applyFill="1" applyBorder="1" applyAlignment="1">
      <alignment horizontal="right"/>
    </xf>
    <xf numFmtId="0" fontId="12" fillId="0" borderId="38" xfId="0" applyFont="1" applyBorder="1"/>
    <xf numFmtId="165" fontId="13" fillId="0" borderId="56" xfId="1" applyNumberFormat="1" applyFont="1" applyFill="1" applyBorder="1" applyAlignment="1"/>
    <xf numFmtId="165" fontId="13" fillId="0" borderId="18" xfId="1" applyNumberFormat="1" applyFont="1" applyBorder="1"/>
    <xf numFmtId="165" fontId="13" fillId="0" borderId="45" xfId="1" applyNumberFormat="1" applyFont="1" applyBorder="1"/>
    <xf numFmtId="165" fontId="4" fillId="0" borderId="0" xfId="0" applyNumberFormat="1" applyFont="1"/>
    <xf numFmtId="165" fontId="5" fillId="0" borderId="0" xfId="1" applyNumberFormat="1" applyFont="1" applyFill="1" applyBorder="1" applyAlignment="1">
      <alignment horizontal="right" vertical="center" wrapText="1"/>
    </xf>
    <xf numFmtId="165" fontId="0" fillId="0" borderId="0" xfId="0" applyNumberFormat="1" applyBorder="1"/>
    <xf numFmtId="165" fontId="5" fillId="0" borderId="5" xfId="1" applyNumberFormat="1" applyFont="1" applyFill="1" applyBorder="1"/>
    <xf numFmtId="165" fontId="5" fillId="0" borderId="8" xfId="1" applyNumberFormat="1" applyFont="1" applyFill="1" applyBorder="1" applyAlignment="1">
      <alignment horizontal="center" vertical="center" wrapText="1"/>
    </xf>
    <xf numFmtId="165" fontId="3" fillId="0" borderId="65" xfId="1" applyNumberFormat="1" applyFont="1" applyBorder="1" applyAlignment="1">
      <alignment horizontal="center"/>
    </xf>
    <xf numFmtId="3" fontId="18" fillId="2" borderId="4" xfId="0" applyNumberFormat="1" applyFont="1" applyFill="1" applyBorder="1" applyAlignment="1">
      <alignment horizontal="center" vertical="center"/>
    </xf>
    <xf numFmtId="0" fontId="14" fillId="2" borderId="6" xfId="0" applyFont="1" applyFill="1" applyBorder="1"/>
    <xf numFmtId="165" fontId="3" fillId="2" borderId="31" xfId="0" applyNumberFormat="1" applyFont="1" applyFill="1" applyBorder="1"/>
    <xf numFmtId="165" fontId="13" fillId="2" borderId="19" xfId="1" applyNumberFormat="1" applyFont="1" applyFill="1" applyBorder="1"/>
    <xf numFmtId="165" fontId="13" fillId="2" borderId="34" xfId="1" applyNumberFormat="1" applyFont="1" applyFill="1" applyBorder="1"/>
    <xf numFmtId="0" fontId="67" fillId="0" borderId="23" xfId="0" applyFont="1" applyBorder="1" applyAlignment="1">
      <alignment wrapText="1"/>
    </xf>
    <xf numFmtId="165" fontId="13" fillId="2" borderId="39" xfId="1" applyNumberFormat="1" applyFont="1" applyFill="1" applyBorder="1"/>
    <xf numFmtId="0" fontId="67" fillId="0" borderId="49" xfId="0" applyFont="1" applyBorder="1" applyAlignment="1">
      <alignment wrapText="1"/>
    </xf>
    <xf numFmtId="165" fontId="13" fillId="2" borderId="32" xfId="1" applyNumberFormat="1" applyFont="1" applyFill="1" applyBorder="1"/>
    <xf numFmtId="165" fontId="13" fillId="2" borderId="40" xfId="1" applyNumberFormat="1" applyFont="1" applyFill="1" applyBorder="1"/>
    <xf numFmtId="165" fontId="3" fillId="0" borderId="61" xfId="1" applyNumberFormat="1" applyFont="1" applyBorder="1" applyAlignment="1">
      <alignment horizontal="center"/>
    </xf>
    <xf numFmtId="165" fontId="0" fillId="0" borderId="47" xfId="0" applyNumberFormat="1" applyBorder="1"/>
    <xf numFmtId="165" fontId="0" fillId="0" borderId="63" xfId="0" applyNumberFormat="1" applyBorder="1"/>
    <xf numFmtId="0" fontId="6" fillId="0" borderId="53" xfId="0" applyFont="1" applyBorder="1"/>
    <xf numFmtId="165" fontId="6" fillId="0" borderId="54" xfId="1" applyNumberFormat="1" applyFont="1" applyFill="1" applyBorder="1"/>
    <xf numFmtId="165" fontId="13" fillId="0" borderId="13" xfId="1" applyNumberFormat="1" applyFont="1" applyFill="1" applyBorder="1"/>
    <xf numFmtId="165" fontId="2" fillId="0" borderId="13" xfId="1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45" fillId="0" borderId="22" xfId="0" applyFont="1" applyBorder="1" applyAlignment="1">
      <alignment wrapText="1"/>
    </xf>
    <xf numFmtId="165" fontId="12" fillId="0" borderId="19" xfId="1" applyNumberFormat="1" applyFont="1" applyFill="1" applyBorder="1"/>
    <xf numFmtId="165" fontId="22" fillId="0" borderId="19" xfId="1" applyNumberFormat="1" applyFont="1" applyBorder="1"/>
    <xf numFmtId="165" fontId="10" fillId="0" borderId="19" xfId="1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4" xfId="0" applyBorder="1"/>
    <xf numFmtId="0" fontId="45" fillId="0" borderId="23" xfId="0" applyFont="1" applyBorder="1" applyAlignment="1">
      <alignment wrapText="1"/>
    </xf>
    <xf numFmtId="0" fontId="0" fillId="0" borderId="39" xfId="0" applyBorder="1"/>
    <xf numFmtId="0" fontId="45" fillId="0" borderId="49" xfId="0" applyFont="1" applyBorder="1" applyAlignment="1">
      <alignment wrapText="1"/>
    </xf>
    <xf numFmtId="165" fontId="13" fillId="0" borderId="32" xfId="1" applyNumberFormat="1" applyFont="1" applyFill="1" applyBorder="1"/>
    <xf numFmtId="165" fontId="2" fillId="0" borderId="32" xfId="1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0" xfId="0" applyBorder="1"/>
    <xf numFmtId="165" fontId="6" fillId="0" borderId="51" xfId="1" applyNumberFormat="1" applyFont="1" applyFill="1" applyBorder="1"/>
    <xf numFmtId="165" fontId="6" fillId="0" borderId="8" xfId="1" applyNumberFormat="1" applyFont="1" applyFill="1" applyBorder="1"/>
    <xf numFmtId="0" fontId="13" fillId="0" borderId="55" xfId="0" applyFont="1" applyFill="1" applyBorder="1" applyAlignment="1">
      <alignment horizontal="center"/>
    </xf>
    <xf numFmtId="49" fontId="13" fillId="0" borderId="24" xfId="0" applyNumberFormat="1" applyFont="1" applyFill="1" applyBorder="1" applyAlignment="1">
      <alignment horizontal="center"/>
    </xf>
    <xf numFmtId="0" fontId="13" fillId="0" borderId="24" xfId="0" applyFont="1" applyFill="1" applyBorder="1"/>
    <xf numFmtId="0" fontId="13" fillId="0" borderId="24" xfId="0" applyFont="1" applyFill="1" applyBorder="1" applyAlignment="1">
      <alignment wrapText="1"/>
    </xf>
    <xf numFmtId="165" fontId="6" fillId="0" borderId="6" xfId="2" applyNumberFormat="1" applyFont="1" applyFill="1" applyBorder="1"/>
    <xf numFmtId="49" fontId="13" fillId="0" borderId="55" xfId="0" applyNumberFormat="1" applyFont="1" applyFill="1" applyBorder="1" applyAlignment="1">
      <alignment horizontal="center"/>
    </xf>
    <xf numFmtId="0" fontId="13" fillId="0" borderId="55" xfId="0" applyFont="1" applyFill="1" applyBorder="1"/>
    <xf numFmtId="165" fontId="13" fillId="0" borderId="55" xfId="2" applyNumberFormat="1" applyFont="1" applyFill="1" applyBorder="1"/>
    <xf numFmtId="165" fontId="0" fillId="0" borderId="0" xfId="0" applyNumberFormat="1" applyFill="1"/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27" fillId="2" borderId="55" xfId="0" applyFont="1" applyFill="1" applyBorder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3" fontId="27" fillId="2" borderId="9" xfId="0" applyNumberFormat="1" applyFont="1" applyFill="1" applyBorder="1" applyAlignment="1">
      <alignment horizontal="left" wrapText="1"/>
    </xf>
    <xf numFmtId="3" fontId="27" fillId="2" borderId="7" xfId="0" applyNumberFormat="1" applyFont="1" applyFill="1" applyBorder="1" applyAlignment="1">
      <alignment horizontal="left" wrapText="1"/>
    </xf>
    <xf numFmtId="3" fontId="27" fillId="2" borderId="62" xfId="0" applyNumberFormat="1" applyFont="1" applyFill="1" applyBorder="1" applyAlignment="1">
      <alignment horizontal="left" wrapText="1"/>
    </xf>
    <xf numFmtId="0" fontId="18" fillId="2" borderId="4" xfId="0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 wrapText="1"/>
    </xf>
    <xf numFmtId="0" fontId="35" fillId="0" borderId="62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8" fillId="0" borderId="4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4" fillId="0" borderId="55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6" fillId="0" borderId="5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3" fillId="0" borderId="44" xfId="0" applyFont="1" applyBorder="1" applyAlignment="1">
      <alignment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6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4" fillId="0" borderId="9" xfId="4" applyFont="1" applyFill="1" applyBorder="1" applyAlignment="1" applyProtection="1">
      <alignment horizontal="left" vertical="center" wrapText="1"/>
    </xf>
    <xf numFmtId="0" fontId="14" fillId="0" borderId="41" xfId="4" applyFont="1" applyFill="1" applyBorder="1" applyAlignment="1" applyProtection="1">
      <alignment horizontal="left" vertical="center" wrapText="1"/>
    </xf>
    <xf numFmtId="164" fontId="14" fillId="0" borderId="0" xfId="4" applyNumberFormat="1" applyFont="1" applyFill="1" applyBorder="1" applyAlignment="1" applyProtection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43" fillId="0" borderId="0" xfId="0" applyFont="1" applyAlignment="1">
      <alignment horizontal="center" wrapText="1"/>
    </xf>
    <xf numFmtId="0" fontId="4" fillId="2" borderId="7" xfId="0" applyFont="1" applyFill="1" applyBorder="1" applyAlignment="1">
      <alignment horizontal="right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9" fillId="0" borderId="26" xfId="0" applyFont="1" applyFill="1" applyBorder="1" applyAlignment="1">
      <alignment horizontal="center"/>
    </xf>
    <xf numFmtId="0" fontId="69" fillId="0" borderId="1" xfId="0" applyFont="1" applyFill="1" applyBorder="1" applyAlignment="1">
      <alignment horizontal="center"/>
    </xf>
    <xf numFmtId="0" fontId="69" fillId="0" borderId="61" xfId="0" applyFont="1" applyFill="1" applyBorder="1" applyAlignment="1">
      <alignment horizontal="center"/>
    </xf>
    <xf numFmtId="0" fontId="69" fillId="0" borderId="31" xfId="0" applyFont="1" applyFill="1" applyBorder="1" applyAlignment="1">
      <alignment horizontal="center"/>
    </xf>
    <xf numFmtId="0" fontId="69" fillId="0" borderId="7" xfId="0" applyFont="1" applyFill="1" applyBorder="1" applyAlignment="1">
      <alignment horizontal="center"/>
    </xf>
    <xf numFmtId="0" fontId="69" fillId="0" borderId="62" xfId="0" applyFont="1" applyFill="1" applyBorder="1" applyAlignment="1">
      <alignment horizontal="center"/>
    </xf>
    <xf numFmtId="165" fontId="69" fillId="0" borderId="4" xfId="0" applyNumberFormat="1" applyFont="1" applyFill="1" applyBorder="1" applyAlignment="1">
      <alignment horizontal="center"/>
    </xf>
    <xf numFmtId="0" fontId="69" fillId="0" borderId="6" xfId="0" applyFont="1" applyFill="1" applyBorder="1" applyAlignment="1">
      <alignment horizontal="center"/>
    </xf>
    <xf numFmtId="0" fontId="69" fillId="0" borderId="9" xfId="0" applyFont="1" applyFill="1" applyBorder="1" applyAlignment="1">
      <alignment horizontal="center"/>
    </xf>
    <xf numFmtId="0" fontId="69" fillId="0" borderId="41" xfId="0" applyFont="1" applyFill="1" applyBorder="1" applyAlignment="1">
      <alignment horizontal="center"/>
    </xf>
    <xf numFmtId="0" fontId="69" fillId="0" borderId="33" xfId="0" applyFont="1" applyFill="1" applyBorder="1" applyAlignment="1">
      <alignment horizontal="center"/>
    </xf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left" vertical="center" wrapText="1"/>
    </xf>
    <xf numFmtId="0" fontId="38" fillId="0" borderId="0" xfId="0" applyFont="1" applyAlignment="1">
      <alignment horizontal="center"/>
    </xf>
    <xf numFmtId="0" fontId="56" fillId="0" borderId="14" xfId="4" applyFont="1" applyFill="1" applyBorder="1" applyAlignment="1" applyProtection="1">
      <alignment horizontal="left"/>
    </xf>
    <xf numFmtId="0" fontId="56" fillId="0" borderId="15" xfId="4" applyFont="1" applyFill="1" applyBorder="1" applyAlignment="1" applyProtection="1">
      <alignment horizontal="left"/>
    </xf>
    <xf numFmtId="164" fontId="31" fillId="0" borderId="0" xfId="4" applyNumberFormat="1" applyFont="1" applyFill="1" applyBorder="1" applyAlignment="1" applyProtection="1">
      <alignment horizontal="center" vertical="center" wrapText="1"/>
    </xf>
    <xf numFmtId="0" fontId="56" fillId="0" borderId="9" xfId="4" applyFont="1" applyFill="1" applyBorder="1" applyAlignment="1">
      <alignment horizontal="center" wrapText="1"/>
    </xf>
    <xf numFmtId="0" fontId="56" fillId="0" borderId="33" xfId="4" applyFont="1" applyFill="1" applyBorder="1" applyAlignment="1">
      <alignment horizontal="center" wrapText="1"/>
    </xf>
    <xf numFmtId="0" fontId="56" fillId="0" borderId="9" xfId="4" applyFont="1" applyFill="1" applyBorder="1" applyAlignment="1">
      <alignment horizontal="center"/>
    </xf>
    <xf numFmtId="0" fontId="56" fillId="0" borderId="41" xfId="4" applyFont="1" applyFill="1" applyBorder="1" applyAlignment="1">
      <alignment horizontal="center"/>
    </xf>
  </cellXfs>
  <cellStyles count="5">
    <cellStyle name="Ezres" xfId="1" builtinId="3"/>
    <cellStyle name="Ezres 2" xfId="2"/>
    <cellStyle name="Normál" xfId="0" builtinId="0"/>
    <cellStyle name="Normál_Adósságotkeletkeztető1" xfId="3"/>
    <cellStyle name="Normál_KVRENMUNK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470535</xdr:colOff>
      <xdr:row>8</xdr:row>
      <xdr:rowOff>139065</xdr:rowOff>
    </xdr:from>
    <xdr:ext cx="184731" cy="264560"/>
    <xdr:sp macro="" textlink="">
      <xdr:nvSpPr>
        <xdr:cNvPr id="2" name="Szövegdoboz 1"/>
        <xdr:cNvSpPr txBox="1"/>
      </xdr:nvSpPr>
      <xdr:spPr>
        <a:xfrm>
          <a:off x="115592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opLeftCell="A34" zoomScale="90" zoomScaleNormal="90" workbookViewId="0">
      <selection activeCell="K34" sqref="K34"/>
    </sheetView>
  </sheetViews>
  <sheetFormatPr defaultRowHeight="14.25" x14ac:dyDescent="0.2"/>
  <cols>
    <col min="1" max="1" width="37.85546875" style="90" customWidth="1"/>
    <col min="2" max="2" width="15.28515625" style="90" customWidth="1"/>
    <col min="3" max="4" width="13.42578125" style="90" customWidth="1"/>
    <col min="5" max="5" width="17" style="102" customWidth="1"/>
    <col min="6" max="6" width="17.140625" style="146" bestFit="1" customWidth="1"/>
  </cols>
  <sheetData>
    <row r="1" spans="1:6" ht="37.5" customHeight="1" x14ac:dyDescent="0.25">
      <c r="A1" s="602" t="s">
        <v>267</v>
      </c>
      <c r="B1" s="602"/>
      <c r="C1" s="602"/>
      <c r="D1" s="602"/>
      <c r="E1" s="602"/>
    </row>
    <row r="2" spans="1:6" ht="15" x14ac:dyDescent="0.25">
      <c r="A2" s="98"/>
      <c r="B2" s="98"/>
      <c r="C2" s="98"/>
      <c r="D2" s="98"/>
      <c r="E2" s="99"/>
    </row>
    <row r="3" spans="1:6" ht="15" x14ac:dyDescent="0.25">
      <c r="A3" s="98"/>
      <c r="B3" s="98"/>
      <c r="C3" s="98"/>
      <c r="D3" s="98"/>
      <c r="E3" s="99"/>
      <c r="F3" s="200"/>
    </row>
    <row r="4" spans="1:6" ht="18.75" customHeight="1" thickBot="1" x14ac:dyDescent="0.25">
      <c r="A4" s="147"/>
      <c r="B4" s="147"/>
      <c r="C4" s="372"/>
      <c r="D4" s="372"/>
      <c r="E4" s="547"/>
      <c r="F4" s="200"/>
    </row>
    <row r="5" spans="1:6" s="51" customFormat="1" ht="12" customHeight="1" x14ac:dyDescent="0.2">
      <c r="A5" s="608" t="s">
        <v>138</v>
      </c>
      <c r="B5" s="610" t="s">
        <v>307</v>
      </c>
      <c r="C5" s="610" t="s">
        <v>308</v>
      </c>
      <c r="D5" s="610" t="s">
        <v>309</v>
      </c>
      <c r="E5" s="603" t="s">
        <v>310</v>
      </c>
      <c r="F5" s="97"/>
    </row>
    <row r="6" spans="1:6" s="51" customFormat="1" ht="51" customHeight="1" thickBot="1" x14ac:dyDescent="0.25">
      <c r="A6" s="609"/>
      <c r="B6" s="611"/>
      <c r="C6" s="611"/>
      <c r="D6" s="611"/>
      <c r="E6" s="604"/>
      <c r="F6" s="97"/>
    </row>
    <row r="7" spans="1:6" s="51" customFormat="1" ht="33.75" customHeight="1" thickBot="1" x14ac:dyDescent="0.3">
      <c r="A7" s="407" t="s">
        <v>101</v>
      </c>
      <c r="B7" s="224">
        <f>B8+B16+B15</f>
        <v>700239094</v>
      </c>
      <c r="C7" s="224">
        <f t="shared" ref="C7:D7" si="0">C8+C16</f>
        <v>1756752</v>
      </c>
      <c r="D7" s="224">
        <f t="shared" si="0"/>
        <v>0</v>
      </c>
      <c r="E7" s="406">
        <f t="shared" ref="E7:E20" si="1">D7+C7+B7</f>
        <v>701995846</v>
      </c>
      <c r="F7" s="97"/>
    </row>
    <row r="8" spans="1:6" s="51" customFormat="1" ht="33.75" customHeight="1" x14ac:dyDescent="0.25">
      <c r="A8" s="223" t="s">
        <v>106</v>
      </c>
      <c r="B8" s="405">
        <f>SUM(B9:B13)</f>
        <v>345836772</v>
      </c>
      <c r="C8" s="405">
        <f t="shared" ref="C8:D8" si="2">SUM(C9:C13)</f>
        <v>0</v>
      </c>
      <c r="D8" s="405">
        <f t="shared" si="2"/>
        <v>0</v>
      </c>
      <c r="E8" s="405">
        <f t="shared" si="1"/>
        <v>345836772</v>
      </c>
      <c r="F8" s="97"/>
    </row>
    <row r="9" spans="1:6" s="51" customFormat="1" ht="36" customHeight="1" x14ac:dyDescent="0.25">
      <c r="A9" s="398" t="s">
        <v>102</v>
      </c>
      <c r="B9" s="225">
        <v>176532264</v>
      </c>
      <c r="C9" s="226"/>
      <c r="D9" s="261"/>
      <c r="E9" s="405">
        <f t="shared" si="1"/>
        <v>176532264</v>
      </c>
      <c r="F9" s="97"/>
    </row>
    <row r="10" spans="1:6" s="51" customFormat="1" ht="46.5" customHeight="1" x14ac:dyDescent="0.25">
      <c r="A10" s="398" t="s">
        <v>232</v>
      </c>
      <c r="B10" s="227">
        <v>70212165</v>
      </c>
      <c r="C10" s="226"/>
      <c r="D10" s="261"/>
      <c r="E10" s="221">
        <f t="shared" si="1"/>
        <v>70212165</v>
      </c>
      <c r="F10" s="97"/>
    </row>
    <row r="11" spans="1:6" s="51" customFormat="1" ht="40.5" customHeight="1" x14ac:dyDescent="0.25">
      <c r="A11" s="398" t="s">
        <v>103</v>
      </c>
      <c r="B11" s="227">
        <v>6520690</v>
      </c>
      <c r="C11" s="228"/>
      <c r="D11" s="262"/>
      <c r="E11" s="221">
        <f t="shared" si="1"/>
        <v>6520690</v>
      </c>
      <c r="F11" s="97"/>
    </row>
    <row r="12" spans="1:6" s="51" customFormat="1" ht="51.75" customHeight="1" x14ac:dyDescent="0.25">
      <c r="A12" s="398" t="s">
        <v>105</v>
      </c>
      <c r="B12" s="227">
        <v>92571653</v>
      </c>
      <c r="C12" s="228"/>
      <c r="D12" s="262"/>
      <c r="E12" s="221">
        <f t="shared" si="1"/>
        <v>92571653</v>
      </c>
      <c r="F12" s="97"/>
    </row>
    <row r="13" spans="1:6" s="51" customFormat="1" ht="66" customHeight="1" x14ac:dyDescent="0.25">
      <c r="A13" s="398" t="s">
        <v>104</v>
      </c>
      <c r="B13" s="227"/>
      <c r="C13" s="228"/>
      <c r="D13" s="262"/>
      <c r="E13" s="221">
        <f t="shared" si="1"/>
        <v>0</v>
      </c>
      <c r="F13" s="97"/>
    </row>
    <row r="14" spans="1:6" s="178" customFormat="1" ht="66" customHeight="1" x14ac:dyDescent="0.25">
      <c r="A14" s="399" t="s">
        <v>235</v>
      </c>
      <c r="B14" s="404"/>
      <c r="C14" s="230"/>
      <c r="D14" s="263"/>
      <c r="E14" s="221">
        <f t="shared" si="1"/>
        <v>0</v>
      </c>
      <c r="F14" s="177"/>
    </row>
    <row r="15" spans="1:6" s="178" customFormat="1" ht="66" customHeight="1" x14ac:dyDescent="0.25">
      <c r="A15" s="399" t="s">
        <v>294</v>
      </c>
      <c r="B15" s="229"/>
      <c r="C15" s="230"/>
      <c r="D15" s="263"/>
      <c r="E15" s="221">
        <f t="shared" si="1"/>
        <v>0</v>
      </c>
      <c r="F15" s="177"/>
    </row>
    <row r="16" spans="1:6" s="178" customFormat="1" ht="58.5" customHeight="1" thickBot="1" x14ac:dyDescent="0.3">
      <c r="A16" s="399" t="s">
        <v>205</v>
      </c>
      <c r="B16" s="229">
        <v>354402322</v>
      </c>
      <c r="C16" s="230">
        <v>1756752</v>
      </c>
      <c r="D16" s="263"/>
      <c r="E16" s="231">
        <f t="shared" si="1"/>
        <v>356159074</v>
      </c>
      <c r="F16" s="177"/>
    </row>
    <row r="17" spans="1:13" s="180" customFormat="1" ht="41.25" customHeight="1" thickBot="1" x14ac:dyDescent="0.3">
      <c r="A17" s="400" t="s">
        <v>107</v>
      </c>
      <c r="B17" s="224">
        <f>SUM(B18:B19)</f>
        <v>2267638006</v>
      </c>
      <c r="C17" s="224">
        <f t="shared" ref="C17:D17" si="3">SUM(C18:C19)</f>
        <v>0</v>
      </c>
      <c r="D17" s="224">
        <f t="shared" si="3"/>
        <v>0</v>
      </c>
      <c r="E17" s="406">
        <f t="shared" si="1"/>
        <v>2267638006</v>
      </c>
      <c r="F17" s="179"/>
    </row>
    <row r="18" spans="1:13" s="51" customFormat="1" ht="51.75" customHeight="1" x14ac:dyDescent="0.25">
      <c r="A18" s="401" t="s">
        <v>173</v>
      </c>
      <c r="B18" s="225"/>
      <c r="C18" s="226"/>
      <c r="D18" s="226"/>
      <c r="E18" s="405">
        <f t="shared" si="1"/>
        <v>0</v>
      </c>
      <c r="F18" s="97"/>
    </row>
    <row r="19" spans="1:13" s="51" customFormat="1" ht="48.75" customHeight="1" thickBot="1" x14ac:dyDescent="0.3">
      <c r="A19" s="409" t="s">
        <v>108</v>
      </c>
      <c r="B19" s="232">
        <v>2267638006</v>
      </c>
      <c r="C19" s="233"/>
      <c r="D19" s="233"/>
      <c r="E19" s="231">
        <f t="shared" si="1"/>
        <v>2267638006</v>
      </c>
      <c r="F19" s="97"/>
    </row>
    <row r="20" spans="1:13" s="149" customFormat="1" ht="45" customHeight="1" thickBot="1" x14ac:dyDescent="0.3">
      <c r="A20" s="450" t="s">
        <v>92</v>
      </c>
      <c r="B20" s="410">
        <f t="shared" ref="B20:D20" si="4">B22+B23+B27+B21</f>
        <v>79608000</v>
      </c>
      <c r="C20" s="410">
        <f t="shared" si="4"/>
        <v>0</v>
      </c>
      <c r="D20" s="410">
        <f t="shared" si="4"/>
        <v>0</v>
      </c>
      <c r="E20" s="408">
        <f t="shared" si="1"/>
        <v>79608000</v>
      </c>
      <c r="F20" s="148"/>
    </row>
    <row r="21" spans="1:13" s="149" customFormat="1" ht="45" customHeight="1" thickBot="1" x14ac:dyDescent="0.3">
      <c r="A21" s="452" t="s">
        <v>269</v>
      </c>
      <c r="B21" s="410"/>
      <c r="C21" s="410"/>
      <c r="D21" s="410"/>
      <c r="E21" s="408"/>
      <c r="F21" s="148"/>
    </row>
    <row r="22" spans="1:13" s="178" customFormat="1" ht="36" customHeight="1" x14ac:dyDescent="0.25">
      <c r="A22" s="453" t="s">
        <v>93</v>
      </c>
      <c r="B22" s="413">
        <v>13130000</v>
      </c>
      <c r="C22" s="414"/>
      <c r="D22" s="414"/>
      <c r="E22" s="415">
        <f t="shared" ref="E22:E34" si="5">D22+C22+B22</f>
        <v>13130000</v>
      </c>
      <c r="F22" s="177"/>
    </row>
    <row r="23" spans="1:13" s="178" customFormat="1" ht="46.5" customHeight="1" x14ac:dyDescent="0.25">
      <c r="A23" s="453" t="s">
        <v>94</v>
      </c>
      <c r="B23" s="235">
        <f>SUM(B24:B26)</f>
        <v>60990000</v>
      </c>
      <c r="C23" s="235">
        <f>SUM(C24:C26)</f>
        <v>0</v>
      </c>
      <c r="D23" s="235">
        <f>SUM(D24:D26)</f>
        <v>0</v>
      </c>
      <c r="E23" s="416">
        <f t="shared" si="5"/>
        <v>60990000</v>
      </c>
      <c r="F23" s="177"/>
    </row>
    <row r="24" spans="1:13" s="178" customFormat="1" ht="67.5" customHeight="1" x14ac:dyDescent="0.25">
      <c r="A24" s="454" t="s">
        <v>95</v>
      </c>
      <c r="B24" s="235">
        <v>52000000</v>
      </c>
      <c r="C24" s="411"/>
      <c r="D24" s="411"/>
      <c r="E24" s="416">
        <f t="shared" si="5"/>
        <v>52000000</v>
      </c>
      <c r="F24" s="177"/>
    </row>
    <row r="25" spans="1:13" s="51" customFormat="1" ht="24.75" customHeight="1" x14ac:dyDescent="0.25">
      <c r="A25" s="454" t="s">
        <v>96</v>
      </c>
      <c r="B25" s="412">
        <v>8990000</v>
      </c>
      <c r="C25" s="241"/>
      <c r="D25" s="241"/>
      <c r="E25" s="416">
        <f t="shared" si="5"/>
        <v>8990000</v>
      </c>
      <c r="F25" s="97"/>
    </row>
    <row r="26" spans="1:13" s="51" customFormat="1" ht="32.25" customHeight="1" x14ac:dyDescent="0.25">
      <c r="A26" s="454" t="s">
        <v>97</v>
      </c>
      <c r="B26" s="412"/>
      <c r="C26" s="241"/>
      <c r="D26" s="241"/>
      <c r="E26" s="416">
        <f t="shared" si="5"/>
        <v>0</v>
      </c>
      <c r="F26" s="97"/>
    </row>
    <row r="27" spans="1:13" s="178" customFormat="1" ht="36" customHeight="1" thickBot="1" x14ac:dyDescent="0.3">
      <c r="A27" s="455" t="s">
        <v>98</v>
      </c>
      <c r="B27" s="229">
        <v>5488000</v>
      </c>
      <c r="C27" s="230"/>
      <c r="D27" s="236"/>
      <c r="E27" s="402">
        <f t="shared" si="5"/>
        <v>5488000</v>
      </c>
      <c r="F27" s="177"/>
    </row>
    <row r="28" spans="1:13" s="51" customFormat="1" ht="38.25" customHeight="1" thickBot="1" x14ac:dyDescent="0.3">
      <c r="A28" s="451" t="s">
        <v>99</v>
      </c>
      <c r="B28" s="403">
        <v>72763813</v>
      </c>
      <c r="C28" s="403">
        <v>32000</v>
      </c>
      <c r="D28" s="403">
        <v>590000</v>
      </c>
      <c r="E28" s="408">
        <f t="shared" si="5"/>
        <v>73385813</v>
      </c>
      <c r="F28" s="97"/>
    </row>
    <row r="29" spans="1:13" ht="32.25" customHeight="1" thickBot="1" x14ac:dyDescent="0.3">
      <c r="A29" s="222" t="s">
        <v>100</v>
      </c>
      <c r="B29" s="224">
        <v>25875850</v>
      </c>
      <c r="C29" s="417">
        <f>SUM(C31:C32)</f>
        <v>0</v>
      </c>
      <c r="D29" s="417">
        <f>SUM(D31:D32)</f>
        <v>0</v>
      </c>
      <c r="E29" s="406">
        <f t="shared" si="5"/>
        <v>25875850</v>
      </c>
      <c r="F29" s="200"/>
    </row>
    <row r="30" spans="1:13" ht="32.25" customHeight="1" thickBot="1" x14ac:dyDescent="0.3">
      <c r="A30" s="418" t="s">
        <v>118</v>
      </c>
      <c r="B30" s="224">
        <v>10999199</v>
      </c>
      <c r="C30" s="417"/>
      <c r="D30" s="419"/>
      <c r="E30" s="406">
        <f t="shared" si="5"/>
        <v>10999199</v>
      </c>
      <c r="F30" s="200"/>
    </row>
    <row r="31" spans="1:13" s="51" customFormat="1" ht="48.75" customHeight="1" thickBot="1" x14ac:dyDescent="0.3">
      <c r="A31" s="418" t="s">
        <v>109</v>
      </c>
      <c r="B31" s="224">
        <f t="shared" ref="B31:D31" si="6">SUM(B32:B33)</f>
        <v>0</v>
      </c>
      <c r="C31" s="224">
        <f t="shared" si="6"/>
        <v>0</v>
      </c>
      <c r="D31" s="224">
        <f t="shared" si="6"/>
        <v>0</v>
      </c>
      <c r="E31" s="406">
        <f t="shared" si="5"/>
        <v>0</v>
      </c>
      <c r="F31" s="97"/>
    </row>
    <row r="32" spans="1:13" s="51" customFormat="1" ht="63.75" customHeight="1" x14ac:dyDescent="0.25">
      <c r="A32" s="420" t="s">
        <v>238</v>
      </c>
      <c r="B32" s="225"/>
      <c r="C32" s="226"/>
      <c r="D32" s="261"/>
      <c r="E32" s="405">
        <f t="shared" si="5"/>
        <v>0</v>
      </c>
      <c r="F32" s="97"/>
      <c r="M32" s="397"/>
    </row>
    <row r="33" spans="1:9" s="51" customFormat="1" ht="48.75" customHeight="1" x14ac:dyDescent="0.25">
      <c r="A33" s="234" t="s">
        <v>239</v>
      </c>
      <c r="B33" s="227"/>
      <c r="C33" s="228"/>
      <c r="D33" s="261"/>
      <c r="E33" s="405">
        <f t="shared" si="5"/>
        <v>0</v>
      </c>
      <c r="F33" s="97"/>
    </row>
    <row r="34" spans="1:9" s="61" customFormat="1" ht="40.5" customHeight="1" thickBot="1" x14ac:dyDescent="0.3">
      <c r="A34" s="238" t="s">
        <v>119</v>
      </c>
      <c r="B34" s="183">
        <f>B7+B17+B20+B31+B30+B28+B29</f>
        <v>3157123962</v>
      </c>
      <c r="C34" s="183">
        <f t="shared" ref="C34:D34" si="7">C7+C17+C20+C31+C30+C28+C29</f>
        <v>1788752</v>
      </c>
      <c r="D34" s="184">
        <f t="shared" si="7"/>
        <v>590000</v>
      </c>
      <c r="E34" s="221">
        <f t="shared" si="5"/>
        <v>3159502714</v>
      </c>
      <c r="F34" s="373"/>
    </row>
    <row r="35" spans="1:9" s="61" customFormat="1" ht="21.75" customHeight="1" thickBot="1" x14ac:dyDescent="0.3">
      <c r="A35" s="605" t="s">
        <v>117</v>
      </c>
      <c r="B35" s="606"/>
      <c r="C35" s="606"/>
      <c r="D35" s="606"/>
      <c r="E35" s="607"/>
      <c r="F35" s="373"/>
      <c r="H35" s="600"/>
      <c r="I35" s="601"/>
    </row>
    <row r="36" spans="1:9" ht="46.5" customHeight="1" thickBot="1" x14ac:dyDescent="0.3">
      <c r="A36" s="239" t="s">
        <v>116</v>
      </c>
      <c r="B36" s="478">
        <f>B37</f>
        <v>302963808</v>
      </c>
      <c r="C36" s="237">
        <f t="shared" ref="C36:D36" si="8">C37+C45</f>
        <v>2223852</v>
      </c>
      <c r="D36" s="237">
        <f t="shared" si="8"/>
        <v>0</v>
      </c>
      <c r="E36" s="100">
        <f>E37</f>
        <v>305187660</v>
      </c>
      <c r="F36" s="200"/>
    </row>
    <row r="37" spans="1:9" s="71" customFormat="1" ht="33" customHeight="1" thickBot="1" x14ac:dyDescent="0.25">
      <c r="A37" s="431" t="s">
        <v>110</v>
      </c>
      <c r="B37" s="424">
        <f>B38+B41+B46+B45+B44</f>
        <v>302963808</v>
      </c>
      <c r="C37" s="240">
        <f t="shared" ref="C37:D37" si="9">C38+C41+C46+C44</f>
        <v>2223852</v>
      </c>
      <c r="D37" s="425">
        <f t="shared" si="9"/>
        <v>0</v>
      </c>
      <c r="E37" s="421">
        <f t="shared" ref="E37:E46" si="10">C37+B37+D37</f>
        <v>305187660</v>
      </c>
      <c r="F37" s="181"/>
    </row>
    <row r="38" spans="1:9" ht="33" customHeight="1" thickBot="1" x14ac:dyDescent="0.25">
      <c r="A38" s="244" t="s">
        <v>111</v>
      </c>
      <c r="B38" s="430">
        <f t="shared" ref="B38:D38" si="11">SUM(B39:B40)</f>
        <v>98439274</v>
      </c>
      <c r="C38" s="241">
        <f t="shared" si="11"/>
        <v>0</v>
      </c>
      <c r="D38" s="426">
        <f t="shared" si="11"/>
        <v>0</v>
      </c>
      <c r="E38" s="176">
        <f t="shared" si="10"/>
        <v>98439274</v>
      </c>
      <c r="F38" s="458"/>
    </row>
    <row r="39" spans="1:9" ht="33" customHeight="1" thickBot="1" x14ac:dyDescent="0.25">
      <c r="A39" s="432" t="s">
        <v>206</v>
      </c>
      <c r="B39" s="241">
        <v>98439274</v>
      </c>
      <c r="C39" s="241"/>
      <c r="D39" s="427"/>
      <c r="E39" s="176">
        <f t="shared" si="10"/>
        <v>98439274</v>
      </c>
      <c r="F39" s="200"/>
    </row>
    <row r="40" spans="1:9" ht="33" customHeight="1" thickBot="1" x14ac:dyDescent="0.25">
      <c r="A40" s="422" t="s">
        <v>208</v>
      </c>
      <c r="B40" s="241"/>
      <c r="C40" s="241"/>
      <c r="D40" s="427"/>
      <c r="E40" s="176">
        <f t="shared" si="10"/>
        <v>0</v>
      </c>
      <c r="F40" s="200"/>
    </row>
    <row r="41" spans="1:9" s="71" customFormat="1" ht="33" customHeight="1" thickBot="1" x14ac:dyDescent="0.25">
      <c r="A41" s="423" t="s">
        <v>112</v>
      </c>
      <c r="B41" s="411">
        <f>SUM(B42:B43)</f>
        <v>194395928</v>
      </c>
      <c r="C41" s="411">
        <f>SUM(C42:C43)+C45</f>
        <v>2223852</v>
      </c>
      <c r="D41" s="411">
        <f>SUM(D42:D43)+D45</f>
        <v>0</v>
      </c>
      <c r="E41" s="176">
        <f t="shared" si="10"/>
        <v>196619780</v>
      </c>
      <c r="F41" s="181"/>
    </row>
    <row r="42" spans="1:9" s="182" customFormat="1" ht="33" customHeight="1" thickBot="1" x14ac:dyDescent="0.25">
      <c r="A42" s="422" t="s">
        <v>114</v>
      </c>
      <c r="B42" s="241">
        <f>88382407-10128606</f>
        <v>78253801</v>
      </c>
      <c r="C42" s="243">
        <v>2223852</v>
      </c>
      <c r="D42" s="428"/>
      <c r="E42" s="176">
        <f t="shared" si="10"/>
        <v>80477653</v>
      </c>
      <c r="F42" s="374"/>
    </row>
    <row r="43" spans="1:9" ht="36.75" customHeight="1" thickBot="1" x14ac:dyDescent="0.3">
      <c r="A43" s="422" t="s">
        <v>113</v>
      </c>
      <c r="B43" s="242">
        <v>116142127</v>
      </c>
      <c r="C43" s="242"/>
      <c r="D43" s="429"/>
      <c r="E43" s="100">
        <f t="shared" si="10"/>
        <v>116142127</v>
      </c>
      <c r="F43" s="458"/>
    </row>
    <row r="44" spans="1:9" s="71" customFormat="1" ht="36.75" customHeight="1" thickBot="1" x14ac:dyDescent="0.3">
      <c r="A44" s="288" t="s">
        <v>209</v>
      </c>
      <c r="B44" s="287"/>
      <c r="C44" s="287"/>
      <c r="D44" s="286"/>
      <c r="E44" s="100">
        <f t="shared" si="10"/>
        <v>0</v>
      </c>
      <c r="F44" s="181"/>
    </row>
    <row r="45" spans="1:9" s="71" customFormat="1" ht="36.75" customHeight="1" thickBot="1" x14ac:dyDescent="0.3">
      <c r="A45" s="319" t="s">
        <v>233</v>
      </c>
      <c r="B45" s="287">
        <v>10128606</v>
      </c>
      <c r="C45" s="287"/>
      <c r="D45" s="286"/>
      <c r="E45" s="100">
        <f t="shared" si="10"/>
        <v>10128606</v>
      </c>
      <c r="F45" s="181"/>
    </row>
    <row r="46" spans="1:9" ht="33" customHeight="1" thickBot="1" x14ac:dyDescent="0.3">
      <c r="A46" s="244" t="s">
        <v>115</v>
      </c>
      <c r="B46" s="245"/>
      <c r="C46" s="245"/>
      <c r="D46" s="246"/>
      <c r="E46" s="100">
        <f t="shared" si="10"/>
        <v>0</v>
      </c>
      <c r="F46" s="200"/>
    </row>
    <row r="48" spans="1:9" x14ac:dyDescent="0.2">
      <c r="E48" s="103"/>
    </row>
    <row r="51" spans="2:2" x14ac:dyDescent="0.2">
      <c r="B51" s="101"/>
    </row>
  </sheetData>
  <mergeCells count="8">
    <mergeCell ref="H35:I35"/>
    <mergeCell ref="A1:E1"/>
    <mergeCell ref="E5:E6"/>
    <mergeCell ref="A35:E35"/>
    <mergeCell ref="A5:A6"/>
    <mergeCell ref="B5:B6"/>
    <mergeCell ref="C5:C6"/>
    <mergeCell ref="D5:D6"/>
  </mergeCells>
  <phoneticPr fontId="35" type="noConversion"/>
  <pageMargins left="0.98425196850393704" right="0.19685039370078741" top="0.39370078740157483" bottom="0.39370078740157483" header="0.51181102362204722" footer="0.51181102362204722"/>
  <pageSetup paperSize="9" scale="55" orientation="portrait" r:id="rId1"/>
  <headerFooter alignWithMargins="0">
    <oddHeader>&amp;R1.sz. melléklet
..../2019.(VI.27.) Egyek Önk.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8"/>
  <sheetViews>
    <sheetView view="pageLayout" topLeftCell="B1" zoomScaleNormal="100" zoomScaleSheetLayoutView="100" workbookViewId="0">
      <selection activeCell="Q4" sqref="Q4"/>
    </sheetView>
  </sheetViews>
  <sheetFormatPr defaultRowHeight="12.75" x14ac:dyDescent="0.2"/>
  <cols>
    <col min="1" max="1" width="49" customWidth="1"/>
    <col min="2" max="2" width="15.7109375" customWidth="1"/>
    <col min="3" max="3" width="17.28515625" customWidth="1"/>
    <col min="4" max="4" width="21" customWidth="1"/>
    <col min="5" max="5" width="17.5703125" customWidth="1"/>
    <col min="6" max="7" width="18" customWidth="1"/>
    <col min="8" max="8" width="16.42578125" customWidth="1"/>
    <col min="9" max="9" width="15.7109375" customWidth="1"/>
    <col min="10" max="10" width="15.140625" customWidth="1"/>
    <col min="11" max="11" width="16.7109375" customWidth="1"/>
    <col min="12" max="12" width="17.28515625" customWidth="1"/>
  </cols>
  <sheetData>
    <row r="2" spans="1:12" ht="15.75" x14ac:dyDescent="0.25">
      <c r="A2" s="625" t="s">
        <v>326</v>
      </c>
      <c r="B2" s="626"/>
      <c r="C2" s="626"/>
      <c r="D2" s="626"/>
      <c r="E2" s="626"/>
      <c r="F2" s="626"/>
      <c r="G2" s="626"/>
      <c r="H2" s="626"/>
      <c r="I2" s="627"/>
      <c r="J2" s="627"/>
      <c r="K2" s="627"/>
      <c r="L2" s="627"/>
    </row>
    <row r="3" spans="1:12" ht="13.5" thickBot="1" x14ac:dyDescent="0.25">
      <c r="L3" s="170"/>
    </row>
    <row r="4" spans="1:12" ht="102" customHeight="1" thickBot="1" x14ac:dyDescent="0.25">
      <c r="A4" s="613" t="s">
        <v>122</v>
      </c>
      <c r="B4" s="108" t="s">
        <v>140</v>
      </c>
      <c r="C4" s="108" t="s">
        <v>151</v>
      </c>
      <c r="D4" s="108" t="s">
        <v>142</v>
      </c>
      <c r="E4" s="108" t="s">
        <v>152</v>
      </c>
      <c r="F4" s="108" t="s">
        <v>148</v>
      </c>
      <c r="G4" s="108" t="s">
        <v>276</v>
      </c>
      <c r="H4" s="108" t="s">
        <v>144</v>
      </c>
      <c r="I4" s="108" t="s">
        <v>145</v>
      </c>
      <c r="J4" s="108" t="s">
        <v>146</v>
      </c>
      <c r="K4" s="108" t="s">
        <v>154</v>
      </c>
      <c r="L4" s="109" t="s">
        <v>24</v>
      </c>
    </row>
    <row r="5" spans="1:12" ht="21" customHeight="1" thickBot="1" x14ac:dyDescent="0.25">
      <c r="A5" s="614"/>
      <c r="B5" s="20" t="s">
        <v>372</v>
      </c>
      <c r="C5" s="20" t="s">
        <v>372</v>
      </c>
      <c r="D5" s="20" t="s">
        <v>372</v>
      </c>
      <c r="E5" s="20" t="s">
        <v>372</v>
      </c>
      <c r="F5" s="20" t="s">
        <v>372</v>
      </c>
      <c r="G5" s="20" t="s">
        <v>372</v>
      </c>
      <c r="H5" s="20" t="s">
        <v>372</v>
      </c>
      <c r="I5" s="20" t="s">
        <v>372</v>
      </c>
      <c r="J5" s="20" t="s">
        <v>372</v>
      </c>
      <c r="K5" s="20" t="s">
        <v>372</v>
      </c>
      <c r="L5" s="20" t="s">
        <v>372</v>
      </c>
    </row>
    <row r="6" spans="1:12" ht="21" customHeight="1" thickBot="1" x14ac:dyDescent="0.25">
      <c r="A6" s="194" t="s">
        <v>164</v>
      </c>
      <c r="B6" s="58">
        <f>30106444+1500000</f>
        <v>31606444</v>
      </c>
      <c r="C6" s="58">
        <v>5430800</v>
      </c>
      <c r="D6" s="85">
        <f>16955000-4325294</f>
        <v>12629706</v>
      </c>
      <c r="E6" s="85"/>
      <c r="F6" s="58">
        <v>5543881</v>
      </c>
      <c r="G6" s="58">
        <v>2017288</v>
      </c>
      <c r="H6" s="58">
        <v>4275000</v>
      </c>
      <c r="I6" s="85"/>
      <c r="J6" s="85"/>
      <c r="K6" s="58">
        <v>2825294</v>
      </c>
      <c r="L6" s="155">
        <f>SUM(B6:K6)</f>
        <v>64328413</v>
      </c>
    </row>
    <row r="7" spans="1:12" ht="21" customHeight="1" thickBot="1" x14ac:dyDescent="0.25">
      <c r="A7" s="194" t="s">
        <v>131</v>
      </c>
      <c r="B7" s="58"/>
      <c r="C7" s="58"/>
      <c r="D7" s="85">
        <v>879000</v>
      </c>
      <c r="E7" s="85"/>
      <c r="F7" s="58">
        <v>5000000</v>
      </c>
      <c r="G7" s="58">
        <v>1764706</v>
      </c>
      <c r="H7" s="58">
        <v>2805000</v>
      </c>
      <c r="I7" s="85"/>
      <c r="J7" s="85"/>
      <c r="K7" s="58"/>
      <c r="L7" s="155">
        <f t="shared" ref="L7:L37" si="0">SUM(B7:K7)</f>
        <v>10448706</v>
      </c>
    </row>
    <row r="8" spans="1:12" ht="31.5" customHeight="1" thickBot="1" x14ac:dyDescent="0.25">
      <c r="A8" s="193" t="s">
        <v>124</v>
      </c>
      <c r="B8" s="58"/>
      <c r="C8" s="58"/>
      <c r="D8" s="85">
        <v>65611073</v>
      </c>
      <c r="E8" s="85"/>
      <c r="F8" s="58">
        <v>4389508</v>
      </c>
      <c r="G8" s="58"/>
      <c r="H8" s="58">
        <v>65634255</v>
      </c>
      <c r="I8" s="85">
        <v>8021574</v>
      </c>
      <c r="J8" s="85">
        <v>54000</v>
      </c>
      <c r="K8" s="58"/>
      <c r="L8" s="155">
        <f>SUM(B8:K8)</f>
        <v>143710410</v>
      </c>
    </row>
    <row r="9" spans="1:12" ht="31.5" customHeight="1" thickBot="1" x14ac:dyDescent="0.25">
      <c r="A9" s="524" t="s">
        <v>247</v>
      </c>
      <c r="B9" s="523"/>
      <c r="C9" s="58"/>
      <c r="D9" s="85"/>
      <c r="E9" s="85"/>
      <c r="F9" s="58">
        <v>565446</v>
      </c>
      <c r="G9" s="58"/>
      <c r="H9" s="58"/>
      <c r="I9" s="85"/>
      <c r="J9" s="85"/>
      <c r="K9" s="58">
        <v>10128606</v>
      </c>
      <c r="L9" s="155">
        <f t="shared" si="0"/>
        <v>10694052</v>
      </c>
    </row>
    <row r="10" spans="1:12" ht="31.5" customHeight="1" thickBot="1" x14ac:dyDescent="0.25">
      <c r="A10" s="524" t="s">
        <v>274</v>
      </c>
      <c r="B10" s="523"/>
      <c r="C10" s="58"/>
      <c r="D10" s="85"/>
      <c r="E10" s="85"/>
      <c r="F10" s="58">
        <v>46756000</v>
      </c>
      <c r="G10" s="58"/>
      <c r="H10" s="58"/>
      <c r="I10" s="85"/>
      <c r="J10" s="85"/>
      <c r="K10" s="58"/>
      <c r="L10" s="155">
        <f t="shared" si="0"/>
        <v>46756000</v>
      </c>
    </row>
    <row r="11" spans="1:12" ht="21" customHeight="1" thickBot="1" x14ac:dyDescent="0.25">
      <c r="A11" s="191" t="s">
        <v>158</v>
      </c>
      <c r="B11" s="58"/>
      <c r="C11" s="58"/>
      <c r="D11" s="85"/>
      <c r="E11" s="85"/>
      <c r="F11" s="58">
        <v>10622443</v>
      </c>
      <c r="G11" s="58"/>
      <c r="H11" s="58"/>
      <c r="I11" s="85"/>
      <c r="J11" s="58"/>
      <c r="K11" s="58"/>
      <c r="L11" s="155">
        <f t="shared" si="0"/>
        <v>10622443</v>
      </c>
    </row>
    <row r="12" spans="1:12" ht="21" customHeight="1" thickBot="1" x14ac:dyDescent="0.25">
      <c r="A12" s="194" t="s">
        <v>130</v>
      </c>
      <c r="B12" s="58">
        <v>303483062</v>
      </c>
      <c r="C12" s="58">
        <v>29398124</v>
      </c>
      <c r="D12" s="85">
        <v>53780878</v>
      </c>
      <c r="E12" s="85"/>
      <c r="F12" s="58">
        <v>7634776</v>
      </c>
      <c r="G12" s="58"/>
      <c r="H12" s="58">
        <v>50744996</v>
      </c>
      <c r="I12" s="85">
        <v>5580000</v>
      </c>
      <c r="J12" s="85"/>
      <c r="K12" s="58"/>
      <c r="L12" s="155">
        <f t="shared" si="0"/>
        <v>450621836</v>
      </c>
    </row>
    <row r="13" spans="1:12" ht="21" customHeight="1" thickBot="1" x14ac:dyDescent="0.25">
      <c r="A13" s="194" t="s">
        <v>250</v>
      </c>
      <c r="B13" s="58"/>
      <c r="C13" s="58"/>
      <c r="D13" s="85">
        <v>5989000</v>
      </c>
      <c r="E13" s="85"/>
      <c r="F13" s="58"/>
      <c r="G13" s="58"/>
      <c r="H13" s="58">
        <v>700000</v>
      </c>
      <c r="I13" s="85"/>
      <c r="J13" s="85"/>
      <c r="K13" s="58"/>
      <c r="L13" s="155">
        <f t="shared" si="0"/>
        <v>6689000</v>
      </c>
    </row>
    <row r="14" spans="1:12" s="91" customFormat="1" ht="21" customHeight="1" thickBot="1" x14ac:dyDescent="0.25">
      <c r="A14" s="191" t="s">
        <v>210</v>
      </c>
      <c r="B14" s="20"/>
      <c r="C14" s="58"/>
      <c r="D14" s="85"/>
      <c r="E14" s="85"/>
      <c r="F14" s="58"/>
      <c r="G14" s="58">
        <v>550599</v>
      </c>
      <c r="H14" s="58">
        <v>898498061</v>
      </c>
      <c r="I14" s="85">
        <v>11402123</v>
      </c>
      <c r="J14" s="85"/>
      <c r="K14" s="58"/>
      <c r="L14" s="155">
        <f t="shared" si="0"/>
        <v>910450783</v>
      </c>
    </row>
    <row r="15" spans="1:12" s="91" customFormat="1" ht="21" customHeight="1" thickBot="1" x14ac:dyDescent="0.25">
      <c r="A15" s="191" t="s">
        <v>327</v>
      </c>
      <c r="B15" s="20"/>
      <c r="C15" s="58"/>
      <c r="D15" s="85"/>
      <c r="E15" s="85"/>
      <c r="F15" s="58"/>
      <c r="G15" s="58"/>
      <c r="H15" s="58">
        <v>136676212</v>
      </c>
      <c r="I15" s="85"/>
      <c r="J15" s="85"/>
      <c r="K15" s="58"/>
      <c r="L15" s="155">
        <f t="shared" si="0"/>
        <v>136676212</v>
      </c>
    </row>
    <row r="16" spans="1:12" s="91" customFormat="1" ht="21" customHeight="1" thickBot="1" x14ac:dyDescent="0.25">
      <c r="A16" s="191" t="s">
        <v>213</v>
      </c>
      <c r="B16" s="58"/>
      <c r="C16" s="58"/>
      <c r="D16" s="85">
        <v>7925000</v>
      </c>
      <c r="E16" s="85"/>
      <c r="F16" s="58">
        <v>2475945</v>
      </c>
      <c r="G16" s="58"/>
      <c r="H16" s="58"/>
      <c r="I16" s="85"/>
      <c r="J16" s="85"/>
      <c r="K16" s="58"/>
      <c r="L16" s="155">
        <f t="shared" si="0"/>
        <v>10400945</v>
      </c>
    </row>
    <row r="17" spans="1:12" s="91" customFormat="1" ht="21" customHeight="1" thickBot="1" x14ac:dyDescent="0.25">
      <c r="A17" s="190" t="s">
        <v>155</v>
      </c>
      <c r="B17" s="58"/>
      <c r="C17" s="58"/>
      <c r="D17" s="85"/>
      <c r="E17" s="85"/>
      <c r="F17" s="58">
        <v>5175936</v>
      </c>
      <c r="G17" s="58"/>
      <c r="H17" s="58"/>
      <c r="I17" s="85"/>
      <c r="J17" s="85"/>
      <c r="K17" s="58"/>
      <c r="L17" s="155">
        <f t="shared" si="0"/>
        <v>5175936</v>
      </c>
    </row>
    <row r="18" spans="1:12" s="91" customFormat="1" ht="21" customHeight="1" thickBot="1" x14ac:dyDescent="0.25">
      <c r="A18" s="371" t="s">
        <v>254</v>
      </c>
      <c r="B18" s="58"/>
      <c r="C18" s="58"/>
      <c r="D18" s="85"/>
      <c r="E18" s="85"/>
      <c r="F18" s="58">
        <v>50000</v>
      </c>
      <c r="G18" s="58"/>
      <c r="H18" s="58">
        <v>1390854858</v>
      </c>
      <c r="I18" s="85"/>
      <c r="J18" s="85"/>
      <c r="K18" s="58"/>
      <c r="L18" s="155">
        <f t="shared" si="0"/>
        <v>1390904858</v>
      </c>
    </row>
    <row r="19" spans="1:12" s="91" customFormat="1" ht="21" customHeight="1" thickBot="1" x14ac:dyDescent="0.25">
      <c r="A19" s="193" t="s">
        <v>157</v>
      </c>
      <c r="B19" s="58"/>
      <c r="C19" s="58"/>
      <c r="D19" s="85">
        <v>15397220</v>
      </c>
      <c r="E19" s="85"/>
      <c r="F19" s="58">
        <v>323796</v>
      </c>
      <c r="G19" s="58"/>
      <c r="H19" s="58">
        <v>4184396</v>
      </c>
      <c r="I19" s="85"/>
      <c r="J19" s="85"/>
      <c r="K19" s="58"/>
      <c r="L19" s="155">
        <f t="shared" si="0"/>
        <v>19905412</v>
      </c>
    </row>
    <row r="20" spans="1:12" s="91" customFormat="1" ht="21" customHeight="1" thickBot="1" x14ac:dyDescent="0.25">
      <c r="A20" s="191" t="s">
        <v>125</v>
      </c>
      <c r="B20" s="58">
        <v>2538500</v>
      </c>
      <c r="C20" s="58">
        <v>495100</v>
      </c>
      <c r="D20" s="85">
        <v>9598507</v>
      </c>
      <c r="E20" s="85"/>
      <c r="F20" s="58">
        <v>1465604</v>
      </c>
      <c r="G20" s="58"/>
      <c r="H20" s="58"/>
      <c r="I20" s="85"/>
      <c r="J20" s="85"/>
      <c r="K20" s="58"/>
      <c r="L20" s="155">
        <f t="shared" si="0"/>
        <v>14097711</v>
      </c>
    </row>
    <row r="21" spans="1:12" ht="21" customHeight="1" thickBot="1" x14ac:dyDescent="0.25">
      <c r="A21" s="191" t="s">
        <v>159</v>
      </c>
      <c r="B21" s="58">
        <v>480000</v>
      </c>
      <c r="C21" s="58">
        <v>85000</v>
      </c>
      <c r="D21" s="85">
        <v>1907000</v>
      </c>
      <c r="E21" s="85"/>
      <c r="F21" s="58"/>
      <c r="G21" s="58"/>
      <c r="H21" s="58"/>
      <c r="I21" s="85"/>
      <c r="J21" s="58"/>
      <c r="K21" s="58"/>
      <c r="L21" s="155">
        <f t="shared" si="0"/>
        <v>2472000</v>
      </c>
    </row>
    <row r="22" spans="1:12" ht="21" customHeight="1" thickBot="1" x14ac:dyDescent="0.25">
      <c r="A22" s="191" t="s">
        <v>160</v>
      </c>
      <c r="B22" s="58"/>
      <c r="C22" s="58"/>
      <c r="D22" s="85"/>
      <c r="E22" s="85"/>
      <c r="F22" s="58">
        <v>11786139</v>
      </c>
      <c r="G22" s="58"/>
      <c r="H22" s="58"/>
      <c r="I22" s="85"/>
      <c r="J22" s="58"/>
      <c r="K22" s="58"/>
      <c r="L22" s="155">
        <f t="shared" si="0"/>
        <v>11786139</v>
      </c>
    </row>
    <row r="23" spans="1:12" ht="21" customHeight="1" thickBot="1" x14ac:dyDescent="0.25">
      <c r="A23" s="191" t="s">
        <v>161</v>
      </c>
      <c r="B23" s="58"/>
      <c r="C23" s="58"/>
      <c r="D23" s="85">
        <v>2884000</v>
      </c>
      <c r="E23" s="85"/>
      <c r="F23" s="58">
        <v>691414</v>
      </c>
      <c r="G23" s="58"/>
      <c r="H23" s="58"/>
      <c r="I23" s="85"/>
      <c r="J23" s="58"/>
      <c r="K23" s="58"/>
      <c r="L23" s="155">
        <f t="shared" si="0"/>
        <v>3575414</v>
      </c>
    </row>
    <row r="24" spans="1:12" ht="21" customHeight="1" thickBot="1" x14ac:dyDescent="0.25">
      <c r="A24" s="191" t="s">
        <v>162</v>
      </c>
      <c r="B24" s="58"/>
      <c r="C24" s="58"/>
      <c r="D24" s="85">
        <v>279400</v>
      </c>
      <c r="E24" s="85"/>
      <c r="F24" s="58"/>
      <c r="G24" s="58"/>
      <c r="H24" s="58"/>
      <c r="I24" s="85"/>
      <c r="J24" s="58"/>
      <c r="K24" s="58"/>
      <c r="L24" s="155">
        <f t="shared" si="0"/>
        <v>279400</v>
      </c>
    </row>
    <row r="25" spans="1:12" ht="21" customHeight="1" thickBot="1" x14ac:dyDescent="0.25">
      <c r="A25" s="191" t="s">
        <v>248</v>
      </c>
      <c r="B25" s="58"/>
      <c r="C25" s="58"/>
      <c r="D25" s="85">
        <v>127000</v>
      </c>
      <c r="E25" s="85"/>
      <c r="F25" s="58"/>
      <c r="G25" s="58"/>
      <c r="H25" s="58"/>
      <c r="I25" s="85"/>
      <c r="J25" s="58"/>
      <c r="K25" s="58"/>
      <c r="L25" s="155">
        <f t="shared" si="0"/>
        <v>127000</v>
      </c>
    </row>
    <row r="26" spans="1:12" s="198" customFormat="1" ht="21" customHeight="1" thickBot="1" x14ac:dyDescent="0.25">
      <c r="A26" s="525" t="s">
        <v>136</v>
      </c>
      <c r="B26" s="58"/>
      <c r="C26" s="58"/>
      <c r="D26" s="85"/>
      <c r="E26" s="85"/>
      <c r="F26" s="58"/>
      <c r="G26" s="58"/>
      <c r="H26" s="58"/>
      <c r="I26" s="85">
        <v>2024000</v>
      </c>
      <c r="J26" s="58"/>
      <c r="K26" s="58"/>
      <c r="L26" s="155">
        <f t="shared" si="0"/>
        <v>2024000</v>
      </c>
    </row>
    <row r="27" spans="1:12" ht="21" customHeight="1" thickBot="1" x14ac:dyDescent="0.25">
      <c r="A27" s="191" t="s">
        <v>156</v>
      </c>
      <c r="B27" s="58"/>
      <c r="C27" s="58"/>
      <c r="D27" s="85">
        <v>432020</v>
      </c>
      <c r="E27" s="85"/>
      <c r="F27" s="58">
        <v>445524</v>
      </c>
      <c r="G27" s="58"/>
      <c r="H27" s="58"/>
      <c r="I27" s="85"/>
      <c r="J27" s="85"/>
      <c r="K27" s="58"/>
      <c r="L27" s="155">
        <f t="shared" si="0"/>
        <v>877544</v>
      </c>
    </row>
    <row r="28" spans="1:12" ht="21" customHeight="1" thickBot="1" x14ac:dyDescent="0.25">
      <c r="A28" s="194" t="s">
        <v>249</v>
      </c>
      <c r="B28" s="58"/>
      <c r="C28" s="58"/>
      <c r="D28" s="85"/>
      <c r="E28" s="85"/>
      <c r="F28" s="58">
        <v>2950000</v>
      </c>
      <c r="G28" s="58"/>
      <c r="H28" s="58"/>
      <c r="I28" s="85"/>
      <c r="J28" s="85"/>
      <c r="K28" s="58"/>
      <c r="L28" s="155">
        <f t="shared" si="0"/>
        <v>2950000</v>
      </c>
    </row>
    <row r="29" spans="1:12" ht="21" customHeight="1" thickBot="1" x14ac:dyDescent="0.25">
      <c r="A29" s="194" t="s">
        <v>371</v>
      </c>
      <c r="B29" s="58"/>
      <c r="C29" s="58"/>
      <c r="D29" s="85">
        <v>208600</v>
      </c>
      <c r="E29" s="85"/>
      <c r="F29" s="58"/>
      <c r="G29" s="58"/>
      <c r="H29" s="58"/>
      <c r="I29" s="85"/>
      <c r="J29" s="85"/>
      <c r="K29" s="58"/>
      <c r="L29" s="155">
        <f t="shared" si="0"/>
        <v>208600</v>
      </c>
    </row>
    <row r="30" spans="1:12" ht="21" customHeight="1" thickBot="1" x14ac:dyDescent="0.25">
      <c r="A30" s="194" t="s">
        <v>328</v>
      </c>
      <c r="B30" s="58">
        <v>448126</v>
      </c>
      <c r="C30" s="58">
        <v>146968</v>
      </c>
      <c r="D30" s="85">
        <v>2566106</v>
      </c>
      <c r="E30" s="85"/>
      <c r="F30" s="58">
        <v>691414</v>
      </c>
      <c r="G30" s="58">
        <v>352942</v>
      </c>
      <c r="H30" s="58"/>
      <c r="I30" s="85"/>
      <c r="J30" s="85"/>
      <c r="K30" s="58"/>
      <c r="L30" s="155">
        <f t="shared" si="0"/>
        <v>4205556</v>
      </c>
    </row>
    <row r="31" spans="1:12" ht="21" customHeight="1" thickBot="1" x14ac:dyDescent="0.25">
      <c r="A31" s="194" t="s">
        <v>275</v>
      </c>
      <c r="B31" s="58"/>
      <c r="C31" s="58"/>
      <c r="D31" s="85">
        <v>10586695</v>
      </c>
      <c r="E31" s="85"/>
      <c r="F31" s="58"/>
      <c r="G31" s="58"/>
      <c r="H31" s="58"/>
      <c r="I31" s="85"/>
      <c r="J31" s="85"/>
      <c r="K31" s="58"/>
      <c r="L31" s="155">
        <f t="shared" si="0"/>
        <v>10586695</v>
      </c>
    </row>
    <row r="32" spans="1:12" ht="21" customHeight="1" thickBot="1" x14ac:dyDescent="0.25">
      <c r="A32" s="194" t="s">
        <v>214</v>
      </c>
      <c r="B32" s="58"/>
      <c r="C32" s="58"/>
      <c r="D32" s="85"/>
      <c r="E32" s="85">
        <v>1900000</v>
      </c>
      <c r="F32" s="58"/>
      <c r="G32" s="58"/>
      <c r="H32" s="58"/>
      <c r="I32" s="85"/>
      <c r="J32" s="85"/>
      <c r="K32" s="58"/>
      <c r="L32" s="155">
        <f t="shared" si="0"/>
        <v>1900000</v>
      </c>
    </row>
    <row r="33" spans="1:12" ht="28.5" customHeight="1" thickBot="1" x14ac:dyDescent="0.25">
      <c r="A33" s="192" t="s">
        <v>123</v>
      </c>
      <c r="B33" s="58"/>
      <c r="C33" s="58"/>
      <c r="D33" s="85">
        <v>635000</v>
      </c>
      <c r="E33" s="85"/>
      <c r="F33" s="58">
        <v>3705397</v>
      </c>
      <c r="G33" s="58"/>
      <c r="H33" s="58"/>
      <c r="I33" s="85"/>
      <c r="J33" s="85"/>
      <c r="K33" s="58"/>
      <c r="L33" s="155">
        <f t="shared" si="0"/>
        <v>4340397</v>
      </c>
    </row>
    <row r="34" spans="1:12" ht="21" customHeight="1" thickBot="1" x14ac:dyDescent="0.25">
      <c r="A34" s="194" t="s">
        <v>129</v>
      </c>
      <c r="B34" s="58">
        <v>3558450</v>
      </c>
      <c r="C34" s="58">
        <v>660182</v>
      </c>
      <c r="D34" s="85">
        <v>1123000</v>
      </c>
      <c r="E34" s="85"/>
      <c r="F34" s="58"/>
      <c r="G34" s="58"/>
      <c r="H34" s="58"/>
      <c r="I34" s="70"/>
      <c r="J34" s="70"/>
      <c r="K34" s="58"/>
      <c r="L34" s="155">
        <f t="shared" si="0"/>
        <v>5341632</v>
      </c>
    </row>
    <row r="35" spans="1:12" ht="21" customHeight="1" thickBot="1" x14ac:dyDescent="0.25">
      <c r="A35" s="194" t="s">
        <v>163</v>
      </c>
      <c r="B35" s="58"/>
      <c r="C35" s="58"/>
      <c r="D35" s="85">
        <v>5118000</v>
      </c>
      <c r="E35" s="85">
        <v>8463165</v>
      </c>
      <c r="F35" s="58">
        <v>2000000</v>
      </c>
      <c r="G35" s="58"/>
      <c r="H35" s="58"/>
      <c r="I35" s="85"/>
      <c r="J35" s="85"/>
      <c r="K35" s="58"/>
      <c r="L35" s="155">
        <f t="shared" si="0"/>
        <v>15581165</v>
      </c>
    </row>
    <row r="36" spans="1:12" ht="21" customHeight="1" thickBot="1" x14ac:dyDescent="0.25">
      <c r="A36" s="191" t="s">
        <v>128</v>
      </c>
      <c r="B36" s="58"/>
      <c r="C36" s="58"/>
      <c r="D36" s="85">
        <v>3843904</v>
      </c>
      <c r="E36" s="85"/>
      <c r="F36" s="58"/>
      <c r="G36" s="58"/>
      <c r="H36" s="58"/>
      <c r="I36" s="85"/>
      <c r="J36" s="58"/>
      <c r="K36" s="58">
        <v>10449365</v>
      </c>
      <c r="L36" s="155">
        <f t="shared" si="0"/>
        <v>14293269</v>
      </c>
    </row>
    <row r="37" spans="1:12" ht="21" customHeight="1" thickBot="1" x14ac:dyDescent="0.25">
      <c r="A37" s="89" t="s">
        <v>14</v>
      </c>
      <c r="B37" s="92">
        <f t="shared" ref="B37:K37" si="1">SUM(B6:B36)</f>
        <v>342114582</v>
      </c>
      <c r="C37" s="92">
        <f t="shared" si="1"/>
        <v>36216174</v>
      </c>
      <c r="D37" s="92">
        <f t="shared" si="1"/>
        <v>201521109</v>
      </c>
      <c r="E37" s="92">
        <f t="shared" si="1"/>
        <v>10363165</v>
      </c>
      <c r="F37" s="92">
        <f t="shared" si="1"/>
        <v>112273223</v>
      </c>
      <c r="G37" s="92">
        <f t="shared" si="1"/>
        <v>4685535</v>
      </c>
      <c r="H37" s="92">
        <f t="shared" si="1"/>
        <v>2554372778</v>
      </c>
      <c r="I37" s="92">
        <f t="shared" si="1"/>
        <v>27027697</v>
      </c>
      <c r="J37" s="92">
        <f t="shared" si="1"/>
        <v>54000</v>
      </c>
      <c r="K37" s="92">
        <f t="shared" si="1"/>
        <v>23403265</v>
      </c>
      <c r="L37" s="155">
        <f t="shared" si="0"/>
        <v>3312031528</v>
      </c>
    </row>
    <row r="38" spans="1:12" x14ac:dyDescent="0.2">
      <c r="E38" s="2"/>
      <c r="J38" s="86"/>
      <c r="L38" s="2"/>
    </row>
    <row r="40" spans="1:12" x14ac:dyDescent="0.2">
      <c r="A40" s="93"/>
      <c r="B40" s="22"/>
      <c r="C40" s="22"/>
      <c r="D40" s="22"/>
      <c r="E40" s="22"/>
      <c r="F40" s="22"/>
      <c r="G40" s="22"/>
      <c r="H40" s="22"/>
    </row>
    <row r="41" spans="1:12" x14ac:dyDescent="0.2">
      <c r="A41" s="94"/>
      <c r="B41" s="25"/>
      <c r="C41" s="25"/>
      <c r="D41" s="25"/>
      <c r="E41" s="25"/>
      <c r="F41" s="25"/>
      <c r="G41" s="25"/>
      <c r="H41" s="25"/>
    </row>
    <row r="42" spans="1:12" x14ac:dyDescent="0.2">
      <c r="A42" s="26"/>
      <c r="B42" s="80"/>
      <c r="C42" s="80"/>
      <c r="D42" s="80"/>
      <c r="E42" s="80"/>
      <c r="F42" s="80"/>
      <c r="G42" s="80"/>
      <c r="H42" s="80"/>
    </row>
    <row r="43" spans="1:12" x14ac:dyDescent="0.2">
      <c r="A43" s="26"/>
      <c r="B43" s="80"/>
      <c r="C43" s="80"/>
      <c r="D43" s="81"/>
      <c r="E43" s="80"/>
      <c r="F43" s="80"/>
      <c r="G43" s="80"/>
      <c r="H43" s="80"/>
    </row>
    <row r="44" spans="1:12" x14ac:dyDescent="0.2">
      <c r="A44" s="26"/>
      <c r="B44" s="80"/>
      <c r="C44" s="80"/>
      <c r="D44" s="80"/>
      <c r="E44" s="80"/>
      <c r="F44" s="80"/>
      <c r="G44" s="80"/>
      <c r="H44" s="80"/>
    </row>
    <row r="45" spans="1:12" x14ac:dyDescent="0.2">
      <c r="A45" s="26"/>
      <c r="B45" s="80"/>
      <c r="C45" s="80"/>
      <c r="D45" s="80"/>
      <c r="E45" s="80"/>
      <c r="F45" s="80"/>
      <c r="G45" s="80"/>
      <c r="H45" s="80"/>
    </row>
    <row r="46" spans="1:12" x14ac:dyDescent="0.2">
      <c r="A46" s="26"/>
      <c r="B46" s="80"/>
      <c r="C46" s="80"/>
      <c r="D46" s="80"/>
      <c r="E46" s="80"/>
      <c r="F46" s="80"/>
      <c r="G46" s="80"/>
      <c r="H46" s="80"/>
    </row>
    <row r="47" spans="1:12" x14ac:dyDescent="0.2">
      <c r="A47" s="26"/>
      <c r="B47" s="80"/>
      <c r="C47" s="80"/>
      <c r="D47" s="80"/>
      <c r="E47" s="80"/>
      <c r="F47" s="80"/>
      <c r="G47" s="80"/>
      <c r="H47" s="80"/>
    </row>
    <row r="48" spans="1:12" x14ac:dyDescent="0.2">
      <c r="A48" s="26"/>
      <c r="B48" s="80"/>
      <c r="C48" s="80"/>
      <c r="D48" s="80"/>
      <c r="E48" s="80"/>
      <c r="F48" s="80"/>
      <c r="G48" s="80"/>
      <c r="H48" s="80"/>
    </row>
    <row r="49" spans="1:9" x14ac:dyDescent="0.2">
      <c r="A49" s="26"/>
      <c r="B49" s="80"/>
      <c r="C49" s="80"/>
      <c r="D49" s="80"/>
      <c r="E49" s="80"/>
      <c r="F49" s="80"/>
      <c r="G49" s="80"/>
      <c r="H49" s="80"/>
    </row>
    <row r="50" spans="1:9" x14ac:dyDescent="0.2">
      <c r="A50" s="26"/>
      <c r="B50" s="80"/>
      <c r="C50" s="80"/>
      <c r="D50" s="80"/>
      <c r="E50" s="80"/>
      <c r="F50" s="80"/>
      <c r="G50" s="80"/>
      <c r="H50" s="80"/>
    </row>
    <row r="51" spans="1:9" x14ac:dyDescent="0.2">
      <c r="A51" s="26"/>
      <c r="B51" s="80"/>
      <c r="C51" s="80"/>
      <c r="D51" s="80"/>
      <c r="E51" s="80"/>
      <c r="F51" s="80"/>
      <c r="G51" s="80"/>
      <c r="H51" s="80"/>
    </row>
    <row r="52" spans="1:9" x14ac:dyDescent="0.2">
      <c r="A52" s="26"/>
      <c r="B52" s="80"/>
      <c r="C52" s="80"/>
      <c r="D52" s="80"/>
      <c r="E52" s="80"/>
      <c r="F52" s="80"/>
      <c r="G52" s="80"/>
      <c r="H52" s="80"/>
    </row>
    <row r="53" spans="1:9" x14ac:dyDescent="0.2">
      <c r="A53" s="26"/>
      <c r="B53" s="80"/>
      <c r="C53" s="80"/>
      <c r="D53" s="80"/>
      <c r="E53" s="80"/>
      <c r="F53" s="80"/>
      <c r="G53" s="80"/>
      <c r="H53" s="80"/>
      <c r="I53" s="1"/>
    </row>
    <row r="54" spans="1:9" x14ac:dyDescent="0.2">
      <c r="A54" s="26"/>
      <c r="B54" s="80"/>
      <c r="C54" s="80"/>
      <c r="D54" s="80"/>
      <c r="E54" s="80"/>
      <c r="F54" s="80"/>
      <c r="G54" s="80"/>
      <c r="H54" s="80"/>
    </row>
    <row r="55" spans="1:9" x14ac:dyDescent="0.2">
      <c r="A55" s="26"/>
      <c r="B55" s="80"/>
      <c r="C55" s="80"/>
      <c r="D55" s="80"/>
      <c r="E55" s="80"/>
      <c r="F55" s="80"/>
      <c r="G55" s="80"/>
      <c r="H55" s="80"/>
    </row>
    <row r="56" spans="1:9" x14ac:dyDescent="0.2">
      <c r="A56" s="94"/>
      <c r="B56" s="82"/>
      <c r="C56" s="82"/>
      <c r="D56" s="82"/>
      <c r="E56" s="82"/>
      <c r="F56" s="82"/>
      <c r="G56" s="82"/>
      <c r="H56" s="82"/>
    </row>
    <row r="57" spans="1:9" x14ac:dyDescent="0.2">
      <c r="B57" s="1"/>
      <c r="C57" s="1"/>
      <c r="D57" s="1"/>
      <c r="E57" s="1"/>
      <c r="F57" s="1"/>
      <c r="G57" s="1"/>
      <c r="H57" s="1"/>
    </row>
    <row r="58" spans="1:9" x14ac:dyDescent="0.2">
      <c r="B58" s="1"/>
      <c r="C58" s="1"/>
      <c r="D58" s="1"/>
      <c r="E58" s="1"/>
      <c r="F58" s="1"/>
      <c r="G58" s="1"/>
      <c r="H58" s="1"/>
    </row>
  </sheetData>
  <mergeCells count="2">
    <mergeCell ref="A2:L2"/>
    <mergeCell ref="A4:A5"/>
  </mergeCells>
  <pageMargins left="0.74803149606299213" right="0.74803149606299213" top="0.98425196850393704" bottom="0.98425196850393704" header="0.51181102362204722" footer="0.51181102362204722"/>
  <pageSetup paperSize="9" scale="39" orientation="landscape" r:id="rId1"/>
  <headerFooter alignWithMargins="0">
    <oddHeader>&amp;R2.1)a sz. melléklet
..../ 2019.(VI.27.) Egyek Önk.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3:L35"/>
  <sheetViews>
    <sheetView view="pageLayout" topLeftCell="B1" zoomScaleNormal="100" workbookViewId="0">
      <selection activeCell="P10" sqref="P10"/>
    </sheetView>
  </sheetViews>
  <sheetFormatPr defaultRowHeight="12.75" x14ac:dyDescent="0.2"/>
  <cols>
    <col min="1" max="1" width="42.42578125" customWidth="1"/>
    <col min="2" max="2" width="15.7109375" customWidth="1"/>
    <col min="3" max="3" width="17.28515625" customWidth="1"/>
    <col min="4" max="4" width="21" customWidth="1"/>
    <col min="5" max="8" width="18" customWidth="1"/>
    <col min="9" max="9" width="12.5703125" customWidth="1"/>
    <col min="10" max="10" width="15.28515625" customWidth="1"/>
    <col min="11" max="11" width="14.28515625" customWidth="1"/>
    <col min="12" max="12" width="16.5703125" customWidth="1"/>
  </cols>
  <sheetData>
    <row r="3" spans="1:12" ht="15.75" x14ac:dyDescent="0.25">
      <c r="A3" s="625"/>
      <c r="B3" s="626"/>
      <c r="C3" s="626"/>
      <c r="D3" s="626"/>
      <c r="E3" s="626"/>
      <c r="F3" s="626"/>
      <c r="G3" s="626"/>
      <c r="H3" s="626"/>
      <c r="I3" s="627"/>
    </row>
    <row r="5" spans="1:12" ht="12.75" customHeight="1" x14ac:dyDescent="0.2">
      <c r="A5" s="630" t="s">
        <v>323</v>
      </c>
      <c r="B5" s="630"/>
      <c r="C5" s="630"/>
      <c r="D5" s="630"/>
      <c r="E5" s="630"/>
      <c r="F5" s="630"/>
      <c r="G5" s="630"/>
      <c r="H5" s="630"/>
      <c r="I5" s="630"/>
      <c r="J5" s="630"/>
      <c r="K5" s="630"/>
      <c r="L5" s="630"/>
    </row>
    <row r="6" spans="1:12" ht="12.75" customHeight="1" x14ac:dyDescent="0.2">
      <c r="A6" s="630"/>
      <c r="B6" s="630"/>
      <c r="C6" s="630"/>
      <c r="D6" s="630"/>
      <c r="E6" s="630"/>
      <c r="F6" s="630"/>
      <c r="G6" s="630"/>
      <c r="H6" s="630"/>
      <c r="I6" s="630"/>
      <c r="J6" s="630"/>
      <c r="K6" s="630"/>
      <c r="L6" s="630"/>
    </row>
    <row r="7" spans="1:12" ht="13.5" thickBot="1" x14ac:dyDescent="0.25">
      <c r="I7" s="197"/>
    </row>
    <row r="8" spans="1:12" ht="102" customHeight="1" thickBot="1" x14ac:dyDescent="0.25">
      <c r="A8" s="628" t="s">
        <v>122</v>
      </c>
      <c r="B8" s="447" t="s">
        <v>140</v>
      </c>
      <c r="C8" s="195" t="s">
        <v>151</v>
      </c>
      <c r="D8" s="195" t="s">
        <v>142</v>
      </c>
      <c r="E8" s="195" t="s">
        <v>152</v>
      </c>
      <c r="F8" s="195" t="s">
        <v>148</v>
      </c>
      <c r="G8" s="195" t="s">
        <v>153</v>
      </c>
      <c r="H8" s="195" t="s">
        <v>144</v>
      </c>
      <c r="I8" s="195" t="s">
        <v>145</v>
      </c>
      <c r="J8" s="195" t="s">
        <v>146</v>
      </c>
      <c r="K8" s="195" t="s">
        <v>154</v>
      </c>
      <c r="L8" s="196" t="s">
        <v>24</v>
      </c>
    </row>
    <row r="9" spans="1:12" ht="21" customHeight="1" thickBot="1" x14ac:dyDescent="0.25">
      <c r="A9" s="629"/>
      <c r="B9" s="448" t="s">
        <v>372</v>
      </c>
      <c r="C9" s="448" t="s">
        <v>372</v>
      </c>
      <c r="D9" s="448" t="s">
        <v>372</v>
      </c>
      <c r="E9" s="448" t="s">
        <v>372</v>
      </c>
      <c r="F9" s="448" t="s">
        <v>372</v>
      </c>
      <c r="G9" s="448" t="s">
        <v>372</v>
      </c>
      <c r="H9" s="448" t="s">
        <v>372</v>
      </c>
      <c r="I9" s="448" t="s">
        <v>372</v>
      </c>
      <c r="J9" s="448" t="s">
        <v>372</v>
      </c>
      <c r="K9" s="448" t="s">
        <v>372</v>
      </c>
      <c r="L9" s="448" t="s">
        <v>372</v>
      </c>
    </row>
    <row r="10" spans="1:12" ht="40.5" customHeight="1" x14ac:dyDescent="0.2">
      <c r="A10" s="576" t="s">
        <v>132</v>
      </c>
      <c r="B10" s="561">
        <f>78483257+92660</f>
        <v>78575917</v>
      </c>
      <c r="C10" s="561">
        <v>16066068</v>
      </c>
      <c r="D10" s="577">
        <f>25998300-92660</f>
        <v>25905640</v>
      </c>
      <c r="E10" s="561"/>
      <c r="F10" s="578">
        <v>5024165</v>
      </c>
      <c r="G10" s="578"/>
      <c r="H10" s="578">
        <v>2012000</v>
      </c>
      <c r="I10" s="579"/>
      <c r="J10" s="580"/>
      <c r="K10" s="581"/>
      <c r="L10" s="569">
        <f>SUM(B10:K10)</f>
        <v>127583790</v>
      </c>
    </row>
    <row r="11" spans="1:12" ht="21" customHeight="1" x14ac:dyDescent="0.2">
      <c r="A11" s="582" t="s">
        <v>133</v>
      </c>
      <c r="B11" s="186">
        <v>7778648</v>
      </c>
      <c r="C11" s="186">
        <v>1611166</v>
      </c>
      <c r="D11" s="573"/>
      <c r="E11" s="186"/>
      <c r="F11" s="186"/>
      <c r="G11" s="186"/>
      <c r="H11" s="186"/>
      <c r="I11" s="574"/>
      <c r="J11" s="575"/>
      <c r="K11" s="583"/>
      <c r="L11" s="569">
        <f>SUM(B11:K11)</f>
        <v>9389814</v>
      </c>
    </row>
    <row r="12" spans="1:12" ht="44.25" customHeight="1" thickBot="1" x14ac:dyDescent="0.25">
      <c r="A12" s="584" t="s">
        <v>373</v>
      </c>
      <c r="B12" s="566">
        <v>1378740</v>
      </c>
      <c r="C12" s="566">
        <v>282644</v>
      </c>
      <c r="D12" s="585">
        <v>95368</v>
      </c>
      <c r="E12" s="566"/>
      <c r="F12" s="566"/>
      <c r="G12" s="566"/>
      <c r="H12" s="566"/>
      <c r="I12" s="586"/>
      <c r="J12" s="587"/>
      <c r="K12" s="588"/>
      <c r="L12" s="570">
        <f>SUM(B12:K12)</f>
        <v>1756752</v>
      </c>
    </row>
    <row r="13" spans="1:12" s="62" customFormat="1" ht="21" customHeight="1" thickBot="1" x14ac:dyDescent="0.25">
      <c r="A13" s="571" t="s">
        <v>14</v>
      </c>
      <c r="B13" s="572">
        <f>SUM(B10:B12)</f>
        <v>87733305</v>
      </c>
      <c r="C13" s="572">
        <f t="shared" ref="C13:L13" si="0">SUM(C10:C12)</f>
        <v>17959878</v>
      </c>
      <c r="D13" s="572">
        <f t="shared" si="0"/>
        <v>26001008</v>
      </c>
      <c r="E13" s="572">
        <f t="shared" si="0"/>
        <v>0</v>
      </c>
      <c r="F13" s="572">
        <f t="shared" si="0"/>
        <v>5024165</v>
      </c>
      <c r="G13" s="572">
        <f t="shared" si="0"/>
        <v>0</v>
      </c>
      <c r="H13" s="572">
        <f t="shared" si="0"/>
        <v>2012000</v>
      </c>
      <c r="I13" s="572">
        <f t="shared" si="0"/>
        <v>0</v>
      </c>
      <c r="J13" s="572">
        <f t="shared" si="0"/>
        <v>0</v>
      </c>
      <c r="K13" s="589">
        <f t="shared" si="0"/>
        <v>0</v>
      </c>
      <c r="L13" s="590">
        <f t="shared" si="0"/>
        <v>138730356</v>
      </c>
    </row>
    <row r="15" spans="1:12" x14ac:dyDescent="0.2">
      <c r="I15" s="2"/>
    </row>
    <row r="17" spans="1:8" x14ac:dyDescent="0.2">
      <c r="A17" s="21"/>
      <c r="B17" s="22"/>
      <c r="C17" s="22"/>
      <c r="D17" s="22" t="s">
        <v>90</v>
      </c>
      <c r="E17" s="22"/>
      <c r="F17" s="23"/>
      <c r="G17" s="23"/>
      <c r="H17" s="23"/>
    </row>
    <row r="18" spans="1:8" x14ac:dyDescent="0.2">
      <c r="A18" s="24"/>
      <c r="B18" s="25"/>
      <c r="C18" s="25"/>
      <c r="D18" s="25"/>
      <c r="E18" s="25"/>
      <c r="F18" s="25"/>
      <c r="G18" s="25"/>
      <c r="H18" s="25"/>
    </row>
    <row r="19" spans="1:8" x14ac:dyDescent="0.2">
      <c r="A19" s="26"/>
      <c r="B19" s="80"/>
      <c r="C19" s="80"/>
      <c r="D19" s="80"/>
      <c r="E19" s="80"/>
      <c r="F19" s="7"/>
      <c r="G19" s="7"/>
      <c r="H19" s="7"/>
    </row>
    <row r="20" spans="1:8" x14ac:dyDescent="0.2">
      <c r="A20" s="26"/>
      <c r="B20" s="80"/>
      <c r="C20" s="80"/>
      <c r="D20" s="81"/>
      <c r="E20" s="80"/>
      <c r="F20" s="7"/>
      <c r="G20" s="7"/>
      <c r="H20" s="7"/>
    </row>
    <row r="21" spans="1:8" x14ac:dyDescent="0.2">
      <c r="A21" s="26"/>
      <c r="B21" s="80"/>
      <c r="C21" s="80"/>
      <c r="D21" s="80"/>
      <c r="E21" s="80"/>
      <c r="F21" s="7"/>
      <c r="G21" s="7"/>
      <c r="H21" s="7"/>
    </row>
    <row r="22" spans="1:8" x14ac:dyDescent="0.2">
      <c r="A22" s="26"/>
      <c r="B22" s="80"/>
      <c r="C22" s="80"/>
      <c r="D22" s="80"/>
      <c r="E22" s="80"/>
      <c r="F22" s="7"/>
      <c r="G22" s="7"/>
      <c r="H22" s="7"/>
    </row>
    <row r="23" spans="1:8" x14ac:dyDescent="0.2">
      <c r="A23" s="26"/>
      <c r="B23" s="80"/>
      <c r="C23" s="80"/>
      <c r="D23" s="80"/>
      <c r="E23" s="80"/>
      <c r="F23" s="7"/>
      <c r="G23" s="7"/>
      <c r="H23" s="7"/>
    </row>
    <row r="24" spans="1:8" x14ac:dyDescent="0.2">
      <c r="A24" s="26"/>
      <c r="B24" s="80"/>
      <c r="C24" s="80"/>
      <c r="D24" s="80"/>
      <c r="E24" s="80"/>
      <c r="F24" s="7"/>
      <c r="G24" s="7"/>
      <c r="H24" s="7"/>
    </row>
    <row r="25" spans="1:8" x14ac:dyDescent="0.2">
      <c r="A25" s="26"/>
      <c r="B25" s="80"/>
      <c r="C25" s="80"/>
      <c r="D25" s="80"/>
      <c r="E25" s="80"/>
      <c r="F25" s="7"/>
      <c r="G25" s="7"/>
      <c r="H25" s="7"/>
    </row>
    <row r="26" spans="1:8" x14ac:dyDescent="0.2">
      <c r="A26" s="26"/>
      <c r="B26" s="80"/>
      <c r="C26" s="80"/>
      <c r="D26" s="80"/>
      <c r="E26" s="80"/>
      <c r="F26" s="7"/>
      <c r="G26" s="7"/>
      <c r="H26" s="7"/>
    </row>
    <row r="27" spans="1:8" x14ac:dyDescent="0.2">
      <c r="A27" s="26"/>
      <c r="B27" s="80"/>
      <c r="C27" s="80"/>
      <c r="D27" s="80"/>
      <c r="E27" s="80"/>
      <c r="F27" s="7"/>
      <c r="G27" s="7"/>
      <c r="H27" s="7"/>
    </row>
    <row r="28" spans="1:8" x14ac:dyDescent="0.2">
      <c r="A28" s="26"/>
      <c r="B28" s="80"/>
      <c r="C28" s="80"/>
      <c r="D28" s="80"/>
      <c r="E28" s="80"/>
      <c r="F28" s="7"/>
      <c r="G28" s="7"/>
      <c r="H28" s="7"/>
    </row>
    <row r="29" spans="1:8" x14ac:dyDescent="0.2">
      <c r="A29" s="26"/>
      <c r="B29" s="80"/>
      <c r="C29" s="80"/>
      <c r="D29" s="80"/>
      <c r="E29" s="80"/>
      <c r="F29" s="7"/>
      <c r="G29" s="7"/>
      <c r="H29" s="7"/>
    </row>
    <row r="30" spans="1:8" x14ac:dyDescent="0.2">
      <c r="A30" s="26"/>
      <c r="B30" s="80"/>
      <c r="C30" s="80"/>
      <c r="D30" s="80"/>
      <c r="E30" s="80"/>
      <c r="F30" s="7"/>
      <c r="G30" s="7"/>
      <c r="H30" s="7"/>
    </row>
    <row r="31" spans="1:8" x14ac:dyDescent="0.2">
      <c r="A31" s="26"/>
      <c r="B31" s="80"/>
      <c r="C31" s="80"/>
      <c r="D31" s="80"/>
      <c r="E31" s="80"/>
      <c r="F31" s="7"/>
      <c r="G31" s="7"/>
      <c r="H31" s="7"/>
    </row>
    <row r="32" spans="1:8" x14ac:dyDescent="0.2">
      <c r="A32" s="26"/>
      <c r="B32" s="80"/>
      <c r="C32" s="80"/>
      <c r="D32" s="80"/>
      <c r="E32" s="80"/>
      <c r="F32" s="7"/>
      <c r="G32" s="7"/>
      <c r="H32" s="7"/>
    </row>
    <row r="33" spans="1:8" x14ac:dyDescent="0.2">
      <c r="A33" s="24"/>
      <c r="B33" s="82"/>
      <c r="C33" s="82"/>
      <c r="D33" s="82"/>
      <c r="E33" s="82"/>
      <c r="F33" s="7"/>
      <c r="G33" s="7"/>
      <c r="H33" s="7"/>
    </row>
    <row r="34" spans="1:8" x14ac:dyDescent="0.2">
      <c r="B34" s="1"/>
      <c r="C34" s="1"/>
      <c r="D34" s="1"/>
      <c r="E34" s="1"/>
      <c r="F34" s="1"/>
      <c r="G34" s="1"/>
      <c r="H34" s="1"/>
    </row>
    <row r="35" spans="1:8" x14ac:dyDescent="0.2">
      <c r="B35" s="1"/>
      <c r="C35" s="1"/>
      <c r="D35" s="1"/>
      <c r="E35" s="1"/>
      <c r="F35" s="1"/>
      <c r="G35" s="1"/>
      <c r="H35" s="1"/>
    </row>
  </sheetData>
  <mergeCells count="3">
    <mergeCell ref="A3:I3"/>
    <mergeCell ref="A8:A9"/>
    <mergeCell ref="A5:L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42" orientation="landscape" r:id="rId1"/>
  <headerFooter alignWithMargins="0">
    <oddHeader>&amp;R2.2. sz. melléklet
.../2019.(VI.27.) Egyek Önk.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4"/>
  <sheetViews>
    <sheetView view="pageLayout" topLeftCell="B1" zoomScaleNormal="100" workbookViewId="0">
      <selection activeCell="R5" sqref="R5"/>
    </sheetView>
  </sheetViews>
  <sheetFormatPr defaultRowHeight="12.75" x14ac:dyDescent="0.2"/>
  <cols>
    <col min="1" max="1" width="42.42578125" customWidth="1"/>
    <col min="2" max="2" width="15.7109375" customWidth="1"/>
    <col min="3" max="3" width="17.28515625" customWidth="1"/>
    <col min="4" max="4" width="21" customWidth="1"/>
    <col min="5" max="8" width="18" customWidth="1"/>
    <col min="9" max="9" width="12.5703125" customWidth="1"/>
    <col min="10" max="10" width="15.28515625" customWidth="1"/>
    <col min="12" max="12" width="16.5703125" customWidth="1"/>
  </cols>
  <sheetData>
    <row r="3" spans="1:12" ht="15.75" x14ac:dyDescent="0.25">
      <c r="A3" s="625"/>
      <c r="B3" s="626"/>
      <c r="C3" s="626"/>
      <c r="D3" s="626"/>
      <c r="E3" s="626"/>
      <c r="F3" s="626"/>
      <c r="G3" s="626"/>
      <c r="H3" s="626"/>
      <c r="I3" s="627"/>
    </row>
    <row r="5" spans="1:12" ht="12.75" customHeight="1" x14ac:dyDescent="0.2">
      <c r="A5" s="630" t="s">
        <v>324</v>
      </c>
      <c r="B5" s="630"/>
      <c r="C5" s="630"/>
      <c r="D5" s="630"/>
      <c r="E5" s="630"/>
      <c r="F5" s="630"/>
      <c r="G5" s="630"/>
      <c r="H5" s="630"/>
      <c r="I5" s="630"/>
      <c r="J5" s="630"/>
      <c r="K5" s="630"/>
      <c r="L5" s="630"/>
    </row>
    <row r="6" spans="1:12" ht="12.75" customHeight="1" x14ac:dyDescent="0.2">
      <c r="A6" s="630"/>
      <c r="B6" s="630"/>
      <c r="C6" s="630"/>
      <c r="D6" s="630"/>
      <c r="E6" s="630"/>
      <c r="F6" s="630"/>
      <c r="G6" s="630"/>
      <c r="H6" s="630"/>
      <c r="I6" s="630"/>
      <c r="J6" s="630"/>
      <c r="K6" s="630"/>
      <c r="L6" s="630"/>
    </row>
    <row r="7" spans="1:12" ht="13.5" thickBot="1" x14ac:dyDescent="0.25">
      <c r="I7" s="197"/>
    </row>
    <row r="8" spans="1:12" ht="102" customHeight="1" thickBot="1" x14ac:dyDescent="0.25">
      <c r="A8" s="628" t="s">
        <v>122</v>
      </c>
      <c r="B8" s="447" t="s">
        <v>140</v>
      </c>
      <c r="C8" s="195" t="s">
        <v>151</v>
      </c>
      <c r="D8" s="195" t="s">
        <v>142</v>
      </c>
      <c r="E8" s="195" t="s">
        <v>152</v>
      </c>
      <c r="F8" s="195" t="s">
        <v>148</v>
      </c>
      <c r="G8" s="195" t="s">
        <v>153</v>
      </c>
      <c r="H8" s="195" t="s">
        <v>144</v>
      </c>
      <c r="I8" s="195" t="s">
        <v>145</v>
      </c>
      <c r="J8" s="195" t="s">
        <v>146</v>
      </c>
      <c r="K8" s="195" t="s">
        <v>154</v>
      </c>
      <c r="L8" s="196" t="s">
        <v>24</v>
      </c>
    </row>
    <row r="9" spans="1:12" ht="21" customHeight="1" thickBot="1" x14ac:dyDescent="0.25">
      <c r="A9" s="629"/>
      <c r="B9" s="448" t="s">
        <v>372</v>
      </c>
      <c r="C9" s="448" t="s">
        <v>372</v>
      </c>
      <c r="D9" s="448" t="s">
        <v>372</v>
      </c>
      <c r="E9" s="448" t="s">
        <v>372</v>
      </c>
      <c r="F9" s="448" t="s">
        <v>372</v>
      </c>
      <c r="G9" s="448" t="s">
        <v>372</v>
      </c>
      <c r="H9" s="448" t="s">
        <v>372</v>
      </c>
      <c r="I9" s="448" t="s">
        <v>372</v>
      </c>
      <c r="J9" s="448" t="s">
        <v>372</v>
      </c>
      <c r="K9" s="448" t="s">
        <v>372</v>
      </c>
      <c r="L9" s="448" t="s">
        <v>372</v>
      </c>
    </row>
    <row r="10" spans="1:12" ht="40.5" customHeight="1" x14ac:dyDescent="0.2">
      <c r="A10" s="576" t="s">
        <v>132</v>
      </c>
      <c r="B10" s="561">
        <f>78483257+92660</f>
        <v>78575917</v>
      </c>
      <c r="C10" s="561">
        <v>16066068</v>
      </c>
      <c r="D10" s="577">
        <f>25998300-92660</f>
        <v>25905640</v>
      </c>
      <c r="E10" s="561"/>
      <c r="F10" s="578">
        <v>5024165</v>
      </c>
      <c r="G10" s="578"/>
      <c r="H10" s="578">
        <v>2012000</v>
      </c>
      <c r="I10" s="579"/>
      <c r="J10" s="580"/>
      <c r="K10" s="581"/>
      <c r="L10" s="569">
        <f>SUM(B10:K10)</f>
        <v>127583790</v>
      </c>
    </row>
    <row r="11" spans="1:12" ht="21" customHeight="1" x14ac:dyDescent="0.2">
      <c r="A11" s="582" t="s">
        <v>133</v>
      </c>
      <c r="B11" s="186">
        <v>7778648</v>
      </c>
      <c r="C11" s="186">
        <v>1611166</v>
      </c>
      <c r="D11" s="573"/>
      <c r="E11" s="186"/>
      <c r="F11" s="186"/>
      <c r="G11" s="186"/>
      <c r="H11" s="186"/>
      <c r="I11" s="574"/>
      <c r="J11" s="575"/>
      <c r="K11" s="583"/>
      <c r="L11" s="569">
        <f>SUM(B11:K11)</f>
        <v>9389814</v>
      </c>
    </row>
    <row r="12" spans="1:12" ht="44.25" customHeight="1" thickBot="1" x14ac:dyDescent="0.25">
      <c r="A12" s="584" t="s">
        <v>373</v>
      </c>
      <c r="B12" s="566">
        <v>1378740</v>
      </c>
      <c r="C12" s="566">
        <v>282644</v>
      </c>
      <c r="D12" s="585">
        <v>95368</v>
      </c>
      <c r="E12" s="566"/>
      <c r="F12" s="566"/>
      <c r="G12" s="566"/>
      <c r="H12" s="566"/>
      <c r="I12" s="586"/>
      <c r="J12" s="587"/>
      <c r="K12" s="588"/>
      <c r="L12" s="570">
        <f>SUM(B12:K12)</f>
        <v>1756752</v>
      </c>
    </row>
    <row r="13" spans="1:12" s="62" customFormat="1" ht="21" customHeight="1" thickBot="1" x14ac:dyDescent="0.25">
      <c r="A13" s="571" t="s">
        <v>14</v>
      </c>
      <c r="B13" s="572">
        <f>SUM(B10:B12)</f>
        <v>87733305</v>
      </c>
      <c r="C13" s="572">
        <f t="shared" ref="C13:L13" si="0">SUM(C10:C12)</f>
        <v>17959878</v>
      </c>
      <c r="D13" s="572">
        <f t="shared" si="0"/>
        <v>26001008</v>
      </c>
      <c r="E13" s="572">
        <f t="shared" si="0"/>
        <v>0</v>
      </c>
      <c r="F13" s="572">
        <f t="shared" si="0"/>
        <v>5024165</v>
      </c>
      <c r="G13" s="572">
        <f t="shared" si="0"/>
        <v>0</v>
      </c>
      <c r="H13" s="572">
        <f t="shared" si="0"/>
        <v>2012000</v>
      </c>
      <c r="I13" s="572">
        <f t="shared" si="0"/>
        <v>0</v>
      </c>
      <c r="J13" s="572">
        <f t="shared" si="0"/>
        <v>0</v>
      </c>
      <c r="K13" s="589">
        <f t="shared" si="0"/>
        <v>0</v>
      </c>
      <c r="L13" s="590">
        <f t="shared" si="0"/>
        <v>138730356</v>
      </c>
    </row>
    <row r="14" spans="1:12" x14ac:dyDescent="0.2">
      <c r="I14" s="2"/>
    </row>
    <row r="15" spans="1:12" x14ac:dyDescent="0.2">
      <c r="B15" s="86"/>
    </row>
    <row r="16" spans="1:12" x14ac:dyDescent="0.2">
      <c r="A16" s="21"/>
      <c r="B16" s="22"/>
      <c r="C16" s="22"/>
      <c r="D16" s="22" t="s">
        <v>90</v>
      </c>
      <c r="E16" s="22"/>
      <c r="F16" s="23"/>
      <c r="G16" s="23"/>
      <c r="H16" s="23"/>
    </row>
    <row r="17" spans="1:8" x14ac:dyDescent="0.2">
      <c r="A17" s="24"/>
      <c r="B17" s="25"/>
      <c r="C17" s="25"/>
      <c r="D17" s="25"/>
      <c r="E17" s="25"/>
      <c r="F17" s="25"/>
      <c r="G17" s="25"/>
      <c r="H17" s="25"/>
    </row>
    <row r="18" spans="1:8" x14ac:dyDescent="0.2">
      <c r="A18" s="26"/>
      <c r="B18" s="80"/>
      <c r="C18" s="80"/>
      <c r="D18" s="80"/>
      <c r="E18" s="80"/>
      <c r="F18" s="7"/>
      <c r="G18" s="7"/>
      <c r="H18" s="7"/>
    </row>
    <row r="19" spans="1:8" x14ac:dyDescent="0.2">
      <c r="A19" s="26"/>
      <c r="B19" s="80"/>
      <c r="C19" s="80"/>
      <c r="D19" s="81"/>
      <c r="E19" s="80"/>
      <c r="F19" s="7"/>
      <c r="G19" s="7"/>
      <c r="H19" s="7"/>
    </row>
    <row r="20" spans="1:8" x14ac:dyDescent="0.2">
      <c r="A20" s="26"/>
      <c r="B20" s="80"/>
      <c r="C20" s="80"/>
      <c r="D20" s="80"/>
      <c r="E20" s="80"/>
      <c r="F20" s="7"/>
      <c r="G20" s="7"/>
      <c r="H20" s="7"/>
    </row>
    <row r="21" spans="1:8" x14ac:dyDescent="0.2">
      <c r="A21" s="26"/>
      <c r="B21" s="80"/>
      <c r="C21" s="80"/>
      <c r="D21" s="80"/>
      <c r="E21" s="80"/>
      <c r="F21" s="7"/>
      <c r="G21" s="7"/>
      <c r="H21" s="7"/>
    </row>
    <row r="22" spans="1:8" x14ac:dyDescent="0.2">
      <c r="A22" s="26"/>
      <c r="B22" s="80"/>
      <c r="C22" s="80"/>
      <c r="D22" s="80"/>
      <c r="E22" s="80"/>
      <c r="F22" s="7"/>
      <c r="G22" s="7"/>
      <c r="H22" s="7"/>
    </row>
    <row r="23" spans="1:8" x14ac:dyDescent="0.2">
      <c r="A23" s="26"/>
      <c r="B23" s="80"/>
      <c r="C23" s="80"/>
      <c r="D23" s="80"/>
      <c r="E23" s="80"/>
      <c r="F23" s="7"/>
      <c r="G23" s="7"/>
      <c r="H23" s="7"/>
    </row>
    <row r="24" spans="1:8" x14ac:dyDescent="0.2">
      <c r="A24" s="26"/>
      <c r="B24" s="80"/>
      <c r="C24" s="80"/>
      <c r="D24" s="80"/>
      <c r="E24" s="80"/>
      <c r="F24" s="7"/>
      <c r="G24" s="7"/>
      <c r="H24" s="7"/>
    </row>
    <row r="25" spans="1:8" x14ac:dyDescent="0.2">
      <c r="A25" s="26"/>
      <c r="B25" s="80"/>
      <c r="C25" s="80"/>
      <c r="D25" s="80"/>
      <c r="E25" s="80"/>
      <c r="F25" s="7"/>
      <c r="G25" s="7"/>
      <c r="H25" s="7"/>
    </row>
    <row r="26" spans="1:8" x14ac:dyDescent="0.2">
      <c r="A26" s="26"/>
      <c r="B26" s="80"/>
      <c r="C26" s="80"/>
      <c r="D26" s="80"/>
      <c r="E26" s="80"/>
      <c r="F26" s="7"/>
      <c r="G26" s="7"/>
      <c r="H26" s="7"/>
    </row>
    <row r="27" spans="1:8" x14ac:dyDescent="0.2">
      <c r="A27" s="26"/>
      <c r="B27" s="80"/>
      <c r="C27" s="80"/>
      <c r="D27" s="80"/>
      <c r="E27" s="80"/>
      <c r="F27" s="7"/>
      <c r="G27" s="7"/>
      <c r="H27" s="7"/>
    </row>
    <row r="28" spans="1:8" x14ac:dyDescent="0.2">
      <c r="A28" s="26"/>
      <c r="B28" s="80"/>
      <c r="C28" s="80"/>
      <c r="D28" s="80"/>
      <c r="E28" s="80"/>
      <c r="F28" s="7"/>
      <c r="G28" s="7"/>
      <c r="H28" s="7"/>
    </row>
    <row r="29" spans="1:8" x14ac:dyDescent="0.2">
      <c r="A29" s="26"/>
      <c r="B29" s="80"/>
      <c r="C29" s="80"/>
      <c r="D29" s="80"/>
      <c r="E29" s="80"/>
      <c r="F29" s="7"/>
      <c r="G29" s="7"/>
      <c r="H29" s="7"/>
    </row>
    <row r="30" spans="1:8" x14ac:dyDescent="0.2">
      <c r="A30" s="26"/>
      <c r="B30" s="80"/>
      <c r="C30" s="80"/>
      <c r="D30" s="80"/>
      <c r="E30" s="80"/>
      <c r="F30" s="7"/>
      <c r="G30" s="7"/>
      <c r="H30" s="7"/>
    </row>
    <row r="31" spans="1:8" x14ac:dyDescent="0.2">
      <c r="A31" s="26"/>
      <c r="B31" s="80"/>
      <c r="C31" s="80"/>
      <c r="D31" s="80"/>
      <c r="E31" s="80"/>
      <c r="F31" s="7"/>
      <c r="G31" s="7"/>
      <c r="H31" s="7"/>
    </row>
    <row r="32" spans="1:8" x14ac:dyDescent="0.2">
      <c r="A32" s="24"/>
      <c r="B32" s="82"/>
      <c r="C32" s="82"/>
      <c r="D32" s="82"/>
      <c r="E32" s="82"/>
      <c r="F32" s="7"/>
      <c r="G32" s="7"/>
      <c r="H32" s="7"/>
    </row>
    <row r="33" spans="2:8" x14ac:dyDescent="0.2">
      <c r="B33" s="1"/>
      <c r="C33" s="1"/>
      <c r="D33" s="1"/>
      <c r="E33" s="1"/>
      <c r="F33" s="1"/>
      <c r="G33" s="1"/>
      <c r="H33" s="1"/>
    </row>
    <row r="34" spans="2:8" x14ac:dyDescent="0.2">
      <c r="B34" s="1"/>
      <c r="C34" s="1"/>
      <c r="D34" s="1"/>
      <c r="E34" s="1"/>
      <c r="F34" s="1"/>
      <c r="G34" s="1"/>
      <c r="H34" s="1"/>
    </row>
  </sheetData>
  <mergeCells count="3">
    <mergeCell ref="A3:I3"/>
    <mergeCell ref="A5:L6"/>
    <mergeCell ref="A8:A9"/>
  </mergeCells>
  <pageMargins left="0.74803149606299213" right="0.74803149606299213" top="0.98425196850393704" bottom="0.98425196850393704" header="0.51181102362204722" footer="0.51181102362204722"/>
  <pageSetup paperSize="9" scale="42" orientation="landscape" r:id="rId1"/>
  <headerFooter alignWithMargins="0">
    <oddHeader>&amp;R2.2)a. sz. melléklet
.../2019.(VI.27.) Egyek Önk.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L12"/>
  <sheetViews>
    <sheetView view="pageLayout" topLeftCell="B1" zoomScaleNormal="100" workbookViewId="0">
      <selection activeCell="A24" sqref="A24"/>
    </sheetView>
  </sheetViews>
  <sheetFormatPr defaultRowHeight="12.75" x14ac:dyDescent="0.2"/>
  <cols>
    <col min="1" max="1" width="56.7109375" customWidth="1"/>
    <col min="2" max="2" width="15.28515625" customWidth="1"/>
    <col min="3" max="3" width="15.140625" customWidth="1"/>
    <col min="4" max="4" width="13.7109375" customWidth="1"/>
    <col min="5" max="5" width="19.7109375" customWidth="1"/>
    <col min="6" max="6" width="14.42578125" customWidth="1"/>
    <col min="7" max="7" width="14.5703125" customWidth="1"/>
    <col min="8" max="8" width="13.140625" customWidth="1"/>
    <col min="9" max="9" width="12.85546875" customWidth="1"/>
    <col min="10" max="10" width="13" customWidth="1"/>
    <col min="11" max="11" width="15.5703125" customWidth="1"/>
    <col min="12" max="12" width="14.140625" customWidth="1"/>
  </cols>
  <sheetData>
    <row r="1" spans="1:12" ht="15.75" customHeight="1" x14ac:dyDescent="0.2">
      <c r="A1" s="633" t="s">
        <v>288</v>
      </c>
      <c r="B1" s="633"/>
      <c r="C1" s="633"/>
      <c r="D1" s="633"/>
      <c r="E1" s="633"/>
      <c r="F1" s="633"/>
    </row>
    <row r="2" spans="1:12" x14ac:dyDescent="0.2">
      <c r="A2" s="633"/>
      <c r="B2" s="633"/>
      <c r="C2" s="633"/>
      <c r="D2" s="633"/>
      <c r="E2" s="633"/>
      <c r="F2" s="633"/>
    </row>
    <row r="3" spans="1:12" x14ac:dyDescent="0.2">
      <c r="A3" s="3"/>
      <c r="B3" s="3"/>
      <c r="C3" s="3"/>
      <c r="D3" s="3"/>
      <c r="E3" s="3"/>
      <c r="F3" s="3"/>
    </row>
    <row r="4" spans="1:12" x14ac:dyDescent="0.2">
      <c r="A4" s="3"/>
      <c r="B4" s="3"/>
      <c r="C4" s="3"/>
      <c r="D4" s="3"/>
      <c r="E4" s="3"/>
      <c r="F4" s="3"/>
    </row>
    <row r="5" spans="1:12" ht="13.5" thickBot="1" x14ac:dyDescent="0.25">
      <c r="A5" s="3"/>
      <c r="B5" s="3"/>
      <c r="C5" s="3"/>
      <c r="D5" s="3"/>
      <c r="E5" s="3"/>
      <c r="F5" s="3"/>
    </row>
    <row r="6" spans="1:12" s="336" customFormat="1" ht="102" customHeight="1" x14ac:dyDescent="0.2">
      <c r="A6" s="631" t="s">
        <v>122</v>
      </c>
      <c r="B6" s="358" t="s">
        <v>140</v>
      </c>
      <c r="C6" s="358" t="s">
        <v>151</v>
      </c>
      <c r="D6" s="358" t="s">
        <v>142</v>
      </c>
      <c r="E6" s="358" t="s">
        <v>152</v>
      </c>
      <c r="F6" s="358" t="s">
        <v>148</v>
      </c>
      <c r="G6" s="358" t="s">
        <v>153</v>
      </c>
      <c r="H6" s="358" t="s">
        <v>144</v>
      </c>
      <c r="I6" s="358" t="s">
        <v>145</v>
      </c>
      <c r="J6" s="358" t="s">
        <v>146</v>
      </c>
      <c r="K6" s="358" t="s">
        <v>154</v>
      </c>
      <c r="L6" s="359" t="s">
        <v>24</v>
      </c>
    </row>
    <row r="7" spans="1:12" s="336" customFormat="1" ht="21" customHeight="1" x14ac:dyDescent="0.2">
      <c r="A7" s="632"/>
      <c r="B7" s="366" t="s">
        <v>372</v>
      </c>
      <c r="C7" s="366" t="s">
        <v>372</v>
      </c>
      <c r="D7" s="366" t="s">
        <v>372</v>
      </c>
      <c r="E7" s="366" t="s">
        <v>372</v>
      </c>
      <c r="F7" s="366" t="s">
        <v>372</v>
      </c>
      <c r="G7" s="366" t="s">
        <v>372</v>
      </c>
      <c r="H7" s="366" t="s">
        <v>372</v>
      </c>
      <c r="I7" s="366" t="s">
        <v>372</v>
      </c>
      <c r="J7" s="366" t="s">
        <v>372</v>
      </c>
      <c r="K7" s="366" t="s">
        <v>372</v>
      </c>
      <c r="L7" s="366" t="s">
        <v>372</v>
      </c>
    </row>
    <row r="8" spans="1:12" s="336" customFormat="1" x14ac:dyDescent="0.2">
      <c r="A8" s="360" t="s">
        <v>134</v>
      </c>
      <c r="B8" s="186"/>
      <c r="C8" s="186"/>
      <c r="D8" s="186">
        <v>653000</v>
      </c>
      <c r="E8" s="367"/>
      <c r="F8" s="368"/>
      <c r="G8" s="369"/>
      <c r="H8" s="253"/>
      <c r="I8" s="298"/>
      <c r="J8" s="298"/>
      <c r="K8" s="298"/>
      <c r="L8" s="361">
        <f>SUM(B8:K8)</f>
        <v>653000</v>
      </c>
    </row>
    <row r="9" spans="1:12" s="336" customFormat="1" x14ac:dyDescent="0.2">
      <c r="A9" s="360" t="s">
        <v>135</v>
      </c>
      <c r="B9" s="186">
        <v>6164295</v>
      </c>
      <c r="C9" s="186">
        <v>1202000</v>
      </c>
      <c r="D9" s="186">
        <v>4245000</v>
      </c>
      <c r="E9" s="367"/>
      <c r="F9" s="369">
        <v>290716</v>
      </c>
      <c r="G9" s="369"/>
      <c r="H9" s="253">
        <v>25400</v>
      </c>
      <c r="I9" s="298"/>
      <c r="J9" s="298"/>
      <c r="K9" s="298"/>
      <c r="L9" s="361">
        <f>SUM(B9:K9)</f>
        <v>11927411</v>
      </c>
    </row>
    <row r="10" spans="1:12" s="336" customFormat="1" x14ac:dyDescent="0.2">
      <c r="A10" s="360" t="s">
        <v>136</v>
      </c>
      <c r="B10" s="186"/>
      <c r="C10" s="186"/>
      <c r="D10" s="186">
        <v>326000</v>
      </c>
      <c r="E10" s="367"/>
      <c r="F10" s="369">
        <v>156539</v>
      </c>
      <c r="G10" s="370"/>
      <c r="H10" s="253"/>
      <c r="I10" s="298"/>
      <c r="J10" s="298"/>
      <c r="K10" s="298"/>
      <c r="L10" s="361">
        <f>SUM(B10:K10)</f>
        <v>482539</v>
      </c>
    </row>
    <row r="11" spans="1:12" s="336" customFormat="1" ht="25.5" x14ac:dyDescent="0.2">
      <c r="A11" s="362" t="s">
        <v>137</v>
      </c>
      <c r="B11" s="186">
        <v>565840</v>
      </c>
      <c r="C11" s="186">
        <v>99500</v>
      </c>
      <c r="D11" s="186">
        <v>200200</v>
      </c>
      <c r="E11" s="186"/>
      <c r="F11" s="186"/>
      <c r="G11" s="186"/>
      <c r="H11" s="253"/>
      <c r="I11" s="298"/>
      <c r="J11" s="298"/>
      <c r="K11" s="298"/>
      <c r="L11" s="361">
        <f>SUM(B11:K11)</f>
        <v>865540</v>
      </c>
    </row>
    <row r="12" spans="1:12" s="365" customFormat="1" ht="24" customHeight="1" thickBot="1" x14ac:dyDescent="0.25">
      <c r="A12" s="363" t="s">
        <v>71</v>
      </c>
      <c r="B12" s="364">
        <f>SUM(B8:B11)</f>
        <v>6730135</v>
      </c>
      <c r="C12" s="364">
        <f t="shared" ref="C12:L12" si="0">SUM(C8:C11)</f>
        <v>1301500</v>
      </c>
      <c r="D12" s="364">
        <f t="shared" si="0"/>
        <v>5424200</v>
      </c>
      <c r="E12" s="364">
        <f t="shared" si="0"/>
        <v>0</v>
      </c>
      <c r="F12" s="364">
        <f t="shared" si="0"/>
        <v>447255</v>
      </c>
      <c r="G12" s="364">
        <f t="shared" si="0"/>
        <v>0</v>
      </c>
      <c r="H12" s="364">
        <f t="shared" si="0"/>
        <v>25400</v>
      </c>
      <c r="I12" s="364">
        <f t="shared" si="0"/>
        <v>0</v>
      </c>
      <c r="J12" s="364">
        <f t="shared" si="0"/>
        <v>0</v>
      </c>
      <c r="K12" s="364">
        <f t="shared" si="0"/>
        <v>0</v>
      </c>
      <c r="L12" s="364">
        <f t="shared" si="0"/>
        <v>13928490</v>
      </c>
    </row>
  </sheetData>
  <mergeCells count="2">
    <mergeCell ref="A6:A7"/>
    <mergeCell ref="A1:F2"/>
  </mergeCells>
  <phoneticPr fontId="35" type="noConversion"/>
  <pageMargins left="0.75" right="0.75" top="1" bottom="1" header="0.5" footer="0.5"/>
  <pageSetup paperSize="9" scale="43" orientation="landscape" r:id="rId1"/>
  <headerFooter alignWithMargins="0">
    <oddHeader>&amp;R2.3. sz. melléklet
...../2019.(VI.27.) Egyek Önk.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view="pageLayout" topLeftCell="B1" zoomScaleNormal="100" workbookViewId="0">
      <selection activeCell="V11" sqref="V11"/>
    </sheetView>
  </sheetViews>
  <sheetFormatPr defaultRowHeight="12.75" x14ac:dyDescent="0.2"/>
  <cols>
    <col min="1" max="1" width="56.7109375" customWidth="1"/>
    <col min="2" max="2" width="15.28515625" customWidth="1"/>
    <col min="3" max="3" width="15.140625" customWidth="1"/>
    <col min="4" max="4" width="13.7109375" customWidth="1"/>
    <col min="5" max="5" width="19.7109375" customWidth="1"/>
    <col min="6" max="6" width="14.42578125" customWidth="1"/>
    <col min="7" max="7" width="14.5703125" customWidth="1"/>
    <col min="8" max="8" width="11.28515625" customWidth="1"/>
    <col min="12" max="12" width="14.140625" customWidth="1"/>
  </cols>
  <sheetData>
    <row r="1" spans="1:12" ht="15.75" customHeight="1" x14ac:dyDescent="0.2">
      <c r="A1" s="633" t="s">
        <v>322</v>
      </c>
      <c r="B1" s="633"/>
      <c r="C1" s="633"/>
      <c r="D1" s="633"/>
      <c r="E1" s="633"/>
      <c r="F1" s="633"/>
    </row>
    <row r="2" spans="1:12" x14ac:dyDescent="0.2">
      <c r="A2" s="633"/>
      <c r="B2" s="633"/>
      <c r="C2" s="633"/>
      <c r="D2" s="633"/>
      <c r="E2" s="633"/>
      <c r="F2" s="633"/>
    </row>
    <row r="3" spans="1:12" x14ac:dyDescent="0.2">
      <c r="A3" s="3"/>
      <c r="B3" s="3"/>
      <c r="C3" s="3"/>
      <c r="D3" s="3"/>
      <c r="E3" s="3"/>
      <c r="F3" s="3"/>
    </row>
    <row r="4" spans="1:12" x14ac:dyDescent="0.2">
      <c r="A4" s="3"/>
      <c r="B4" s="3"/>
      <c r="C4" s="3"/>
      <c r="D4" s="3"/>
      <c r="E4" s="3"/>
      <c r="F4" s="3"/>
    </row>
    <row r="5" spans="1:12" ht="13.5" thickBot="1" x14ac:dyDescent="0.25">
      <c r="A5" s="3"/>
      <c r="B5" s="3"/>
      <c r="C5" s="3"/>
      <c r="D5" s="3"/>
      <c r="E5" s="3"/>
      <c r="F5" s="3"/>
    </row>
    <row r="6" spans="1:12" s="336" customFormat="1" ht="102" customHeight="1" x14ac:dyDescent="0.2">
      <c r="A6" s="631" t="s">
        <v>122</v>
      </c>
      <c r="B6" s="358" t="s">
        <v>140</v>
      </c>
      <c r="C6" s="358" t="s">
        <v>151</v>
      </c>
      <c r="D6" s="358" t="s">
        <v>142</v>
      </c>
      <c r="E6" s="358" t="s">
        <v>152</v>
      </c>
      <c r="F6" s="358" t="s">
        <v>148</v>
      </c>
      <c r="G6" s="358" t="s">
        <v>153</v>
      </c>
      <c r="H6" s="358" t="s">
        <v>144</v>
      </c>
      <c r="I6" s="358" t="s">
        <v>145</v>
      </c>
      <c r="J6" s="358" t="s">
        <v>146</v>
      </c>
      <c r="K6" s="358" t="s">
        <v>154</v>
      </c>
      <c r="L6" s="359" t="s">
        <v>24</v>
      </c>
    </row>
    <row r="7" spans="1:12" s="336" customFormat="1" ht="21" customHeight="1" x14ac:dyDescent="0.2">
      <c r="A7" s="632"/>
      <c r="B7" s="366" t="s">
        <v>372</v>
      </c>
      <c r="C7" s="366" t="s">
        <v>372</v>
      </c>
      <c r="D7" s="366" t="s">
        <v>372</v>
      </c>
      <c r="E7" s="366" t="s">
        <v>372</v>
      </c>
      <c r="F7" s="366" t="s">
        <v>372</v>
      </c>
      <c r="G7" s="366" t="s">
        <v>372</v>
      </c>
      <c r="H7" s="366" t="s">
        <v>372</v>
      </c>
      <c r="I7" s="366" t="s">
        <v>372</v>
      </c>
      <c r="J7" s="366" t="s">
        <v>372</v>
      </c>
      <c r="K7" s="366" t="s">
        <v>372</v>
      </c>
      <c r="L7" s="366" t="s">
        <v>372</v>
      </c>
    </row>
    <row r="8" spans="1:12" s="336" customFormat="1" x14ac:dyDescent="0.2">
      <c r="A8" s="360" t="s">
        <v>134</v>
      </c>
      <c r="B8" s="186"/>
      <c r="C8" s="186"/>
      <c r="D8" s="186">
        <v>653000</v>
      </c>
      <c r="E8" s="367"/>
      <c r="F8" s="368"/>
      <c r="G8" s="369"/>
      <c r="H8" s="253"/>
      <c r="I8" s="298"/>
      <c r="J8" s="298"/>
      <c r="K8" s="298"/>
      <c r="L8" s="361">
        <f>SUM(B8:K8)</f>
        <v>653000</v>
      </c>
    </row>
    <row r="9" spans="1:12" s="336" customFormat="1" x14ac:dyDescent="0.2">
      <c r="A9" s="360" t="s">
        <v>135</v>
      </c>
      <c r="B9" s="186">
        <v>6164295</v>
      </c>
      <c r="C9" s="186">
        <v>1202000</v>
      </c>
      <c r="D9" s="186">
        <v>4245000</v>
      </c>
      <c r="E9" s="367"/>
      <c r="F9" s="369">
        <v>290716</v>
      </c>
      <c r="G9" s="369"/>
      <c r="H9" s="253">
        <v>25400</v>
      </c>
      <c r="I9" s="298"/>
      <c r="J9" s="298"/>
      <c r="K9" s="298"/>
      <c r="L9" s="361">
        <f>SUM(B9:K9)</f>
        <v>11927411</v>
      </c>
    </row>
    <row r="10" spans="1:12" s="336" customFormat="1" x14ac:dyDescent="0.2">
      <c r="A10" s="360" t="s">
        <v>136</v>
      </c>
      <c r="B10" s="186"/>
      <c r="C10" s="186"/>
      <c r="D10" s="186">
        <v>326000</v>
      </c>
      <c r="E10" s="367"/>
      <c r="F10" s="369">
        <v>156539</v>
      </c>
      <c r="G10" s="370"/>
      <c r="H10" s="253"/>
      <c r="I10" s="298"/>
      <c r="J10" s="298"/>
      <c r="K10" s="298"/>
      <c r="L10" s="361">
        <f>SUM(B10:K10)</f>
        <v>482539</v>
      </c>
    </row>
    <row r="11" spans="1:12" s="336" customFormat="1" ht="25.5" x14ac:dyDescent="0.2">
      <c r="A11" s="362" t="s">
        <v>137</v>
      </c>
      <c r="B11" s="186">
        <v>565840</v>
      </c>
      <c r="C11" s="186">
        <v>99500</v>
      </c>
      <c r="D11" s="186">
        <v>200200</v>
      </c>
      <c r="E11" s="186"/>
      <c r="F11" s="186"/>
      <c r="G11" s="186"/>
      <c r="H11" s="253"/>
      <c r="I11" s="298"/>
      <c r="J11" s="298"/>
      <c r="K11" s="298"/>
      <c r="L11" s="361">
        <f>SUM(B11:K11)</f>
        <v>865540</v>
      </c>
    </row>
    <row r="12" spans="1:12" s="365" customFormat="1" ht="24" customHeight="1" thickBot="1" x14ac:dyDescent="0.25">
      <c r="A12" s="363" t="s">
        <v>71</v>
      </c>
      <c r="B12" s="364">
        <f>SUM(B8:B11)</f>
        <v>6730135</v>
      </c>
      <c r="C12" s="364">
        <f t="shared" ref="C12:L12" si="0">SUM(C8:C11)</f>
        <v>1301500</v>
      </c>
      <c r="D12" s="364">
        <f t="shared" si="0"/>
        <v>5424200</v>
      </c>
      <c r="E12" s="364">
        <f t="shared" si="0"/>
        <v>0</v>
      </c>
      <c r="F12" s="364">
        <f t="shared" si="0"/>
        <v>447255</v>
      </c>
      <c r="G12" s="364">
        <f t="shared" si="0"/>
        <v>0</v>
      </c>
      <c r="H12" s="364">
        <f t="shared" si="0"/>
        <v>25400</v>
      </c>
      <c r="I12" s="364">
        <f t="shared" si="0"/>
        <v>0</v>
      </c>
      <c r="J12" s="364">
        <f t="shared" si="0"/>
        <v>0</v>
      </c>
      <c r="K12" s="364">
        <f t="shared" si="0"/>
        <v>0</v>
      </c>
      <c r="L12" s="364">
        <f t="shared" si="0"/>
        <v>13928490</v>
      </c>
    </row>
  </sheetData>
  <mergeCells count="2">
    <mergeCell ref="A1:F2"/>
    <mergeCell ref="A6:A7"/>
  </mergeCells>
  <pageMargins left="0.75" right="0.75" top="1" bottom="1" header="0.5" footer="0.5"/>
  <pageSetup paperSize="9" scale="43" orientation="landscape" r:id="rId1"/>
  <headerFooter alignWithMargins="0">
    <oddHeader>&amp;R2.3. sz. melléklet
...../2019.(VI.27.) Egyek Önk.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K36"/>
  <sheetViews>
    <sheetView view="pageLayout" zoomScaleNormal="100" workbookViewId="0">
      <selection activeCell="C34" sqref="C34"/>
    </sheetView>
  </sheetViews>
  <sheetFormatPr defaultRowHeight="12.75" x14ac:dyDescent="0.2"/>
  <cols>
    <col min="1" max="1" width="5.28515625" customWidth="1"/>
    <col min="2" max="2" width="52" customWidth="1"/>
    <col min="3" max="3" width="22.5703125" customWidth="1"/>
    <col min="4" max="6" width="17.7109375" customWidth="1"/>
    <col min="10" max="10" width="12.5703125" bestFit="1" customWidth="1"/>
    <col min="11" max="11" width="10" bestFit="1" customWidth="1"/>
  </cols>
  <sheetData>
    <row r="1" spans="2:8" ht="7.5" customHeight="1" x14ac:dyDescent="0.2"/>
    <row r="2" spans="2:8" ht="30" customHeight="1" x14ac:dyDescent="0.2">
      <c r="B2" s="618" t="s">
        <v>329</v>
      </c>
      <c r="C2" s="618"/>
      <c r="D2" s="618"/>
      <c r="E2" s="618"/>
      <c r="F2" s="618"/>
    </row>
    <row r="3" spans="2:8" ht="4.5" customHeight="1" thickBot="1" x14ac:dyDescent="0.25">
      <c r="B3" s="618"/>
      <c r="C3" s="618"/>
      <c r="D3" s="618"/>
      <c r="E3" s="618"/>
      <c r="F3" s="618"/>
    </row>
    <row r="4" spans="2:8" ht="3.75" hidden="1" customHeight="1" thickBot="1" x14ac:dyDescent="0.3">
      <c r="B4" s="10"/>
      <c r="C4" s="10"/>
      <c r="D4" s="10"/>
      <c r="E4" s="10"/>
      <c r="F4" s="15" t="s">
        <v>26</v>
      </c>
    </row>
    <row r="5" spans="2:8" ht="15.75" customHeight="1" x14ac:dyDescent="0.2">
      <c r="B5" s="634" t="s">
        <v>27</v>
      </c>
      <c r="C5" s="634" t="s">
        <v>298</v>
      </c>
      <c r="D5" s="636" t="s">
        <v>296</v>
      </c>
      <c r="E5" s="636" t="s">
        <v>297</v>
      </c>
      <c r="F5" s="639" t="s">
        <v>28</v>
      </c>
    </row>
    <row r="6" spans="2:8" ht="35.25" customHeight="1" thickBot="1" x14ac:dyDescent="0.25">
      <c r="B6" s="635"/>
      <c r="C6" s="635"/>
      <c r="D6" s="637"/>
      <c r="E6" s="638"/>
      <c r="F6" s="640"/>
    </row>
    <row r="7" spans="2:8" ht="15" customHeight="1" thickBot="1" x14ac:dyDescent="0.25">
      <c r="B7" s="16" t="s">
        <v>174</v>
      </c>
      <c r="C7" s="157">
        <f>C8+C10</f>
        <v>342114582</v>
      </c>
      <c r="D7" s="157">
        <f>D8+D10</f>
        <v>87733305</v>
      </c>
      <c r="E7" s="157">
        <f>E8+E10</f>
        <v>6730135</v>
      </c>
      <c r="F7" s="159">
        <f t="shared" ref="F7:F33" si="0">SUM(C7:E7)</f>
        <v>436578022</v>
      </c>
    </row>
    <row r="8" spans="2:8" ht="15" customHeight="1" thickBot="1" x14ac:dyDescent="0.25">
      <c r="B8" s="17" t="s">
        <v>175</v>
      </c>
      <c r="C8" s="126">
        <v>311878012</v>
      </c>
      <c r="D8" s="140">
        <v>86714365</v>
      </c>
      <c r="E8" s="140">
        <v>6164295</v>
      </c>
      <c r="F8" s="159">
        <f t="shared" si="0"/>
        <v>404756672</v>
      </c>
    </row>
    <row r="9" spans="2:8" ht="15" customHeight="1" thickBot="1" x14ac:dyDescent="0.25">
      <c r="B9" s="17" t="s">
        <v>178</v>
      </c>
      <c r="C9" s="126">
        <v>301393063</v>
      </c>
      <c r="D9" s="140"/>
      <c r="E9" s="140"/>
      <c r="F9" s="159">
        <f t="shared" si="0"/>
        <v>301393063</v>
      </c>
    </row>
    <row r="10" spans="2:8" ht="15" customHeight="1" thickBot="1" x14ac:dyDescent="0.25">
      <c r="B10" s="18" t="s">
        <v>176</v>
      </c>
      <c r="C10" s="127">
        <v>30236570</v>
      </c>
      <c r="D10" s="79">
        <v>1018940</v>
      </c>
      <c r="E10" s="79">
        <v>565840</v>
      </c>
      <c r="F10" s="159">
        <f t="shared" si="0"/>
        <v>31821350</v>
      </c>
    </row>
    <row r="11" spans="2:8" ht="15" customHeight="1" thickBot="1" x14ac:dyDescent="0.25">
      <c r="B11" s="19" t="s">
        <v>215</v>
      </c>
      <c r="C11" s="128">
        <v>26678444</v>
      </c>
      <c r="D11" s="158"/>
      <c r="E11" s="158"/>
      <c r="F11" s="159">
        <f t="shared" si="0"/>
        <v>26678444</v>
      </c>
    </row>
    <row r="12" spans="2:8" ht="29.25" customHeight="1" thickBot="1" x14ac:dyDescent="0.25">
      <c r="B12" s="124" t="s">
        <v>165</v>
      </c>
      <c r="C12" s="159">
        <v>36216174</v>
      </c>
      <c r="D12" s="159">
        <v>17959878</v>
      </c>
      <c r="E12" s="157">
        <v>1301500</v>
      </c>
      <c r="F12" s="159">
        <f t="shared" si="0"/>
        <v>55477552</v>
      </c>
      <c r="H12" s="138"/>
    </row>
    <row r="13" spans="2:8" ht="15" customHeight="1" thickBot="1" x14ac:dyDescent="0.25">
      <c r="B13" s="78" t="s">
        <v>142</v>
      </c>
      <c r="C13" s="157">
        <v>201521109</v>
      </c>
      <c r="D13" s="157">
        <v>26001008</v>
      </c>
      <c r="E13" s="157">
        <v>5424200</v>
      </c>
      <c r="F13" s="159">
        <f t="shared" si="0"/>
        <v>232946317</v>
      </c>
    </row>
    <row r="14" spans="2:8" ht="15" customHeight="1" thickBot="1" x14ac:dyDescent="0.25">
      <c r="B14" s="57" t="s">
        <v>143</v>
      </c>
      <c r="C14" s="251">
        <v>10363165</v>
      </c>
      <c r="D14" s="160"/>
      <c r="E14" s="160"/>
      <c r="F14" s="159">
        <f>SUM(C14:E14)</f>
        <v>10363165</v>
      </c>
    </row>
    <row r="15" spans="2:8" s="62" customFormat="1" ht="29.25" customHeight="1" thickBot="1" x14ac:dyDescent="0.25">
      <c r="B15" s="124" t="s">
        <v>168</v>
      </c>
      <c r="C15" s="490">
        <f>SUM(C16:C31)</f>
        <v>114290511</v>
      </c>
      <c r="D15" s="491">
        <f>SUM(D16:D31)</f>
        <v>5024165</v>
      </c>
      <c r="E15" s="490">
        <f>SUM(E16:E31)</f>
        <v>447255</v>
      </c>
      <c r="F15" s="491">
        <f>SUM(F16:F31)</f>
        <v>105761931</v>
      </c>
    </row>
    <row r="16" spans="2:8" ht="15" customHeight="1" thickBot="1" x14ac:dyDescent="0.25">
      <c r="B16" s="356" t="s">
        <v>86</v>
      </c>
      <c r="C16" s="350">
        <v>2786139</v>
      </c>
      <c r="D16" s="259"/>
      <c r="E16" s="260"/>
      <c r="F16" s="159">
        <f t="shared" si="0"/>
        <v>2786139</v>
      </c>
    </row>
    <row r="17" spans="1:11" ht="15" customHeight="1" thickBot="1" x14ac:dyDescent="0.25">
      <c r="B17" s="548" t="s">
        <v>367</v>
      </c>
      <c r="C17" s="549">
        <v>9000000</v>
      </c>
      <c r="D17" s="550"/>
      <c r="E17" s="551"/>
      <c r="F17" s="159"/>
    </row>
    <row r="18" spans="1:11" ht="15" customHeight="1" thickBot="1" x14ac:dyDescent="0.25">
      <c r="B18" s="52" t="s">
        <v>245</v>
      </c>
      <c r="C18" s="351">
        <v>46756000</v>
      </c>
      <c r="D18" s="253"/>
      <c r="E18" s="254"/>
      <c r="F18" s="159">
        <f t="shared" si="0"/>
        <v>46756000</v>
      </c>
    </row>
    <row r="19" spans="1:11" ht="17.25" customHeight="1" thickBot="1" x14ac:dyDescent="0.25">
      <c r="B19" s="52" t="s">
        <v>72</v>
      </c>
      <c r="C19" s="352">
        <v>27328292</v>
      </c>
      <c r="D19" s="253">
        <v>5024165</v>
      </c>
      <c r="E19" s="254">
        <v>447255</v>
      </c>
      <c r="F19" s="159">
        <f t="shared" si="0"/>
        <v>32799712</v>
      </c>
    </row>
    <row r="20" spans="1:11" ht="17.25" customHeight="1" thickBot="1" x14ac:dyDescent="0.25">
      <c r="B20" s="52" t="s">
        <v>368</v>
      </c>
      <c r="C20" s="352">
        <v>5000000</v>
      </c>
      <c r="D20" s="253"/>
      <c r="E20" s="254"/>
      <c r="F20" s="159"/>
    </row>
    <row r="21" spans="1:11" ht="15" customHeight="1" thickBot="1" x14ac:dyDescent="0.25">
      <c r="B21" s="52" t="s">
        <v>331</v>
      </c>
      <c r="C21" s="352">
        <v>50000</v>
      </c>
      <c r="D21" s="253"/>
      <c r="E21" s="254"/>
      <c r="F21" s="159">
        <f t="shared" si="0"/>
        <v>50000</v>
      </c>
      <c r="K21" s="86"/>
    </row>
    <row r="22" spans="1:11" ht="15" customHeight="1" thickBot="1" x14ac:dyDescent="0.25">
      <c r="B22" s="52" t="s">
        <v>87</v>
      </c>
      <c r="C22" s="352">
        <v>10622443</v>
      </c>
      <c r="D22" s="253"/>
      <c r="E22" s="254"/>
      <c r="F22" s="159">
        <f t="shared" si="0"/>
        <v>10622443</v>
      </c>
    </row>
    <row r="23" spans="1:11" ht="29.25" customHeight="1" thickBot="1" x14ac:dyDescent="0.25">
      <c r="B23" s="123" t="s">
        <v>330</v>
      </c>
      <c r="C23" s="353">
        <v>3919704</v>
      </c>
      <c r="D23" s="255"/>
      <c r="E23" s="256"/>
      <c r="F23" s="159">
        <f t="shared" si="0"/>
        <v>3919704</v>
      </c>
      <c r="K23" s="86"/>
    </row>
    <row r="24" spans="1:11" ht="15" customHeight="1" thickBot="1" x14ac:dyDescent="0.25">
      <c r="B24" s="52" t="s">
        <v>246</v>
      </c>
      <c r="C24" s="353">
        <v>565446</v>
      </c>
      <c r="D24" s="255"/>
      <c r="E24" s="256"/>
      <c r="F24" s="159">
        <f t="shared" si="0"/>
        <v>565446</v>
      </c>
    </row>
    <row r="25" spans="1:11" ht="15" customHeight="1" thickBot="1" x14ac:dyDescent="0.25">
      <c r="B25" s="52" t="s">
        <v>181</v>
      </c>
      <c r="C25" s="353">
        <v>400000</v>
      </c>
      <c r="D25" s="255"/>
      <c r="E25" s="256"/>
      <c r="F25" s="159">
        <f t="shared" si="0"/>
        <v>400000</v>
      </c>
    </row>
    <row r="26" spans="1:11" ht="15" customHeight="1" thickBot="1" x14ac:dyDescent="0.25">
      <c r="B26" s="53" t="s">
        <v>369</v>
      </c>
      <c r="C26" s="353">
        <v>1600000</v>
      </c>
      <c r="D26" s="255"/>
      <c r="E26" s="256"/>
      <c r="F26" s="159">
        <f t="shared" si="0"/>
        <v>1600000</v>
      </c>
    </row>
    <row r="27" spans="1:11" ht="15" customHeight="1" thickBot="1" x14ac:dyDescent="0.25">
      <c r="B27" s="53" t="s">
        <v>332</v>
      </c>
      <c r="C27" s="353">
        <v>1295199</v>
      </c>
      <c r="D27" s="255"/>
      <c r="E27" s="256"/>
      <c r="F27" s="159">
        <f t="shared" si="0"/>
        <v>1295199</v>
      </c>
    </row>
    <row r="28" spans="1:11" ht="15" customHeight="1" thickBot="1" x14ac:dyDescent="0.25">
      <c r="B28" s="357" t="s">
        <v>216</v>
      </c>
      <c r="C28" s="354">
        <v>250000</v>
      </c>
      <c r="D28" s="255"/>
      <c r="E28" s="256"/>
      <c r="F28" s="159">
        <f t="shared" si="0"/>
        <v>250000</v>
      </c>
    </row>
    <row r="29" spans="1:11" ht="15" customHeight="1" thickBot="1" x14ac:dyDescent="0.25">
      <c r="B29" s="53" t="s">
        <v>179</v>
      </c>
      <c r="C29" s="354">
        <v>1500000</v>
      </c>
      <c r="D29" s="255"/>
      <c r="E29" s="256"/>
      <c r="F29" s="159">
        <f t="shared" si="0"/>
        <v>1500000</v>
      </c>
    </row>
    <row r="30" spans="1:11" ht="15" customHeight="1" thickBot="1" x14ac:dyDescent="0.25">
      <c r="B30" s="335" t="s">
        <v>180</v>
      </c>
      <c r="C30" s="355">
        <v>1200000</v>
      </c>
      <c r="D30" s="257"/>
      <c r="E30" s="258"/>
      <c r="F30" s="159">
        <f t="shared" si="0"/>
        <v>1200000</v>
      </c>
    </row>
    <row r="31" spans="1:11" s="62" customFormat="1" ht="15" customHeight="1" thickBot="1" x14ac:dyDescent="0.25">
      <c r="A31" s="198"/>
      <c r="B31" s="376" t="s">
        <v>259</v>
      </c>
      <c r="C31" s="377">
        <v>2017288</v>
      </c>
      <c r="D31" s="375"/>
      <c r="E31" s="377"/>
      <c r="F31" s="474">
        <f t="shared" si="0"/>
        <v>2017288</v>
      </c>
    </row>
    <row r="32" spans="1:11" s="62" customFormat="1" ht="15" customHeight="1" thickBot="1" x14ac:dyDescent="0.25">
      <c r="B32" s="16" t="s">
        <v>177</v>
      </c>
      <c r="C32" s="252">
        <f>C33</f>
        <v>12953900</v>
      </c>
      <c r="D32" s="252">
        <f>SUM(D33:D33)</f>
        <v>0</v>
      </c>
      <c r="E32" s="157">
        <f>SUM(E33:E33)</f>
        <v>0</v>
      </c>
      <c r="F32" s="159">
        <f t="shared" si="0"/>
        <v>12953900</v>
      </c>
    </row>
    <row r="33" spans="2:6" ht="15" customHeight="1" thickBot="1" x14ac:dyDescent="0.25">
      <c r="B33" s="247" t="s">
        <v>255</v>
      </c>
      <c r="C33" s="248">
        <v>12953900</v>
      </c>
      <c r="D33" s="249">
        <v>0</v>
      </c>
      <c r="E33" s="250"/>
      <c r="F33" s="159">
        <f t="shared" si="0"/>
        <v>12953900</v>
      </c>
    </row>
    <row r="34" spans="2:6" ht="13.5" thickBot="1" x14ac:dyDescent="0.25">
      <c r="B34" s="16" t="s">
        <v>29</v>
      </c>
      <c r="C34" s="157">
        <f>C7+C12+C13+C14+C15+C32</f>
        <v>717459441</v>
      </c>
      <c r="D34" s="157">
        <f>D7+D12+D13+D14+D15+D32</f>
        <v>136718356</v>
      </c>
      <c r="E34" s="157">
        <f>E7+E12+E13+E14+E15+E32</f>
        <v>13903090</v>
      </c>
      <c r="F34" s="157">
        <f>F7+F12+F13+F14+F15+F32</f>
        <v>854080887</v>
      </c>
    </row>
    <row r="35" spans="2:6" x14ac:dyDescent="0.2">
      <c r="C35" s="172"/>
      <c r="D35" s="2"/>
    </row>
    <row r="36" spans="2:6" x14ac:dyDescent="0.2">
      <c r="C36" s="86"/>
      <c r="D36" s="86"/>
    </row>
  </sheetData>
  <mergeCells count="6">
    <mergeCell ref="B2:F3"/>
    <mergeCell ref="B5:B6"/>
    <mergeCell ref="D5:D6"/>
    <mergeCell ref="E5:E6"/>
    <mergeCell ref="F5:F6"/>
    <mergeCell ref="C5:C6"/>
  </mergeCells>
  <phoneticPr fontId="3" type="noConversion"/>
  <pageMargins left="0.78740157480314965" right="0.78740157480314965" top="0.83229166666666665" bottom="0.78740157480314965" header="0.51181102362204722" footer="0.51181102362204722"/>
  <pageSetup paperSize="9" scale="85" orientation="landscape" r:id="rId1"/>
  <headerFooter alignWithMargins="0">
    <oddHeader>&amp;R3.sz melléklet
..../2019.(VI.27.) Egyek Önk.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Layout" zoomScaleNormal="140" workbookViewId="0">
      <selection activeCell="E31" sqref="E31"/>
    </sheetView>
  </sheetViews>
  <sheetFormatPr defaultRowHeight="12.75" x14ac:dyDescent="0.2"/>
  <cols>
    <col min="1" max="1" width="8.140625" customWidth="1"/>
    <col min="2" max="2" width="19.28515625" customWidth="1"/>
    <col min="3" max="3" width="74.7109375" customWidth="1"/>
    <col min="4" max="4" width="20.85546875" customWidth="1"/>
    <col min="5" max="5" width="17.28515625" bestFit="1" customWidth="1"/>
    <col min="6" max="6" width="19.42578125" customWidth="1"/>
    <col min="8" max="8" width="12.5703125" bestFit="1" customWidth="1"/>
  </cols>
  <sheetData>
    <row r="1" spans="1:6" x14ac:dyDescent="0.2">
      <c r="D1" s="90"/>
    </row>
    <row r="2" spans="1:6" x14ac:dyDescent="0.2">
      <c r="D2" s="90"/>
    </row>
    <row r="3" spans="1:6" x14ac:dyDescent="0.2">
      <c r="A3" s="336"/>
      <c r="B3" s="336"/>
      <c r="C3" s="336"/>
      <c r="D3" s="337"/>
    </row>
    <row r="4" spans="1:6" ht="15.75" x14ac:dyDescent="0.25">
      <c r="A4" s="641" t="s">
        <v>300</v>
      </c>
      <c r="B4" s="642"/>
      <c r="C4" s="642"/>
      <c r="D4" s="642"/>
    </row>
    <row r="5" spans="1:6" ht="13.5" thickBot="1" x14ac:dyDescent="0.25">
      <c r="A5" s="336"/>
      <c r="B5" s="336"/>
      <c r="C5" s="336"/>
      <c r="D5" s="338" t="s">
        <v>32</v>
      </c>
    </row>
    <row r="6" spans="1:6" ht="26.25" thickBot="1" x14ac:dyDescent="0.25">
      <c r="A6" s="339" t="s">
        <v>88</v>
      </c>
      <c r="B6" s="340" t="s">
        <v>182</v>
      </c>
      <c r="C6" s="341" t="s">
        <v>31</v>
      </c>
      <c r="D6" s="293" t="s">
        <v>336</v>
      </c>
    </row>
    <row r="7" spans="1:6" ht="13.5" thickBot="1" x14ac:dyDescent="0.25">
      <c r="A7" s="333" t="s">
        <v>2</v>
      </c>
      <c r="B7" s="508" t="s">
        <v>220</v>
      </c>
      <c r="C7" s="332" t="s">
        <v>374</v>
      </c>
      <c r="D7" s="510">
        <v>8021574</v>
      </c>
    </row>
    <row r="8" spans="1:6" ht="13.5" thickBot="1" x14ac:dyDescent="0.25">
      <c r="A8" s="333" t="s">
        <v>6</v>
      </c>
      <c r="B8" s="508" t="s">
        <v>219</v>
      </c>
      <c r="C8" s="332" t="s">
        <v>375</v>
      </c>
      <c r="D8" s="510">
        <v>5580000</v>
      </c>
    </row>
    <row r="9" spans="1:6" ht="13.5" thickBot="1" x14ac:dyDescent="0.25">
      <c r="A9" s="333" t="s">
        <v>10</v>
      </c>
      <c r="B9" s="508" t="s">
        <v>183</v>
      </c>
      <c r="C9" s="332" t="s">
        <v>335</v>
      </c>
      <c r="D9" s="510">
        <v>2500000</v>
      </c>
    </row>
    <row r="10" spans="1:6" x14ac:dyDescent="0.2">
      <c r="A10" s="333" t="s">
        <v>4</v>
      </c>
      <c r="B10" s="508" t="s">
        <v>183</v>
      </c>
      <c r="C10" s="332" t="s">
        <v>240</v>
      </c>
      <c r="D10" s="510">
        <f>7009546+1892577</f>
        <v>8902123</v>
      </c>
    </row>
    <row r="11" spans="1:6" ht="13.5" thickBot="1" x14ac:dyDescent="0.25">
      <c r="A11" s="333" t="s">
        <v>7</v>
      </c>
      <c r="B11" s="508" t="s">
        <v>334</v>
      </c>
      <c r="C11" s="347" t="s">
        <v>333</v>
      </c>
      <c r="D11" s="509">
        <v>2024000</v>
      </c>
    </row>
    <row r="12" spans="1:6" ht="13.5" thickBot="1" x14ac:dyDescent="0.25">
      <c r="A12" s="643" t="s">
        <v>14</v>
      </c>
      <c r="B12" s="643"/>
      <c r="C12" s="644"/>
      <c r="D12" s="392">
        <f>SUM(D7:D11)</f>
        <v>27027697</v>
      </c>
      <c r="F12" s="86"/>
    </row>
    <row r="13" spans="1:6" x14ac:dyDescent="0.2">
      <c r="A13" s="336"/>
      <c r="B13" s="336"/>
      <c r="C13" s="336"/>
      <c r="D13" s="337"/>
    </row>
    <row r="14" spans="1:6" x14ac:dyDescent="0.2">
      <c r="A14" s="336"/>
      <c r="B14" s="336"/>
      <c r="C14" s="336"/>
      <c r="D14" s="337"/>
    </row>
    <row r="15" spans="1:6" ht="15.75" x14ac:dyDescent="0.25">
      <c r="A15" s="641" t="s">
        <v>67</v>
      </c>
      <c r="B15" s="642"/>
      <c r="C15" s="642"/>
      <c r="D15" s="642"/>
    </row>
    <row r="16" spans="1:6" ht="13.5" thickBot="1" x14ac:dyDescent="0.25">
      <c r="A16" s="345"/>
      <c r="B16" s="345"/>
      <c r="C16" s="345"/>
      <c r="D16" s="338" t="s">
        <v>32</v>
      </c>
    </row>
    <row r="17" spans="1:6" ht="13.5" thickBot="1" x14ac:dyDescent="0.25">
      <c r="A17" s="339" t="s">
        <v>88</v>
      </c>
      <c r="B17" s="340"/>
      <c r="C17" s="346" t="s">
        <v>33</v>
      </c>
      <c r="D17" s="342" t="s">
        <v>234</v>
      </c>
    </row>
    <row r="18" spans="1:6" s="61" customFormat="1" ht="13.5" thickBot="1" x14ac:dyDescent="0.25">
      <c r="A18" s="591" t="s">
        <v>2</v>
      </c>
      <c r="B18" s="596" t="s">
        <v>184</v>
      </c>
      <c r="C18" s="597" t="s">
        <v>338</v>
      </c>
      <c r="D18" s="598">
        <v>2012000</v>
      </c>
    </row>
    <row r="19" spans="1:6" s="61" customFormat="1" ht="13.5" thickBot="1" x14ac:dyDescent="0.25">
      <c r="A19" s="591" t="s">
        <v>6</v>
      </c>
      <c r="B19" s="592" t="s">
        <v>184</v>
      </c>
      <c r="C19" s="593" t="s">
        <v>339</v>
      </c>
      <c r="D19" s="394">
        <v>1575000</v>
      </c>
    </row>
    <row r="20" spans="1:6" s="61" customFormat="1" ht="13.5" thickBot="1" x14ac:dyDescent="0.25">
      <c r="A20" s="591" t="s">
        <v>10</v>
      </c>
      <c r="B20" s="592" t="s">
        <v>184</v>
      </c>
      <c r="C20" s="593" t="s">
        <v>349</v>
      </c>
      <c r="D20" s="394">
        <v>2700000</v>
      </c>
    </row>
    <row r="21" spans="1:6" s="61" customFormat="1" ht="13.5" thickBot="1" x14ac:dyDescent="0.25">
      <c r="A21" s="591" t="s">
        <v>4</v>
      </c>
      <c r="B21" s="592" t="s">
        <v>344</v>
      </c>
      <c r="C21" s="593" t="s">
        <v>345</v>
      </c>
      <c r="D21" s="394">
        <f>2208000+597000</f>
        <v>2805000</v>
      </c>
      <c r="F21" s="599"/>
    </row>
    <row r="22" spans="1:6" ht="13.5" thickBot="1" x14ac:dyDescent="0.25">
      <c r="A22" s="331" t="s">
        <v>7</v>
      </c>
      <c r="B22" s="343" t="s">
        <v>220</v>
      </c>
      <c r="C22" s="334" t="s">
        <v>343</v>
      </c>
      <c r="D22" s="391">
        <f>211500+57105</f>
        <v>268605</v>
      </c>
      <c r="F22" s="86"/>
    </row>
    <row r="23" spans="1:6" ht="13.5" thickBot="1" x14ac:dyDescent="0.25">
      <c r="A23" s="331" t="s">
        <v>11</v>
      </c>
      <c r="B23" s="343" t="s">
        <v>220</v>
      </c>
      <c r="C23" s="334" t="s">
        <v>342</v>
      </c>
      <c r="D23" s="394">
        <v>2500000</v>
      </c>
      <c r="F23" s="86"/>
    </row>
    <row r="24" spans="1:6" ht="13.5" thickBot="1" x14ac:dyDescent="0.25">
      <c r="A24" s="331" t="s">
        <v>5</v>
      </c>
      <c r="B24" s="343" t="s">
        <v>220</v>
      </c>
      <c r="C24" s="334" t="s">
        <v>280</v>
      </c>
      <c r="D24" s="394">
        <v>61145650</v>
      </c>
      <c r="F24" s="86"/>
    </row>
    <row r="25" spans="1:6" ht="13.5" thickBot="1" x14ac:dyDescent="0.25">
      <c r="A25" s="331" t="s">
        <v>13</v>
      </c>
      <c r="B25" s="343" t="s">
        <v>220</v>
      </c>
      <c r="C25" s="334" t="s">
        <v>341</v>
      </c>
      <c r="D25" s="394">
        <f>252000+68000</f>
        <v>320000</v>
      </c>
      <c r="F25" s="86"/>
    </row>
    <row r="26" spans="1:6" ht="13.5" thickBot="1" x14ac:dyDescent="0.25">
      <c r="A26" s="331" t="s">
        <v>8</v>
      </c>
      <c r="B26" s="343" t="s">
        <v>220</v>
      </c>
      <c r="C26" s="334" t="s">
        <v>350</v>
      </c>
      <c r="D26" s="394">
        <v>1400000</v>
      </c>
    </row>
    <row r="27" spans="1:6" ht="13.5" thickBot="1" x14ac:dyDescent="0.25">
      <c r="A27" s="331" t="s">
        <v>3</v>
      </c>
      <c r="B27" s="343" t="s">
        <v>219</v>
      </c>
      <c r="C27" s="334" t="s">
        <v>340</v>
      </c>
      <c r="D27" s="394">
        <v>50744996</v>
      </c>
    </row>
    <row r="28" spans="1:6" ht="13.5" thickBot="1" x14ac:dyDescent="0.25">
      <c r="A28" s="591" t="s">
        <v>9</v>
      </c>
      <c r="B28" s="592" t="s">
        <v>241</v>
      </c>
      <c r="C28" s="593" t="s">
        <v>351</v>
      </c>
      <c r="D28" s="394">
        <f>551200+148800</f>
        <v>700000</v>
      </c>
    </row>
    <row r="29" spans="1:6" ht="13.5" thickBot="1" x14ac:dyDescent="0.25">
      <c r="A29" s="591" t="s">
        <v>25</v>
      </c>
      <c r="B29" s="592" t="s">
        <v>183</v>
      </c>
      <c r="C29" s="593" t="s">
        <v>354</v>
      </c>
      <c r="D29" s="394">
        <v>300000</v>
      </c>
    </row>
    <row r="30" spans="1:6" ht="13.5" thickBot="1" x14ac:dyDescent="0.25">
      <c r="A30" s="591" t="s">
        <v>16</v>
      </c>
      <c r="B30" s="592" t="s">
        <v>183</v>
      </c>
      <c r="C30" s="593" t="s">
        <v>355</v>
      </c>
      <c r="D30" s="394">
        <f>37352243+10085105</f>
        <v>47437348</v>
      </c>
    </row>
    <row r="31" spans="1:6" ht="13.5" thickBot="1" x14ac:dyDescent="0.25">
      <c r="A31" s="591" t="s">
        <v>57</v>
      </c>
      <c r="B31" s="592" t="s">
        <v>183</v>
      </c>
      <c r="C31" s="593" t="s">
        <v>303</v>
      </c>
      <c r="D31" s="394">
        <f>427497480+115424320</f>
        <v>542921800</v>
      </c>
    </row>
    <row r="32" spans="1:6" ht="13.5" thickBot="1" x14ac:dyDescent="0.25">
      <c r="A32" s="591" t="s">
        <v>60</v>
      </c>
      <c r="B32" s="592" t="s">
        <v>183</v>
      </c>
      <c r="C32" s="593" t="s">
        <v>293</v>
      </c>
      <c r="D32" s="394">
        <f>132443228+35759672</f>
        <v>168202900</v>
      </c>
    </row>
    <row r="33" spans="1:6" ht="26.25" thickBot="1" x14ac:dyDescent="0.25">
      <c r="A33" s="591" t="s">
        <v>58</v>
      </c>
      <c r="B33" s="592" t="s">
        <v>183</v>
      </c>
      <c r="C33" s="594" t="s">
        <v>292</v>
      </c>
      <c r="D33" s="394">
        <f>109949617+29686396</f>
        <v>139636013</v>
      </c>
      <c r="F33" s="86"/>
    </row>
    <row r="34" spans="1:6" ht="13.5" thickBot="1" x14ac:dyDescent="0.25">
      <c r="A34" s="591" t="s">
        <v>59</v>
      </c>
      <c r="B34" s="592" t="s">
        <v>352</v>
      </c>
      <c r="C34" s="594" t="s">
        <v>353</v>
      </c>
      <c r="D34" s="394">
        <f>107619065+29057147</f>
        <v>136676212</v>
      </c>
    </row>
    <row r="35" spans="1:6" ht="13.5" thickBot="1" x14ac:dyDescent="0.25">
      <c r="A35" s="591" t="s">
        <v>61</v>
      </c>
      <c r="B35" s="592" t="s">
        <v>302</v>
      </c>
      <c r="C35" s="593" t="s">
        <v>301</v>
      </c>
      <c r="D35" s="394">
        <f>1095161306+295693552</f>
        <v>1390854858</v>
      </c>
    </row>
    <row r="36" spans="1:6" ht="13.5" thickBot="1" x14ac:dyDescent="0.25">
      <c r="A36" s="591" t="s">
        <v>62</v>
      </c>
      <c r="B36" s="592" t="s">
        <v>346</v>
      </c>
      <c r="C36" s="593" t="s">
        <v>347</v>
      </c>
      <c r="D36" s="394">
        <f>2894800+781596</f>
        <v>3676396</v>
      </c>
    </row>
    <row r="37" spans="1:6" ht="13.5" thickBot="1" x14ac:dyDescent="0.25">
      <c r="A37" s="591" t="s">
        <v>63</v>
      </c>
      <c r="B37" s="592" t="s">
        <v>346</v>
      </c>
      <c r="C37" s="593" t="s">
        <v>348</v>
      </c>
      <c r="D37" s="394">
        <v>508000</v>
      </c>
    </row>
    <row r="38" spans="1:6" s="61" customFormat="1" x14ac:dyDescent="0.2">
      <c r="A38" s="591" t="s">
        <v>15</v>
      </c>
      <c r="B38" s="592" t="s">
        <v>281</v>
      </c>
      <c r="C38" s="593" t="s">
        <v>337</v>
      </c>
      <c r="D38" s="394">
        <v>25400</v>
      </c>
    </row>
    <row r="39" spans="1:6" ht="13.5" thickBot="1" x14ac:dyDescent="0.25">
      <c r="A39" s="645" t="s">
        <v>14</v>
      </c>
      <c r="B39" s="646"/>
      <c r="C39" s="647"/>
      <c r="D39" s="595">
        <f>SUM(D18:D38)</f>
        <v>2556410178</v>
      </c>
    </row>
    <row r="40" spans="1:6" x14ac:dyDescent="0.2">
      <c r="D40" s="90"/>
    </row>
    <row r="41" spans="1:6" x14ac:dyDescent="0.2">
      <c r="D41" s="511"/>
    </row>
    <row r="42" spans="1:6" x14ac:dyDescent="0.2">
      <c r="D42" s="86"/>
    </row>
    <row r="44" spans="1:6" x14ac:dyDescent="0.2">
      <c r="D44" s="86"/>
    </row>
    <row r="46" spans="1:6" x14ac:dyDescent="0.2">
      <c r="E46" s="86"/>
    </row>
  </sheetData>
  <mergeCells count="4">
    <mergeCell ref="A4:D4"/>
    <mergeCell ref="A12:C12"/>
    <mergeCell ref="A15:D15"/>
    <mergeCell ref="A39:C39"/>
  </mergeCells>
  <phoneticPr fontId="35" type="noConversion"/>
  <pageMargins left="0.7" right="0.7" top="0.75" bottom="0.75" header="0.3" footer="0.3"/>
  <pageSetup paperSize="9" scale="72" orientation="portrait" r:id="rId1"/>
  <headerFooter>
    <oddHeader xml:space="preserve">&amp;R4. sz. melléklet
.../2019.(VI.27.) Egyek Önk.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view="pageLayout" zoomScaleNormal="100" zoomScaleSheetLayoutView="100" workbookViewId="0">
      <selection activeCell="G55" sqref="G55"/>
    </sheetView>
  </sheetViews>
  <sheetFormatPr defaultRowHeight="12.75" x14ac:dyDescent="0.2"/>
  <cols>
    <col min="1" max="1" width="6.85546875" customWidth="1"/>
    <col min="2" max="2" width="8.7109375" customWidth="1"/>
    <col min="3" max="3" width="56.5703125" customWidth="1"/>
    <col min="4" max="4" width="18.140625" customWidth="1"/>
    <col min="5" max="5" width="13.42578125" customWidth="1"/>
    <col min="6" max="6" width="19" bestFit="1" customWidth="1"/>
  </cols>
  <sheetData>
    <row r="1" spans="2:5" ht="15.75" x14ac:dyDescent="0.25">
      <c r="B1" s="625" t="s">
        <v>283</v>
      </c>
      <c r="C1" s="648"/>
      <c r="D1" s="648"/>
      <c r="E1" s="648"/>
    </row>
    <row r="2" spans="2:5" ht="16.5" thickBot="1" x14ac:dyDescent="0.25">
      <c r="B2" s="35" t="s">
        <v>51</v>
      </c>
      <c r="C2" s="35"/>
    </row>
    <row r="3" spans="2:5" ht="26.25" thickBot="1" x14ac:dyDescent="0.25">
      <c r="B3" s="38" t="s">
        <v>52</v>
      </c>
      <c r="C3" s="39" t="s">
        <v>53</v>
      </c>
      <c r="D3" s="40" t="s">
        <v>311</v>
      </c>
      <c r="E3" s="75"/>
    </row>
    <row r="4" spans="2:5" ht="13.5" thickBot="1" x14ac:dyDescent="0.25">
      <c r="B4" s="38">
        <v>1</v>
      </c>
      <c r="C4" s="39">
        <v>2</v>
      </c>
      <c r="D4" s="40">
        <v>5</v>
      </c>
    </row>
    <row r="5" spans="2:5" ht="26.25" thickBot="1" x14ac:dyDescent="0.25">
      <c r="B5" s="41" t="s">
        <v>2</v>
      </c>
      <c r="C5" s="161" t="s">
        <v>101</v>
      </c>
      <c r="D5" s="69">
        <f>D6+D12+D13</f>
        <v>701995846</v>
      </c>
    </row>
    <row r="6" spans="2:5" s="71" customFormat="1" ht="13.5" thickBot="1" x14ac:dyDescent="0.25">
      <c r="B6" s="41" t="s">
        <v>6</v>
      </c>
      <c r="C6" s="267" t="s">
        <v>106</v>
      </c>
      <c r="D6" s="307">
        <f>SUM(D7:D11)</f>
        <v>345836772</v>
      </c>
    </row>
    <row r="7" spans="2:5" ht="13.5" thickBot="1" x14ac:dyDescent="0.25">
      <c r="B7" s="41" t="s">
        <v>10</v>
      </c>
      <c r="C7" s="43" t="s">
        <v>185</v>
      </c>
      <c r="D7" s="308">
        <f>'bevétel 1.m. '!E9</f>
        <v>176532264</v>
      </c>
    </row>
    <row r="8" spans="2:5" ht="26.25" thickBot="1" x14ac:dyDescent="0.25">
      <c r="B8" s="41" t="s">
        <v>4</v>
      </c>
      <c r="C8" s="42" t="s">
        <v>186</v>
      </c>
      <c r="D8" s="309">
        <f>'bevétel 1.m. '!E10</f>
        <v>70212165</v>
      </c>
    </row>
    <row r="9" spans="2:5" ht="13.5" thickBot="1" x14ac:dyDescent="0.25">
      <c r="B9" s="41" t="s">
        <v>7</v>
      </c>
      <c r="C9" s="42" t="s">
        <v>187</v>
      </c>
      <c r="D9" s="309">
        <f>'bevétel 1.m. '!E11</f>
        <v>6520690</v>
      </c>
    </row>
    <row r="10" spans="2:5" ht="13.5" thickBot="1" x14ac:dyDescent="0.25">
      <c r="B10" s="41" t="s">
        <v>11</v>
      </c>
      <c r="C10" s="42" t="s">
        <v>188</v>
      </c>
      <c r="D10" s="309">
        <f>'bevétel 1.m. '!E12</f>
        <v>92571653</v>
      </c>
    </row>
    <row r="11" spans="2:5" ht="13.5" thickBot="1" x14ac:dyDescent="0.25">
      <c r="B11" s="41" t="s">
        <v>5</v>
      </c>
      <c r="C11" s="42" t="s">
        <v>204</v>
      </c>
      <c r="D11" s="309">
        <f>'bevétel 1.m. '!E13</f>
        <v>0</v>
      </c>
    </row>
    <row r="12" spans="2:5" ht="26.25" thickBot="1" x14ac:dyDescent="0.25">
      <c r="B12" s="41" t="s">
        <v>13</v>
      </c>
      <c r="C12" s="348" t="s">
        <v>251</v>
      </c>
      <c r="D12" s="349">
        <f>'bevétel 1.m. '!E14</f>
        <v>0</v>
      </c>
    </row>
    <row r="13" spans="2:5" s="71" customFormat="1" ht="26.25" thickBot="1" x14ac:dyDescent="0.25">
      <c r="B13" s="41" t="s">
        <v>8</v>
      </c>
      <c r="C13" s="268" t="s">
        <v>189</v>
      </c>
      <c r="D13" s="349">
        <f>'bevétel 1.m. '!E16</f>
        <v>356159074</v>
      </c>
    </row>
    <row r="14" spans="2:5" s="71" customFormat="1" ht="13.5" thickBot="1" x14ac:dyDescent="0.25">
      <c r="B14" s="41" t="s">
        <v>3</v>
      </c>
      <c r="C14" s="268" t="s">
        <v>230</v>
      </c>
      <c r="D14" s="349"/>
    </row>
    <row r="15" spans="2:5" s="71" customFormat="1" ht="13.5" thickBot="1" x14ac:dyDescent="0.25">
      <c r="B15" s="41" t="s">
        <v>9</v>
      </c>
      <c r="C15" s="268" t="s">
        <v>252</v>
      </c>
      <c r="D15" s="349"/>
    </row>
    <row r="16" spans="2:5" ht="26.25" thickBot="1" x14ac:dyDescent="0.25">
      <c r="B16" s="41" t="s">
        <v>25</v>
      </c>
      <c r="C16" s="318" t="s">
        <v>107</v>
      </c>
      <c r="D16" s="317">
        <f>SUM(D17:D19)</f>
        <v>2267638006</v>
      </c>
    </row>
    <row r="17" spans="2:4" ht="13.5" thickBot="1" x14ac:dyDescent="0.25">
      <c r="B17" s="41" t="s">
        <v>16</v>
      </c>
      <c r="C17" s="316" t="s">
        <v>190</v>
      </c>
      <c r="D17" s="308">
        <v>0</v>
      </c>
    </row>
    <row r="18" spans="2:4" s="71" customFormat="1" ht="26.25" thickBot="1" x14ac:dyDescent="0.25">
      <c r="B18" s="41" t="s">
        <v>57</v>
      </c>
      <c r="C18" s="314" t="s">
        <v>253</v>
      </c>
      <c r="D18" s="315"/>
    </row>
    <row r="19" spans="2:4" ht="26.25" thickBot="1" x14ac:dyDescent="0.25">
      <c r="B19" s="41" t="s">
        <v>60</v>
      </c>
      <c r="C19" s="44" t="s">
        <v>191</v>
      </c>
      <c r="D19" s="310">
        <f>'bevétel 1.m. '!E19</f>
        <v>2267638006</v>
      </c>
    </row>
    <row r="20" spans="2:4" ht="13.5" thickBot="1" x14ac:dyDescent="0.25">
      <c r="B20" s="41" t="s">
        <v>58</v>
      </c>
      <c r="C20" s="73" t="s">
        <v>120</v>
      </c>
      <c r="D20" s="74">
        <f>D22+D23+D27+D28</f>
        <v>79608000</v>
      </c>
    </row>
    <row r="21" spans="2:4" ht="13.5" thickBot="1" x14ac:dyDescent="0.25">
      <c r="B21" s="41"/>
      <c r="C21" s="475" t="s">
        <v>284</v>
      </c>
      <c r="D21" s="74"/>
    </row>
    <row r="22" spans="2:4" ht="13.5" thickBot="1" x14ac:dyDescent="0.25">
      <c r="B22" s="41" t="s">
        <v>61</v>
      </c>
      <c r="C22" s="527" t="s">
        <v>93</v>
      </c>
      <c r="D22" s="528">
        <v>13130000</v>
      </c>
    </row>
    <row r="23" spans="2:4" s="71" customFormat="1" ht="13.5" thickBot="1" x14ac:dyDescent="0.25">
      <c r="B23" s="526" t="s">
        <v>62</v>
      </c>
      <c r="C23" s="531" t="s">
        <v>192</v>
      </c>
      <c r="D23" s="532">
        <f>D24+D25+D26</f>
        <v>60990000</v>
      </c>
    </row>
    <row r="24" spans="2:4" ht="13.5" thickBot="1" x14ac:dyDescent="0.25">
      <c r="B24" s="526" t="s">
        <v>63</v>
      </c>
      <c r="C24" s="88" t="s">
        <v>193</v>
      </c>
      <c r="D24" s="533">
        <v>52000000</v>
      </c>
    </row>
    <row r="25" spans="2:4" ht="13.5" thickBot="1" x14ac:dyDescent="0.25">
      <c r="B25" s="526" t="s">
        <v>15</v>
      </c>
      <c r="C25" s="88" t="s">
        <v>194</v>
      </c>
      <c r="D25" s="533">
        <v>8990000</v>
      </c>
    </row>
    <row r="26" spans="2:4" ht="26.25" thickBot="1" x14ac:dyDescent="0.25">
      <c r="B26" s="526" t="s">
        <v>64</v>
      </c>
      <c r="C26" s="88" t="s">
        <v>97</v>
      </c>
      <c r="D26" s="533"/>
    </row>
    <row r="27" spans="2:4" ht="13.5" thickBot="1" x14ac:dyDescent="0.25">
      <c r="B27" s="526" t="s">
        <v>65</v>
      </c>
      <c r="C27" s="88" t="s">
        <v>195</v>
      </c>
      <c r="D27" s="534">
        <v>5488000</v>
      </c>
    </row>
    <row r="28" spans="2:4" ht="13.5" thickBot="1" x14ac:dyDescent="0.25">
      <c r="B28" s="526" t="s">
        <v>66</v>
      </c>
      <c r="C28" s="88" t="s">
        <v>279</v>
      </c>
      <c r="D28" s="533"/>
    </row>
    <row r="29" spans="2:4" ht="13.5" thickBot="1" x14ac:dyDescent="0.25">
      <c r="B29" s="526" t="s">
        <v>73</v>
      </c>
      <c r="C29" s="535" t="s">
        <v>231</v>
      </c>
      <c r="D29" s="536"/>
    </row>
    <row r="30" spans="2:4" ht="13.5" thickBot="1" x14ac:dyDescent="0.25">
      <c r="B30" s="41" t="s">
        <v>74</v>
      </c>
      <c r="C30" s="529" t="s">
        <v>196</v>
      </c>
      <c r="D30" s="530">
        <f>'bevétel 1.m. '!E28</f>
        <v>73385813</v>
      </c>
    </row>
    <row r="31" spans="2:4" s="62" customFormat="1" ht="13.5" thickBot="1" x14ac:dyDescent="0.25">
      <c r="B31" s="41" t="s">
        <v>75</v>
      </c>
      <c r="C31" s="269" t="s">
        <v>121</v>
      </c>
      <c r="D31" s="311">
        <f>'bevétel 1.m. '!E29</f>
        <v>25875850</v>
      </c>
    </row>
    <row r="32" spans="2:4" s="62" customFormat="1" ht="13.5" thickBot="1" x14ac:dyDescent="0.25">
      <c r="B32" s="41" t="s">
        <v>221</v>
      </c>
      <c r="C32" s="270" t="s">
        <v>118</v>
      </c>
      <c r="D32" s="312">
        <v>10999199</v>
      </c>
    </row>
    <row r="33" spans="2:6" s="62" customFormat="1" ht="13.5" thickBot="1" x14ac:dyDescent="0.25">
      <c r="B33" s="41" t="s">
        <v>222</v>
      </c>
      <c r="C33" s="271" t="s">
        <v>109</v>
      </c>
      <c r="D33" s="321">
        <f>D34+D35</f>
        <v>0</v>
      </c>
    </row>
    <row r="34" spans="2:6" s="198" customFormat="1" ht="26.25" thickBot="1" x14ac:dyDescent="0.25">
      <c r="B34" s="41" t="s">
        <v>223</v>
      </c>
      <c r="C34" s="264" t="s">
        <v>242</v>
      </c>
      <c r="D34" s="313">
        <v>0</v>
      </c>
    </row>
    <row r="35" spans="2:6" s="198" customFormat="1" ht="13.5" thickBot="1" x14ac:dyDescent="0.25">
      <c r="B35" s="41" t="s">
        <v>224</v>
      </c>
      <c r="C35" s="265" t="s">
        <v>243</v>
      </c>
      <c r="D35" s="266">
        <v>0</v>
      </c>
    </row>
    <row r="36" spans="2:6" ht="13.5" thickBot="1" x14ac:dyDescent="0.25">
      <c r="B36" s="652" t="s">
        <v>91</v>
      </c>
      <c r="C36" s="653"/>
      <c r="D36" s="272">
        <f>D5+D16+D20+D30+D31+D32+D33</f>
        <v>3159502714</v>
      </c>
    </row>
    <row r="37" spans="2:6" ht="13.5" thickBot="1" x14ac:dyDescent="0.25">
      <c r="B37" s="46" t="s">
        <v>225</v>
      </c>
      <c r="C37" s="46" t="s">
        <v>116</v>
      </c>
      <c r="D37" s="153">
        <f>D38+D39+D40</f>
        <v>305187660</v>
      </c>
    </row>
    <row r="38" spans="2:6" ht="13.5" thickBot="1" x14ac:dyDescent="0.25">
      <c r="B38" s="46" t="s">
        <v>226</v>
      </c>
      <c r="C38" s="154" t="s">
        <v>197</v>
      </c>
      <c r="D38" s="266">
        <v>98439274</v>
      </c>
      <c r="F38" s="86"/>
    </row>
    <row r="39" spans="2:6" ht="24.75" customHeight="1" thickBot="1" x14ac:dyDescent="0.25">
      <c r="B39" s="46" t="s">
        <v>227</v>
      </c>
      <c r="C39" s="154" t="s">
        <v>112</v>
      </c>
      <c r="D39" s="313">
        <v>196619780</v>
      </c>
      <c r="F39" s="458"/>
    </row>
    <row r="40" spans="2:6" ht="13.5" thickBot="1" x14ac:dyDescent="0.25">
      <c r="B40" s="46" t="s">
        <v>228</v>
      </c>
      <c r="C40" s="154" t="s">
        <v>233</v>
      </c>
      <c r="D40" s="313">
        <v>10128606</v>
      </c>
      <c r="F40" s="200"/>
    </row>
    <row r="41" spans="2:6" ht="13.5" thickBot="1" x14ac:dyDescent="0.25">
      <c r="B41" s="46" t="s">
        <v>278</v>
      </c>
      <c r="C41" s="154" t="s">
        <v>229</v>
      </c>
      <c r="D41" s="313"/>
    </row>
    <row r="42" spans="2:6" x14ac:dyDescent="0.2">
      <c r="B42" s="77"/>
      <c r="C42" s="76"/>
    </row>
    <row r="43" spans="2:6" x14ac:dyDescent="0.2">
      <c r="B43" s="651" t="s">
        <v>54</v>
      </c>
      <c r="C43" s="651"/>
    </row>
    <row r="44" spans="2:6" ht="13.5" thickBot="1" x14ac:dyDescent="0.25">
      <c r="B44" s="47"/>
      <c r="C44" s="47"/>
    </row>
    <row r="45" spans="2:6" ht="26.25" thickBot="1" x14ac:dyDescent="0.25">
      <c r="B45" s="38" t="s">
        <v>55</v>
      </c>
      <c r="C45" s="39" t="s">
        <v>56</v>
      </c>
      <c r="D45" s="40" t="s">
        <v>234</v>
      </c>
    </row>
    <row r="46" spans="2:6" ht="13.5" thickBot="1" x14ac:dyDescent="0.25">
      <c r="B46" s="38">
        <v>1</v>
      </c>
      <c r="C46" s="39">
        <v>2</v>
      </c>
      <c r="D46" s="40">
        <v>5</v>
      </c>
    </row>
    <row r="47" spans="2:6" ht="13.5" thickBot="1" x14ac:dyDescent="0.25">
      <c r="B47" s="41" t="s">
        <v>2</v>
      </c>
      <c r="C47" s="48" t="s">
        <v>198</v>
      </c>
      <c r="D47" s="69">
        <f>D48+D49</f>
        <v>436578022</v>
      </c>
      <c r="E47" s="61"/>
      <c r="F47" s="61"/>
    </row>
    <row r="48" spans="2:6" ht="13.5" thickBot="1" x14ac:dyDescent="0.25">
      <c r="B48" s="41" t="s">
        <v>6</v>
      </c>
      <c r="C48" s="45" t="s">
        <v>175</v>
      </c>
      <c r="D48" s="279">
        <f>'Működési kiadások 3'!F8</f>
        <v>404756672</v>
      </c>
      <c r="E48" s="61"/>
      <c r="F48" s="61"/>
    </row>
    <row r="49" spans="1:6" ht="13.5" thickBot="1" x14ac:dyDescent="0.25">
      <c r="B49" s="41" t="s">
        <v>10</v>
      </c>
      <c r="C49" s="49" t="s">
        <v>176</v>
      </c>
      <c r="D49" s="280">
        <f>'Működési kiadások 3'!F10</f>
        <v>31821350</v>
      </c>
      <c r="E49" s="61"/>
      <c r="F49" s="61"/>
    </row>
    <row r="50" spans="1:6" s="62" customFormat="1" ht="26.25" thickBot="1" x14ac:dyDescent="0.25">
      <c r="B50" s="41" t="s">
        <v>4</v>
      </c>
      <c r="C50" s="273" t="s">
        <v>165</v>
      </c>
      <c r="D50" s="281">
        <f>'Működési kiadások 3'!F12</f>
        <v>55477552</v>
      </c>
      <c r="E50" s="496"/>
      <c r="F50" s="496"/>
    </row>
    <row r="51" spans="1:6" s="62" customFormat="1" ht="13.5" thickBot="1" x14ac:dyDescent="0.25">
      <c r="B51" s="41" t="s">
        <v>7</v>
      </c>
      <c r="C51" s="274" t="s">
        <v>142</v>
      </c>
      <c r="D51" s="281">
        <f>'Működési kiadások 3'!F13</f>
        <v>232946317</v>
      </c>
      <c r="E51" s="496"/>
      <c r="F51" s="496"/>
    </row>
    <row r="52" spans="1:6" s="62" customFormat="1" ht="13.5" thickBot="1" x14ac:dyDescent="0.25">
      <c r="B52" s="41" t="s">
        <v>11</v>
      </c>
      <c r="C52" s="274" t="s">
        <v>199</v>
      </c>
      <c r="D52" s="492">
        <f>'Működési kiadások 3'!C14</f>
        <v>10363165</v>
      </c>
      <c r="E52" s="496"/>
      <c r="F52" s="497"/>
    </row>
    <row r="53" spans="1:6" s="62" customFormat="1" ht="13.5" thickBot="1" x14ac:dyDescent="0.25">
      <c r="B53" s="41" t="s">
        <v>5</v>
      </c>
      <c r="C53" s="275" t="s">
        <v>203</v>
      </c>
      <c r="D53" s="493">
        <f>'Kiadások 2'!E13-D55</f>
        <v>117744643</v>
      </c>
      <c r="E53" s="496"/>
      <c r="F53" s="497"/>
    </row>
    <row r="54" spans="1:6" s="198" customFormat="1" ht="13.5" thickBot="1" x14ac:dyDescent="0.25">
      <c r="A54" s="72"/>
      <c r="B54" s="41" t="s">
        <v>13</v>
      </c>
      <c r="C54" s="494" t="s">
        <v>285</v>
      </c>
      <c r="D54" s="495">
        <f>SUM(D55:D56)</f>
        <v>4685535</v>
      </c>
      <c r="E54" s="498"/>
      <c r="F54" s="497"/>
    </row>
    <row r="55" spans="1:6" ht="13.5" thickBot="1" x14ac:dyDescent="0.25">
      <c r="B55" s="41" t="s">
        <v>8</v>
      </c>
      <c r="C55" s="277" t="s">
        <v>286</v>
      </c>
      <c r="D55" s="282">
        <f>'Működési kiadások 3'!F31</f>
        <v>2017288</v>
      </c>
      <c r="E55" s="61"/>
      <c r="F55" s="497"/>
    </row>
    <row r="56" spans="1:6" ht="13.5" thickBot="1" x14ac:dyDescent="0.25">
      <c r="B56" s="41" t="s">
        <v>3</v>
      </c>
      <c r="C56" s="278" t="s">
        <v>258</v>
      </c>
      <c r="D56" s="283">
        <v>2668247</v>
      </c>
      <c r="E56" s="61"/>
      <c r="F56" s="497"/>
    </row>
    <row r="57" spans="1:6" s="62" customFormat="1" ht="13.5" thickBot="1" x14ac:dyDescent="0.25">
      <c r="B57" s="41" t="s">
        <v>9</v>
      </c>
      <c r="C57" s="276" t="s">
        <v>200</v>
      </c>
      <c r="D57" s="284">
        <f>'Kiadások 2'!E20</f>
        <v>2556410178</v>
      </c>
      <c r="E57" s="496"/>
      <c r="F57" s="497"/>
    </row>
    <row r="58" spans="1:6" s="62" customFormat="1" ht="13.5" thickBot="1" x14ac:dyDescent="0.25">
      <c r="B58" s="41" t="s">
        <v>25</v>
      </c>
      <c r="C58" s="274" t="s">
        <v>201</v>
      </c>
      <c r="D58" s="281">
        <f>'Kiadások 2'!E21</f>
        <v>27027697</v>
      </c>
      <c r="E58" s="496"/>
      <c r="F58" s="497"/>
    </row>
    <row r="59" spans="1:6" s="62" customFormat="1" ht="13.5" thickBot="1" x14ac:dyDescent="0.25">
      <c r="B59" s="41" t="s">
        <v>16</v>
      </c>
      <c r="C59" s="274" t="s">
        <v>146</v>
      </c>
      <c r="D59" s="281">
        <f>'Kiadások 2'!E22</f>
        <v>54000</v>
      </c>
      <c r="E59" s="496"/>
      <c r="F59" s="497"/>
    </row>
    <row r="60" spans="1:6" ht="13.5" thickBot="1" x14ac:dyDescent="0.25">
      <c r="B60" s="41" t="s">
        <v>57</v>
      </c>
      <c r="C60" s="50" t="s">
        <v>154</v>
      </c>
      <c r="D60" s="68">
        <f>D61+D63</f>
        <v>23403265</v>
      </c>
      <c r="E60" s="61"/>
      <c r="F60" s="497"/>
    </row>
    <row r="61" spans="1:6" ht="13.5" thickBot="1" x14ac:dyDescent="0.25">
      <c r="B61" s="41" t="s">
        <v>58</v>
      </c>
      <c r="C61" s="43" t="s">
        <v>149</v>
      </c>
      <c r="D61" s="173">
        <f>'Működési kiadások 3'!C33</f>
        <v>12953900</v>
      </c>
      <c r="E61" s="61"/>
      <c r="F61" s="497"/>
    </row>
    <row r="62" spans="1:6" ht="13.5" thickBot="1" x14ac:dyDescent="0.25">
      <c r="B62" s="41"/>
      <c r="C62" s="460" t="s">
        <v>289</v>
      </c>
      <c r="D62" s="173">
        <f>D61</f>
        <v>12953900</v>
      </c>
      <c r="E62" s="61"/>
      <c r="F62" s="497"/>
    </row>
    <row r="63" spans="1:6" ht="13.5" thickBot="1" x14ac:dyDescent="0.25">
      <c r="B63" s="41" t="s">
        <v>59</v>
      </c>
      <c r="C63" s="43" t="s">
        <v>150</v>
      </c>
      <c r="D63" s="282">
        <v>10449365</v>
      </c>
      <c r="E63" s="61"/>
      <c r="F63" s="499"/>
    </row>
    <row r="64" spans="1:6" ht="13.5" thickBot="1" x14ac:dyDescent="0.25">
      <c r="B64" s="41" t="s">
        <v>61</v>
      </c>
      <c r="C64" s="50" t="s">
        <v>202</v>
      </c>
      <c r="D64" s="285">
        <f>D47+D50+D51+D52+D53+D57+D58+D59+D60+D54</f>
        <v>3464690374</v>
      </c>
      <c r="E64" s="61"/>
      <c r="F64" s="499"/>
    </row>
    <row r="65" spans="2:6" ht="14.25" customHeight="1" thickBot="1" x14ac:dyDescent="0.25">
      <c r="B65" s="649" t="s">
        <v>361</v>
      </c>
      <c r="C65" s="650"/>
      <c r="D65" s="281">
        <f>D64</f>
        <v>3464690374</v>
      </c>
      <c r="E65" s="61"/>
      <c r="F65" s="499"/>
    </row>
    <row r="66" spans="2:6" ht="15" customHeight="1" thickBot="1" x14ac:dyDescent="0.25">
      <c r="B66" s="649" t="s">
        <v>362</v>
      </c>
      <c r="C66" s="650"/>
      <c r="D66" s="281">
        <f>D36+D37</f>
        <v>3464690374</v>
      </c>
      <c r="F66" s="458"/>
    </row>
    <row r="67" spans="2:6" x14ac:dyDescent="0.2">
      <c r="F67" s="458"/>
    </row>
  </sheetData>
  <mergeCells count="5">
    <mergeCell ref="B1:E1"/>
    <mergeCell ref="B65:C65"/>
    <mergeCell ref="B66:C66"/>
    <mergeCell ref="B43:C43"/>
    <mergeCell ref="B36:C36"/>
  </mergeCells>
  <phoneticPr fontId="3" type="noConversion"/>
  <pageMargins left="0.78740157480314965" right="0.78740157480314965" top="0.39370078740157483" bottom="0.39370078740157483" header="0" footer="0"/>
  <pageSetup paperSize="9" scale="64" orientation="portrait" r:id="rId1"/>
  <headerFooter alignWithMargins="0">
    <oddHeader>&amp;R5.sz. melléklet
..../2019.(VI.27.) Egyek Önk.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3:Q33"/>
  <sheetViews>
    <sheetView view="pageLayout" zoomScaleNormal="120" workbookViewId="0">
      <selection activeCell="N13" sqref="N13"/>
    </sheetView>
  </sheetViews>
  <sheetFormatPr defaultRowHeight="12.75" x14ac:dyDescent="0.2"/>
  <cols>
    <col min="1" max="1" width="33.140625" customWidth="1"/>
    <col min="2" max="2" width="10.85546875" bestFit="1" customWidth="1"/>
    <col min="3" max="3" width="9.5703125" bestFit="1" customWidth="1"/>
    <col min="5" max="5" width="9.5703125" bestFit="1" customWidth="1"/>
    <col min="6" max="6" width="10.85546875" bestFit="1" customWidth="1"/>
    <col min="9" max="9" width="9.5703125" bestFit="1" customWidth="1"/>
    <col min="11" max="14" width="9.5703125" bestFit="1" customWidth="1"/>
    <col min="15" max="15" width="11.7109375" customWidth="1"/>
  </cols>
  <sheetData>
    <row r="3" spans="1:17" ht="18" x14ac:dyDescent="0.25">
      <c r="A3" s="654" t="s">
        <v>360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4"/>
    </row>
    <row r="4" spans="1:17" ht="18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7" ht="18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7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7" x14ac:dyDescent="0.2">
      <c r="A7" s="29" t="s">
        <v>0</v>
      </c>
      <c r="B7" s="30" t="s">
        <v>34</v>
      </c>
      <c r="C7" s="30" t="s">
        <v>35</v>
      </c>
      <c r="D7" s="30" t="s">
        <v>36</v>
      </c>
      <c r="E7" s="30" t="s">
        <v>37</v>
      </c>
      <c r="F7" s="30" t="s">
        <v>38</v>
      </c>
      <c r="G7" s="30" t="s">
        <v>39</v>
      </c>
      <c r="H7" s="30" t="s">
        <v>40</v>
      </c>
      <c r="I7" s="30" t="s">
        <v>41</v>
      </c>
      <c r="J7" s="30" t="s">
        <v>42</v>
      </c>
      <c r="K7" s="30" t="s">
        <v>43</v>
      </c>
      <c r="L7" s="30" t="s">
        <v>44</v>
      </c>
      <c r="M7" s="30" t="s">
        <v>45</v>
      </c>
      <c r="N7" s="30" t="s">
        <v>46</v>
      </c>
      <c r="O7" s="30" t="s">
        <v>24</v>
      </c>
    </row>
    <row r="8" spans="1:17" x14ac:dyDescent="0.2">
      <c r="A8" s="31" t="s">
        <v>47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>
        <f t="shared" ref="O8:O16" si="0">SUM(C8:N8)</f>
        <v>0</v>
      </c>
    </row>
    <row r="9" spans="1:17" ht="35.25" customHeight="1" x14ac:dyDescent="0.2">
      <c r="A9" s="83" t="s">
        <v>101</v>
      </c>
      <c r="B9" s="32">
        <v>701995846</v>
      </c>
      <c r="C9" s="32">
        <v>21208960</v>
      </c>
      <c r="D9" s="32">
        <v>21208960</v>
      </c>
      <c r="E9" s="32">
        <v>21208960</v>
      </c>
      <c r="F9" s="32">
        <v>70929885</v>
      </c>
      <c r="G9" s="32">
        <v>70929885</v>
      </c>
      <c r="H9" s="32">
        <v>70929885</v>
      </c>
      <c r="I9" s="32">
        <v>70929885</v>
      </c>
      <c r="J9" s="32">
        <v>70929885</v>
      </c>
      <c r="K9" s="32">
        <v>70929885</v>
      </c>
      <c r="L9" s="32">
        <v>70929885</v>
      </c>
      <c r="M9" s="32">
        <v>70929885</v>
      </c>
      <c r="N9" s="32">
        <v>70929886</v>
      </c>
      <c r="O9" s="32">
        <f t="shared" si="0"/>
        <v>701995846</v>
      </c>
    </row>
    <row r="10" spans="1:17" ht="29.25" customHeight="1" x14ac:dyDescent="0.2">
      <c r="A10" s="83" t="s">
        <v>107</v>
      </c>
      <c r="B10" s="32">
        <v>2267638006</v>
      </c>
      <c r="C10" s="32">
        <v>188969830</v>
      </c>
      <c r="D10" s="32">
        <v>188969830</v>
      </c>
      <c r="E10" s="32">
        <v>188969830</v>
      </c>
      <c r="F10" s="32">
        <v>188969830</v>
      </c>
      <c r="G10" s="32">
        <v>188969830</v>
      </c>
      <c r="H10" s="32">
        <v>188969830</v>
      </c>
      <c r="I10" s="32">
        <v>188969830</v>
      </c>
      <c r="J10" s="32">
        <v>188969830</v>
      </c>
      <c r="K10" s="32">
        <v>188969830</v>
      </c>
      <c r="L10" s="32">
        <v>188969830</v>
      </c>
      <c r="M10" s="32">
        <v>188969830</v>
      </c>
      <c r="N10" s="32">
        <v>188969876</v>
      </c>
      <c r="O10" s="32">
        <f t="shared" si="0"/>
        <v>2267638006</v>
      </c>
    </row>
    <row r="11" spans="1:17" ht="48" customHeight="1" x14ac:dyDescent="0.2">
      <c r="A11" s="83" t="s">
        <v>120</v>
      </c>
      <c r="B11" s="32">
        <v>79608000</v>
      </c>
      <c r="C11" s="32"/>
      <c r="D11" s="32"/>
      <c r="E11" s="32">
        <v>37554000</v>
      </c>
      <c r="F11" s="32"/>
      <c r="G11" s="32"/>
      <c r="H11" s="32"/>
      <c r="I11" s="32"/>
      <c r="J11" s="32"/>
      <c r="K11" s="32">
        <v>37554000</v>
      </c>
      <c r="L11" s="32"/>
      <c r="M11" s="32"/>
      <c r="N11" s="32">
        <v>4500000</v>
      </c>
      <c r="O11" s="32">
        <f t="shared" si="0"/>
        <v>79608000</v>
      </c>
    </row>
    <row r="12" spans="1:17" x14ac:dyDescent="0.2">
      <c r="A12" s="31" t="s">
        <v>99</v>
      </c>
      <c r="B12" s="32">
        <v>73385813</v>
      </c>
      <c r="C12" s="32">
        <v>5360390</v>
      </c>
      <c r="D12" s="32">
        <v>5360390</v>
      </c>
      <c r="E12" s="32">
        <v>5360390</v>
      </c>
      <c r="F12" s="32">
        <v>6367183</v>
      </c>
      <c r="G12" s="32">
        <v>6367183</v>
      </c>
      <c r="H12" s="32">
        <v>6367183</v>
      </c>
      <c r="I12" s="32">
        <v>6367183</v>
      </c>
      <c r="J12" s="32">
        <v>6367183</v>
      </c>
      <c r="K12" s="32">
        <v>6367183</v>
      </c>
      <c r="L12" s="32">
        <v>6367183</v>
      </c>
      <c r="M12" s="32">
        <v>6367183</v>
      </c>
      <c r="N12" s="32">
        <v>6367179</v>
      </c>
      <c r="O12" s="32">
        <f t="shared" si="0"/>
        <v>73385813</v>
      </c>
    </row>
    <row r="13" spans="1:17" x14ac:dyDescent="0.2">
      <c r="A13" s="31" t="s">
        <v>121</v>
      </c>
      <c r="B13" s="32">
        <v>25875850</v>
      </c>
      <c r="C13" s="32"/>
      <c r="D13" s="32"/>
      <c r="E13" s="32"/>
      <c r="F13" s="32">
        <v>5500000</v>
      </c>
      <c r="G13" s="32"/>
      <c r="H13" s="32">
        <v>5179000</v>
      </c>
      <c r="I13" s="32">
        <v>5000000</v>
      </c>
      <c r="J13" s="32">
        <v>5000000</v>
      </c>
      <c r="K13" s="32">
        <f>25875850-25679000</f>
        <v>196850</v>
      </c>
      <c r="L13" s="32"/>
      <c r="M13" s="32">
        <v>5000000</v>
      </c>
      <c r="N13" s="32"/>
      <c r="O13" s="32">
        <f t="shared" si="0"/>
        <v>25875850</v>
      </c>
    </row>
    <row r="14" spans="1:17" ht="40.5" customHeight="1" x14ac:dyDescent="0.2">
      <c r="A14" s="83" t="s">
        <v>118</v>
      </c>
      <c r="B14" s="32">
        <v>10999199</v>
      </c>
      <c r="C14" s="32">
        <v>916600</v>
      </c>
      <c r="D14" s="32">
        <v>916600</v>
      </c>
      <c r="E14" s="32">
        <v>916600</v>
      </c>
      <c r="F14" s="32">
        <v>916600</v>
      </c>
      <c r="G14" s="32">
        <v>916600</v>
      </c>
      <c r="H14" s="32">
        <v>916600</v>
      </c>
      <c r="I14" s="32">
        <v>916600</v>
      </c>
      <c r="J14" s="32">
        <v>916600</v>
      </c>
      <c r="K14" s="32">
        <v>916600</v>
      </c>
      <c r="L14" s="32">
        <v>916600</v>
      </c>
      <c r="M14" s="32">
        <v>916600</v>
      </c>
      <c r="N14" s="32">
        <v>916599</v>
      </c>
      <c r="O14" s="32">
        <f t="shared" si="0"/>
        <v>10999199</v>
      </c>
      <c r="P14" s="90"/>
    </row>
    <row r="15" spans="1:17" ht="56.25" customHeight="1" x14ac:dyDescent="0.2">
      <c r="A15" s="83" t="s">
        <v>109</v>
      </c>
      <c r="B15" s="32">
        <v>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>
        <f t="shared" si="0"/>
        <v>0</v>
      </c>
      <c r="Q15" s="2"/>
    </row>
    <row r="16" spans="1:17" ht="20.25" customHeight="1" x14ac:dyDescent="0.2">
      <c r="A16" s="83" t="s">
        <v>116</v>
      </c>
      <c r="B16" s="32">
        <v>305187660</v>
      </c>
      <c r="C16" s="32">
        <v>24683900</v>
      </c>
      <c r="D16" s="32">
        <v>24683900</v>
      </c>
      <c r="E16" s="32">
        <v>24683900</v>
      </c>
      <c r="F16" s="32">
        <v>24683900</v>
      </c>
      <c r="G16" s="32">
        <v>24683900</v>
      </c>
      <c r="H16" s="32">
        <v>24683900</v>
      </c>
      <c r="I16" s="32">
        <v>24683900</v>
      </c>
      <c r="J16" s="32">
        <v>24683900</v>
      </c>
      <c r="K16" s="32">
        <v>33664752</v>
      </c>
      <c r="L16" s="32">
        <v>24683900</v>
      </c>
      <c r="M16" s="32">
        <v>24683900</v>
      </c>
      <c r="N16" s="32">
        <v>24683908</v>
      </c>
      <c r="O16" s="32">
        <f t="shared" si="0"/>
        <v>305187660</v>
      </c>
      <c r="P16" s="90"/>
    </row>
    <row r="17" spans="1:15" x14ac:dyDescent="0.2">
      <c r="A17" s="36" t="s">
        <v>48</v>
      </c>
      <c r="B17" s="37">
        <f t="shared" ref="B17:O17" si="1">SUM(B9:B16)</f>
        <v>3464690374</v>
      </c>
      <c r="C17" s="37">
        <f t="shared" si="1"/>
        <v>241139680</v>
      </c>
      <c r="D17" s="37">
        <f t="shared" si="1"/>
        <v>241139680</v>
      </c>
      <c r="E17" s="37">
        <f t="shared" si="1"/>
        <v>278693680</v>
      </c>
      <c r="F17" s="37">
        <f t="shared" si="1"/>
        <v>297367398</v>
      </c>
      <c r="G17" s="37">
        <f t="shared" si="1"/>
        <v>291867398</v>
      </c>
      <c r="H17" s="37">
        <f t="shared" si="1"/>
        <v>297046398</v>
      </c>
      <c r="I17" s="37">
        <f t="shared" si="1"/>
        <v>296867398</v>
      </c>
      <c r="J17" s="37">
        <f t="shared" si="1"/>
        <v>296867398</v>
      </c>
      <c r="K17" s="37">
        <f t="shared" si="1"/>
        <v>338599100</v>
      </c>
      <c r="L17" s="37">
        <f t="shared" si="1"/>
        <v>291867398</v>
      </c>
      <c r="M17" s="37">
        <f t="shared" si="1"/>
        <v>296867398</v>
      </c>
      <c r="N17" s="37">
        <f t="shared" si="1"/>
        <v>296367448</v>
      </c>
      <c r="O17" s="37">
        <f t="shared" si="1"/>
        <v>3464690374</v>
      </c>
    </row>
    <row r="18" spans="1:15" x14ac:dyDescent="0.2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1:15" x14ac:dyDescent="0.2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1:15" x14ac:dyDescent="0.2">
      <c r="A20" s="29" t="s">
        <v>0</v>
      </c>
      <c r="B20" s="30" t="s">
        <v>34</v>
      </c>
      <c r="C20" s="30" t="s">
        <v>35</v>
      </c>
      <c r="D20" s="30" t="s">
        <v>36</v>
      </c>
      <c r="E20" s="30" t="s">
        <v>37</v>
      </c>
      <c r="F20" s="30" t="s">
        <v>38</v>
      </c>
      <c r="G20" s="30" t="s">
        <v>39</v>
      </c>
      <c r="H20" s="30" t="s">
        <v>40</v>
      </c>
      <c r="I20" s="30" t="s">
        <v>41</v>
      </c>
      <c r="J20" s="30" t="s">
        <v>42</v>
      </c>
      <c r="K20" s="30" t="s">
        <v>43</v>
      </c>
      <c r="L20" s="30" t="s">
        <v>44</v>
      </c>
      <c r="M20" s="30" t="s">
        <v>45</v>
      </c>
      <c r="N20" s="30" t="s">
        <v>46</v>
      </c>
      <c r="O20" s="30" t="s">
        <v>24</v>
      </c>
    </row>
    <row r="21" spans="1:15" x14ac:dyDescent="0.2">
      <c r="A21" s="31" t="s">
        <v>49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1:15" x14ac:dyDescent="0.2">
      <c r="A22" s="31" t="s">
        <v>140</v>
      </c>
      <c r="B22" s="32">
        <v>436578022</v>
      </c>
      <c r="C22" s="32">
        <v>15480112</v>
      </c>
      <c r="D22" s="32">
        <v>15480112</v>
      </c>
      <c r="E22" s="32">
        <v>40561778</v>
      </c>
      <c r="F22" s="32">
        <v>40561778</v>
      </c>
      <c r="G22" s="32">
        <v>40561778</v>
      </c>
      <c r="H22" s="32">
        <v>40561778</v>
      </c>
      <c r="I22" s="32">
        <v>40561778</v>
      </c>
      <c r="J22" s="32">
        <v>40561778</v>
      </c>
      <c r="K22" s="32">
        <v>40561778</v>
      </c>
      <c r="L22" s="32">
        <v>40561778</v>
      </c>
      <c r="M22" s="32">
        <v>40561778</v>
      </c>
      <c r="N22" s="32">
        <v>40561796</v>
      </c>
      <c r="O22" s="32">
        <f t="shared" ref="O22:O32" si="2">SUM(C22:N22)</f>
        <v>436578022</v>
      </c>
    </row>
    <row r="23" spans="1:15" ht="30.75" customHeight="1" x14ac:dyDescent="0.2">
      <c r="A23" s="83" t="s">
        <v>165</v>
      </c>
      <c r="B23" s="32">
        <v>55477552</v>
      </c>
      <c r="C23" s="32">
        <v>2693473</v>
      </c>
      <c r="D23" s="32">
        <v>2693473</v>
      </c>
      <c r="E23" s="32">
        <v>5009060</v>
      </c>
      <c r="F23" s="32">
        <v>5009060</v>
      </c>
      <c r="G23" s="32">
        <v>5009060</v>
      </c>
      <c r="H23" s="32">
        <v>5009060</v>
      </c>
      <c r="I23" s="32">
        <v>5009060</v>
      </c>
      <c r="J23" s="32">
        <v>5009060</v>
      </c>
      <c r="K23" s="32">
        <v>5009060</v>
      </c>
      <c r="L23" s="32">
        <v>5009060</v>
      </c>
      <c r="M23" s="32">
        <v>5009060</v>
      </c>
      <c r="N23" s="32">
        <v>5009066</v>
      </c>
      <c r="O23" s="32">
        <f t="shared" si="2"/>
        <v>55477552</v>
      </c>
    </row>
    <row r="24" spans="1:15" x14ac:dyDescent="0.2">
      <c r="A24" s="31" t="s">
        <v>142</v>
      </c>
      <c r="B24" s="60">
        <v>232946317</v>
      </c>
      <c r="C24" s="32">
        <v>16512032</v>
      </c>
      <c r="D24" s="32">
        <v>16512032</v>
      </c>
      <c r="E24" s="32">
        <v>16512032</v>
      </c>
      <c r="F24" s="32">
        <v>16512032</v>
      </c>
      <c r="G24" s="32">
        <v>20862274</v>
      </c>
      <c r="H24" s="32">
        <v>20862274</v>
      </c>
      <c r="I24" s="32">
        <v>20862274</v>
      </c>
      <c r="J24" s="32">
        <v>20862274</v>
      </c>
      <c r="K24" s="32">
        <v>20862274</v>
      </c>
      <c r="L24" s="32">
        <v>20862274</v>
      </c>
      <c r="M24" s="32">
        <v>20862274</v>
      </c>
      <c r="N24" s="32">
        <v>20862271</v>
      </c>
      <c r="O24" s="32">
        <f>SUM(C24:N24)</f>
        <v>232946317</v>
      </c>
    </row>
    <row r="25" spans="1:15" ht="18" customHeight="1" x14ac:dyDescent="0.2">
      <c r="A25" s="31" t="s">
        <v>143</v>
      </c>
      <c r="B25" s="32">
        <v>10363165</v>
      </c>
      <c r="C25" s="32">
        <v>2913597</v>
      </c>
      <c r="D25" s="32">
        <v>2913597</v>
      </c>
      <c r="E25" s="32">
        <v>453597</v>
      </c>
      <c r="F25" s="32">
        <v>453597</v>
      </c>
      <c r="G25" s="32">
        <v>453597</v>
      </c>
      <c r="H25" s="32">
        <v>453597</v>
      </c>
      <c r="I25" s="32">
        <v>453597</v>
      </c>
      <c r="J25" s="32">
        <v>453597</v>
      </c>
      <c r="K25" s="32">
        <v>453597</v>
      </c>
      <c r="L25" s="32">
        <v>453597</v>
      </c>
      <c r="M25" s="32">
        <v>453597</v>
      </c>
      <c r="N25" s="32">
        <v>453598</v>
      </c>
      <c r="O25" s="32">
        <f>SUM(C25:N25)</f>
        <v>10363165</v>
      </c>
    </row>
    <row r="26" spans="1:15" ht="22.5" x14ac:dyDescent="0.2">
      <c r="A26" s="83" t="s">
        <v>166</v>
      </c>
      <c r="B26" s="32">
        <v>117744643</v>
      </c>
      <c r="C26" s="32">
        <v>7117660</v>
      </c>
      <c r="D26" s="32">
        <v>7117660</v>
      </c>
      <c r="E26" s="32">
        <v>7117660</v>
      </c>
      <c r="F26" s="32">
        <v>10710185</v>
      </c>
      <c r="G26" s="32">
        <v>10710185</v>
      </c>
      <c r="H26" s="32">
        <v>10710185</v>
      </c>
      <c r="I26" s="32">
        <v>10710185</v>
      </c>
      <c r="J26" s="32">
        <v>10710185</v>
      </c>
      <c r="K26" s="32">
        <v>10710185</v>
      </c>
      <c r="L26" s="32">
        <v>10710185</v>
      </c>
      <c r="M26" s="32">
        <v>10710185</v>
      </c>
      <c r="N26" s="32">
        <v>10710183</v>
      </c>
      <c r="O26" s="32">
        <f t="shared" si="2"/>
        <v>117744643</v>
      </c>
    </row>
    <row r="27" spans="1:15" s="61" customFormat="1" x14ac:dyDescent="0.2">
      <c r="A27" s="59" t="s">
        <v>167</v>
      </c>
      <c r="B27" s="60">
        <v>4685535</v>
      </c>
      <c r="C27" s="32">
        <v>727200</v>
      </c>
      <c r="D27" s="32">
        <v>727200</v>
      </c>
      <c r="E27" s="32">
        <v>727200</v>
      </c>
      <c r="F27" s="32">
        <v>278215</v>
      </c>
      <c r="G27" s="32">
        <v>278215</v>
      </c>
      <c r="H27" s="32">
        <v>278215</v>
      </c>
      <c r="I27" s="32">
        <v>278215</v>
      </c>
      <c r="J27" s="32">
        <v>278215</v>
      </c>
      <c r="K27" s="32">
        <v>278215</v>
      </c>
      <c r="L27" s="32">
        <v>278215</v>
      </c>
      <c r="M27" s="32">
        <v>278215</v>
      </c>
      <c r="N27" s="32">
        <v>278215</v>
      </c>
      <c r="O27" s="60">
        <f>SUM(C27:N27)</f>
        <v>4685535</v>
      </c>
    </row>
    <row r="28" spans="1:15" x14ac:dyDescent="0.2">
      <c r="A28" s="31" t="s">
        <v>144</v>
      </c>
      <c r="B28" s="32">
        <v>2556410178</v>
      </c>
      <c r="C28" s="32"/>
      <c r="D28" s="32">
        <v>75000000</v>
      </c>
      <c r="E28" s="32">
        <v>125000000</v>
      </c>
      <c r="F28" s="32">
        <v>1525000000</v>
      </c>
      <c r="G28" s="32"/>
      <c r="H28" s="32">
        <v>10000000</v>
      </c>
      <c r="I28" s="32">
        <v>51500000</v>
      </c>
      <c r="J28" s="32">
        <v>75000000</v>
      </c>
      <c r="K28" s="32">
        <v>105000000</v>
      </c>
      <c r="L28" s="32">
        <v>104000000</v>
      </c>
      <c r="M28" s="32">
        <v>451590389</v>
      </c>
      <c r="N28" s="32">
        <v>34319789</v>
      </c>
      <c r="O28" s="32">
        <f>SUM(C28:N28)</f>
        <v>2556410178</v>
      </c>
    </row>
    <row r="29" spans="1:15" ht="36.75" customHeight="1" x14ac:dyDescent="0.2">
      <c r="A29" s="83" t="s">
        <v>145</v>
      </c>
      <c r="B29" s="32">
        <v>27027697</v>
      </c>
      <c r="C29" s="32"/>
      <c r="D29" s="32"/>
      <c r="E29" s="32">
        <v>2500000</v>
      </c>
      <c r="F29" s="32"/>
      <c r="G29" s="32"/>
      <c r="H29" s="32"/>
      <c r="I29" s="32">
        <v>2024000</v>
      </c>
      <c r="J29" s="32">
        <f>27027697-13426123</f>
        <v>13601574</v>
      </c>
      <c r="K29" s="32">
        <f>13426123-4524000</f>
        <v>8902123</v>
      </c>
      <c r="L29" s="32"/>
      <c r="M29" s="32"/>
      <c r="N29" s="32"/>
      <c r="O29" s="32">
        <f t="shared" si="2"/>
        <v>27027697</v>
      </c>
    </row>
    <row r="30" spans="1:15" x14ac:dyDescent="0.2">
      <c r="A30" s="31" t="s">
        <v>146</v>
      </c>
      <c r="B30" s="60">
        <v>54000</v>
      </c>
      <c r="C30" s="32"/>
      <c r="D30" s="32"/>
      <c r="E30" s="32"/>
      <c r="F30" s="32"/>
      <c r="G30" s="32"/>
      <c r="H30" s="32">
        <v>54000</v>
      </c>
      <c r="I30" s="32"/>
      <c r="J30" s="32"/>
      <c r="K30" s="32"/>
      <c r="L30" s="32"/>
      <c r="M30" s="32"/>
      <c r="N30" s="32"/>
      <c r="O30" s="32">
        <f t="shared" si="2"/>
        <v>54000</v>
      </c>
    </row>
    <row r="31" spans="1:15" x14ac:dyDescent="0.2">
      <c r="A31" s="31" t="s">
        <v>217</v>
      </c>
      <c r="B31" s="60">
        <v>12953900</v>
      </c>
      <c r="C31" s="32">
        <v>12953900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>
        <f t="shared" si="2"/>
        <v>12953900</v>
      </c>
    </row>
    <row r="32" spans="1:15" x14ac:dyDescent="0.2">
      <c r="A32" s="31" t="s">
        <v>218</v>
      </c>
      <c r="B32" s="60">
        <v>10449365</v>
      </c>
      <c r="C32" s="32"/>
      <c r="D32" s="32"/>
      <c r="E32" s="32">
        <v>5224682</v>
      </c>
      <c r="F32" s="32"/>
      <c r="G32" s="32"/>
      <c r="H32" s="32"/>
      <c r="I32" s="32"/>
      <c r="J32" s="32"/>
      <c r="K32" s="32">
        <v>5224683</v>
      </c>
      <c r="L32" s="32"/>
      <c r="M32" s="32"/>
      <c r="N32" s="32"/>
      <c r="O32" s="32">
        <f t="shared" si="2"/>
        <v>10449365</v>
      </c>
    </row>
    <row r="33" spans="1:15" x14ac:dyDescent="0.2">
      <c r="A33" s="36" t="s">
        <v>50</v>
      </c>
      <c r="B33" s="37">
        <f>SUM(B22:B32)</f>
        <v>3464690374</v>
      </c>
      <c r="C33" s="37">
        <f t="shared" ref="C33:N33" si="3">SUM(C22:C32)</f>
        <v>58397974</v>
      </c>
      <c r="D33" s="37">
        <f t="shared" si="3"/>
        <v>120444074</v>
      </c>
      <c r="E33" s="37">
        <f t="shared" si="3"/>
        <v>203106009</v>
      </c>
      <c r="F33" s="37">
        <f t="shared" si="3"/>
        <v>1598524867</v>
      </c>
      <c r="G33" s="37">
        <f t="shared" si="3"/>
        <v>77875109</v>
      </c>
      <c r="H33" s="37">
        <f t="shared" si="3"/>
        <v>87929109</v>
      </c>
      <c r="I33" s="37">
        <f t="shared" si="3"/>
        <v>131399109</v>
      </c>
      <c r="J33" s="37">
        <f t="shared" si="3"/>
        <v>166476683</v>
      </c>
      <c r="K33" s="37">
        <f t="shared" si="3"/>
        <v>197001915</v>
      </c>
      <c r="L33" s="37">
        <f t="shared" si="3"/>
        <v>181875109</v>
      </c>
      <c r="M33" s="37">
        <f t="shared" si="3"/>
        <v>529465498</v>
      </c>
      <c r="N33" s="37">
        <f t="shared" si="3"/>
        <v>112194918</v>
      </c>
      <c r="O33" s="37">
        <f>SUM(O22:O32)</f>
        <v>3464690374</v>
      </c>
    </row>
  </sheetData>
  <mergeCells count="1">
    <mergeCell ref="A3:O3"/>
  </mergeCells>
  <phoneticPr fontId="3" type="noConversion"/>
  <pageMargins left="0.75" right="0.75" top="1" bottom="1" header="0.5" footer="0.5"/>
  <pageSetup paperSize="9" scale="61" orientation="landscape" r:id="rId1"/>
  <headerFooter alignWithMargins="0">
    <oddHeader>&amp;R6 sz. melléklet
.../2019.(VI.27.) Egyek Önk.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M34"/>
  <sheetViews>
    <sheetView topLeftCell="B1" zoomScale="110" zoomScaleNormal="110" workbookViewId="0">
      <selection activeCell="K16" sqref="K16"/>
    </sheetView>
  </sheetViews>
  <sheetFormatPr defaultRowHeight="12.75" x14ac:dyDescent="0.2"/>
  <cols>
    <col min="1" max="1" width="33.28515625" style="3" customWidth="1"/>
    <col min="2" max="2" width="18.28515625" style="3" customWidth="1"/>
    <col min="3" max="3" width="18.7109375" style="3" customWidth="1"/>
    <col min="4" max="4" width="17" style="3" customWidth="1"/>
    <col min="5" max="5" width="33.7109375" style="3" customWidth="1"/>
    <col min="6" max="6" width="16.85546875" style="3" customWidth="1"/>
    <col min="7" max="7" width="16.5703125" style="105" customWidth="1"/>
    <col min="8" max="8" width="19.7109375" style="3" customWidth="1"/>
    <col min="9" max="9" width="15" bestFit="1" customWidth="1"/>
    <col min="10" max="10" width="16.5703125" bestFit="1" customWidth="1"/>
    <col min="12" max="12" width="17.42578125" bestFit="1" customWidth="1"/>
    <col min="13" max="13" width="12.5703125" bestFit="1" customWidth="1"/>
  </cols>
  <sheetData>
    <row r="1" spans="1:13" x14ac:dyDescent="0.2">
      <c r="G1" s="104"/>
    </row>
    <row r="2" spans="1:13" x14ac:dyDescent="0.2">
      <c r="A2" s="655" t="s">
        <v>364</v>
      </c>
      <c r="B2" s="655"/>
      <c r="C2" s="655"/>
      <c r="D2" s="655"/>
      <c r="E2" s="655"/>
      <c r="F2" s="655"/>
      <c r="G2" s="655"/>
      <c r="H2" s="655"/>
    </row>
    <row r="3" spans="1:13" ht="35.25" customHeight="1" x14ac:dyDescent="0.2">
      <c r="A3" s="655"/>
      <c r="B3" s="655"/>
      <c r="C3" s="655"/>
      <c r="D3" s="655"/>
      <c r="E3" s="655"/>
      <c r="F3" s="655"/>
      <c r="G3" s="655"/>
      <c r="H3" s="655"/>
    </row>
    <row r="4" spans="1:13" x14ac:dyDescent="0.2">
      <c r="A4" s="5"/>
      <c r="B4" s="5"/>
      <c r="D4" s="5"/>
    </row>
    <row r="5" spans="1:13" ht="13.5" thickBot="1" x14ac:dyDescent="0.25">
      <c r="G5" s="656" t="s">
        <v>12</v>
      </c>
      <c r="H5" s="656"/>
    </row>
    <row r="6" spans="1:13" ht="12.75" customHeight="1" x14ac:dyDescent="0.2">
      <c r="A6" s="660" t="s">
        <v>299</v>
      </c>
      <c r="B6" s="657" t="s">
        <v>312</v>
      </c>
      <c r="C6" s="657" t="s">
        <v>370</v>
      </c>
      <c r="D6" s="657" t="s">
        <v>234</v>
      </c>
      <c r="E6" s="660" t="s">
        <v>1</v>
      </c>
      <c r="F6" s="657" t="s">
        <v>312</v>
      </c>
      <c r="G6" s="657" t="s">
        <v>370</v>
      </c>
      <c r="H6" s="657" t="s">
        <v>234</v>
      </c>
    </row>
    <row r="7" spans="1:13" x14ac:dyDescent="0.2">
      <c r="A7" s="661"/>
      <c r="B7" s="658"/>
      <c r="C7" s="658"/>
      <c r="D7" s="658"/>
      <c r="E7" s="661"/>
      <c r="F7" s="658"/>
      <c r="G7" s="658"/>
      <c r="H7" s="658"/>
    </row>
    <row r="8" spans="1:13" ht="13.5" thickBot="1" x14ac:dyDescent="0.25">
      <c r="A8" s="662"/>
      <c r="B8" s="659"/>
      <c r="C8" s="659"/>
      <c r="D8" s="659"/>
      <c r="E8" s="662"/>
      <c r="F8" s="659"/>
      <c r="G8" s="659"/>
      <c r="H8" s="659"/>
    </row>
    <row r="9" spans="1:13" ht="25.5" x14ac:dyDescent="0.2">
      <c r="A9" s="302" t="s">
        <v>140</v>
      </c>
      <c r="B9" s="299">
        <v>488940215</v>
      </c>
      <c r="C9" s="206">
        <v>565566290</v>
      </c>
      <c r="D9" s="210">
        <v>436578022</v>
      </c>
      <c r="E9" s="213" t="s">
        <v>101</v>
      </c>
      <c r="F9" s="206">
        <v>721265789</v>
      </c>
      <c r="G9" s="217">
        <v>683337265</v>
      </c>
      <c r="H9" s="207">
        <f>701995846-47778513</f>
        <v>654217333</v>
      </c>
      <c r="I9" s="515"/>
      <c r="L9" s="86"/>
    </row>
    <row r="10" spans="1:13" ht="25.5" customHeight="1" x14ac:dyDescent="0.2">
      <c r="A10" s="303" t="s">
        <v>165</v>
      </c>
      <c r="B10" s="300">
        <v>67695162</v>
      </c>
      <c r="C10" s="205">
        <v>78302039</v>
      </c>
      <c r="D10" s="211">
        <v>55477552</v>
      </c>
      <c r="E10" s="214" t="s">
        <v>170</v>
      </c>
      <c r="F10" s="205">
        <v>82384251</v>
      </c>
      <c r="G10" s="218">
        <v>57403450</v>
      </c>
      <c r="H10" s="396">
        <v>79608000</v>
      </c>
      <c r="I10" s="515"/>
      <c r="L10" s="86"/>
    </row>
    <row r="11" spans="1:13" ht="14.25" customHeight="1" x14ac:dyDescent="0.2">
      <c r="A11" s="304" t="s">
        <v>142</v>
      </c>
      <c r="B11" s="300">
        <v>198715724</v>
      </c>
      <c r="C11" s="205">
        <v>199489691</v>
      </c>
      <c r="D11" s="211">
        <v>232946317</v>
      </c>
      <c r="E11" s="215" t="s">
        <v>99</v>
      </c>
      <c r="F11" s="205">
        <v>83924262</v>
      </c>
      <c r="G11" s="218">
        <v>38088920</v>
      </c>
      <c r="H11" s="396">
        <v>32650096</v>
      </c>
      <c r="I11" s="514"/>
      <c r="J11" s="1"/>
      <c r="K11" s="139"/>
      <c r="L11" s="86"/>
    </row>
    <row r="12" spans="1:13" x14ac:dyDescent="0.2">
      <c r="A12" s="304" t="s">
        <v>143</v>
      </c>
      <c r="B12" s="300">
        <v>17688371</v>
      </c>
      <c r="C12" s="205">
        <v>17769099</v>
      </c>
      <c r="D12" s="211">
        <v>10363165</v>
      </c>
      <c r="E12" s="209" t="s">
        <v>118</v>
      </c>
      <c r="F12" s="205">
        <v>4274438</v>
      </c>
      <c r="G12" s="218">
        <v>14032101</v>
      </c>
      <c r="H12" s="396">
        <v>10999199</v>
      </c>
    </row>
    <row r="13" spans="1:13" x14ac:dyDescent="0.2">
      <c r="A13" s="304" t="s">
        <v>168</v>
      </c>
      <c r="B13" s="300">
        <v>89218279</v>
      </c>
      <c r="C13" s="205">
        <v>105713153</v>
      </c>
      <c r="D13" s="211">
        <v>119761931</v>
      </c>
      <c r="E13" s="214" t="s">
        <v>171</v>
      </c>
      <c r="F13" s="205">
        <v>138686709</v>
      </c>
      <c r="G13" s="476">
        <v>129699401</v>
      </c>
      <c r="H13" s="396">
        <v>80477653</v>
      </c>
      <c r="I13" s="516"/>
      <c r="K13" s="2"/>
    </row>
    <row r="14" spans="1:13" ht="15.75" customHeight="1" x14ac:dyDescent="0.2">
      <c r="A14" s="304" t="s">
        <v>169</v>
      </c>
      <c r="B14" s="300"/>
      <c r="C14" s="205">
        <v>103133455</v>
      </c>
      <c r="D14" s="211">
        <v>2017288</v>
      </c>
      <c r="E14" s="215" t="s">
        <v>263</v>
      </c>
      <c r="F14" s="205">
        <v>120011185</v>
      </c>
      <c r="G14" s="476">
        <v>111013484</v>
      </c>
      <c r="H14" s="396">
        <v>80477653</v>
      </c>
    </row>
    <row r="15" spans="1:13" ht="15.75" customHeight="1" thickBot="1" x14ac:dyDescent="0.25">
      <c r="A15" s="305" t="s">
        <v>154</v>
      </c>
      <c r="B15" s="301">
        <v>18121533</v>
      </c>
      <c r="C15" s="208">
        <v>19460129</v>
      </c>
      <c r="D15" s="212">
        <v>12953900</v>
      </c>
      <c r="E15" s="216" t="s">
        <v>265</v>
      </c>
      <c r="F15" s="208">
        <v>18675524</v>
      </c>
      <c r="G15" s="219">
        <v>18685917</v>
      </c>
      <c r="H15" s="220">
        <v>10128606</v>
      </c>
      <c r="L15" s="86"/>
      <c r="M15" s="86"/>
    </row>
    <row r="16" spans="1:13" ht="13.5" thickBot="1" x14ac:dyDescent="0.25">
      <c r="A16" s="6" t="s">
        <v>17</v>
      </c>
      <c r="B16" s="389">
        <f>SUM(B9+B10+B11+B12+B13+B15)</f>
        <v>880379284</v>
      </c>
      <c r="C16" s="389">
        <f>SUM(C9+C10+C11+C12+C13+C15)</f>
        <v>986300401</v>
      </c>
      <c r="D16" s="389">
        <f>SUM(D9+D10+D11+D12+D13+D15)</f>
        <v>868080887</v>
      </c>
      <c r="E16" s="390" t="s">
        <v>18</v>
      </c>
      <c r="F16" s="389">
        <f>F9+F10+F11+F12+F13</f>
        <v>1030535449</v>
      </c>
      <c r="G16" s="389">
        <f>G9+G10+G11+G12+G13</f>
        <v>922561137</v>
      </c>
      <c r="H16" s="555">
        <f>H9+H10+H12+H13+H15+H11</f>
        <v>868080887</v>
      </c>
      <c r="J16" s="86"/>
      <c r="L16" s="458"/>
    </row>
    <row r="17" spans="1:13" ht="12.75" customHeight="1" x14ac:dyDescent="0.35">
      <c r="A17" s="663" t="s">
        <v>365</v>
      </c>
      <c r="B17" s="664"/>
      <c r="C17" s="664"/>
      <c r="D17" s="665"/>
      <c r="E17" s="669">
        <f>H16-D16</f>
        <v>0</v>
      </c>
      <c r="F17" s="537"/>
      <c r="G17" s="537"/>
      <c r="H17" s="538"/>
      <c r="J17" s="86"/>
      <c r="L17" s="86"/>
    </row>
    <row r="18" spans="1:13" ht="13.5" customHeight="1" thickBot="1" x14ac:dyDescent="0.4">
      <c r="A18" s="666"/>
      <c r="B18" s="667"/>
      <c r="C18" s="667"/>
      <c r="D18" s="668"/>
      <c r="E18" s="670"/>
      <c r="F18" s="539"/>
      <c r="G18" s="539"/>
      <c r="H18" s="540"/>
      <c r="J18" s="86"/>
    </row>
    <row r="19" spans="1:13" ht="41.25" customHeight="1" thickBot="1" x14ac:dyDescent="0.25">
      <c r="A19" s="504" t="s">
        <v>19</v>
      </c>
      <c r="B19" s="502" t="s">
        <v>312</v>
      </c>
      <c r="C19" s="502" t="s">
        <v>370</v>
      </c>
      <c r="D19" s="503" t="s">
        <v>234</v>
      </c>
      <c r="E19" s="506" t="s">
        <v>20</v>
      </c>
      <c r="F19" s="505" t="s">
        <v>312</v>
      </c>
      <c r="G19" s="505" t="s">
        <v>370</v>
      </c>
      <c r="H19" s="556" t="s">
        <v>234</v>
      </c>
      <c r="I19" s="553"/>
      <c r="J19" s="554"/>
      <c r="L19" s="86"/>
      <c r="M19" s="86"/>
    </row>
    <row r="20" spans="1:13" ht="27" customHeight="1" x14ac:dyDescent="0.2">
      <c r="A20" s="379"/>
      <c r="B20" s="500"/>
      <c r="C20" s="500"/>
      <c r="D20" s="501"/>
      <c r="E20" s="388" t="s">
        <v>264</v>
      </c>
      <c r="F20" s="206">
        <v>71371295</v>
      </c>
      <c r="G20" s="513">
        <v>54305397</v>
      </c>
      <c r="H20" s="395">
        <v>47778513</v>
      </c>
      <c r="J20" s="458"/>
      <c r="L20" s="86"/>
      <c r="M20" s="86"/>
    </row>
    <row r="21" spans="1:13" ht="25.5" x14ac:dyDescent="0.2">
      <c r="A21" s="379"/>
      <c r="B21" s="380"/>
      <c r="C21" s="380"/>
      <c r="D21" s="386"/>
      <c r="E21" s="387" t="s">
        <v>107</v>
      </c>
      <c r="F21" s="205">
        <v>102758460</v>
      </c>
      <c r="G21" s="218">
        <v>1005277376</v>
      </c>
      <c r="H21" s="396">
        <v>2267638006</v>
      </c>
      <c r="J21" s="458"/>
      <c r="M21" s="86"/>
    </row>
    <row r="22" spans="1:13" x14ac:dyDescent="0.2">
      <c r="A22" s="379"/>
      <c r="B22" s="380"/>
      <c r="C22" s="380"/>
      <c r="D22" s="386"/>
      <c r="E22" s="214" t="s">
        <v>170</v>
      </c>
      <c r="F22" s="205"/>
      <c r="G22" s="218">
        <v>22113324</v>
      </c>
      <c r="H22" s="396">
        <v>0</v>
      </c>
      <c r="J22" s="458"/>
      <c r="M22" s="86"/>
    </row>
    <row r="23" spans="1:13" x14ac:dyDescent="0.2">
      <c r="A23" s="379"/>
      <c r="B23" s="380"/>
      <c r="C23" s="380"/>
      <c r="D23" s="386"/>
      <c r="E23" s="215" t="s">
        <v>99</v>
      </c>
      <c r="F23" s="205"/>
      <c r="G23" s="218">
        <v>35212512</v>
      </c>
      <c r="H23" s="396">
        <v>40735717</v>
      </c>
      <c r="J23" s="458"/>
    </row>
    <row r="24" spans="1:13" x14ac:dyDescent="0.2">
      <c r="A24" s="379" t="s">
        <v>277</v>
      </c>
      <c r="B24" s="205"/>
      <c r="C24" s="205">
        <v>2762116</v>
      </c>
      <c r="D24" s="211">
        <v>2668247</v>
      </c>
      <c r="E24" s="214" t="s">
        <v>121</v>
      </c>
      <c r="F24" s="205">
        <v>2574243</v>
      </c>
      <c r="G24" s="218">
        <v>3046456</v>
      </c>
      <c r="H24" s="396">
        <v>25875850</v>
      </c>
      <c r="J24" s="458"/>
    </row>
    <row r="25" spans="1:13" x14ac:dyDescent="0.2">
      <c r="A25" s="209" t="s">
        <v>144</v>
      </c>
      <c r="B25" s="205">
        <v>134174247</v>
      </c>
      <c r="C25" s="205">
        <v>2369897059</v>
      </c>
      <c r="D25" s="211">
        <v>2556410178</v>
      </c>
      <c r="E25" s="214" t="s">
        <v>109</v>
      </c>
      <c r="F25" s="205">
        <v>0</v>
      </c>
      <c r="G25" s="218">
        <v>0</v>
      </c>
      <c r="H25" s="396">
        <v>0</v>
      </c>
      <c r="J25" s="458"/>
    </row>
    <row r="26" spans="1:13" ht="25.5" x14ac:dyDescent="0.2">
      <c r="A26" s="209" t="s">
        <v>145</v>
      </c>
      <c r="B26" s="205">
        <v>31364261</v>
      </c>
      <c r="C26" s="205">
        <v>67431403</v>
      </c>
      <c r="D26" s="211">
        <v>27027697</v>
      </c>
      <c r="E26" s="215" t="s">
        <v>172</v>
      </c>
      <c r="F26" s="205">
        <v>10559018</v>
      </c>
      <c r="G26" s="476">
        <v>51488071</v>
      </c>
      <c r="H26" s="507">
        <f>H27+H28</f>
        <v>214581401</v>
      </c>
      <c r="J26" s="458"/>
    </row>
    <row r="27" spans="1:13" ht="15" customHeight="1" x14ac:dyDescent="0.2">
      <c r="A27" s="209" t="s">
        <v>146</v>
      </c>
      <c r="B27" s="205">
        <v>1824753</v>
      </c>
      <c r="C27" s="205">
        <v>1500000</v>
      </c>
      <c r="D27" s="211">
        <v>54000</v>
      </c>
      <c r="E27" s="214" t="s">
        <v>287</v>
      </c>
      <c r="F27" s="205">
        <v>0</v>
      </c>
      <c r="G27" s="476">
        <v>0</v>
      </c>
      <c r="H27" s="396">
        <v>98439274</v>
      </c>
      <c r="J27" s="458"/>
    </row>
    <row r="28" spans="1:13" ht="15" customHeight="1" thickBot="1" x14ac:dyDescent="0.25">
      <c r="A28" s="378" t="s">
        <v>154</v>
      </c>
      <c r="B28" s="205">
        <v>7554365</v>
      </c>
      <c r="C28" s="205">
        <v>7554365</v>
      </c>
      <c r="D28" s="211">
        <v>10449365</v>
      </c>
      <c r="E28" s="384" t="s">
        <v>262</v>
      </c>
      <c r="F28" s="208">
        <v>10559018</v>
      </c>
      <c r="G28" s="477">
        <v>51488071</v>
      </c>
      <c r="H28" s="220">
        <v>116142127</v>
      </c>
      <c r="J28" s="458"/>
    </row>
    <row r="29" spans="1:13" ht="13.5" thickBot="1" x14ac:dyDescent="0.25">
      <c r="A29" s="385" t="s">
        <v>21</v>
      </c>
      <c r="B29" s="382">
        <f>SUM(B19:B28)</f>
        <v>174917626</v>
      </c>
      <c r="C29" s="382">
        <f>SUM(C19:C28)</f>
        <v>2449144943</v>
      </c>
      <c r="D29" s="383">
        <f>SUM(D19:D28)</f>
        <v>2596609487</v>
      </c>
      <c r="E29" s="381" t="s">
        <v>22</v>
      </c>
      <c r="F29" s="382">
        <f>SUM(F20:F26)</f>
        <v>187263016</v>
      </c>
      <c r="G29" s="382">
        <f>SUM(G20:G26)</f>
        <v>1171443136</v>
      </c>
      <c r="H29" s="383">
        <f>H20+H21+H22+H23+H24+H25+H26</f>
        <v>2596609487</v>
      </c>
      <c r="J29" s="458"/>
    </row>
    <row r="30" spans="1:13" ht="27" customHeight="1" thickBot="1" x14ac:dyDescent="0.4">
      <c r="A30" s="671" t="s">
        <v>366</v>
      </c>
      <c r="B30" s="672"/>
      <c r="C30" s="672"/>
      <c r="D30" s="673"/>
      <c r="E30" s="546">
        <f>H29-D29</f>
        <v>0</v>
      </c>
      <c r="F30" s="541"/>
      <c r="G30" s="541"/>
      <c r="H30" s="542"/>
      <c r="J30" s="458"/>
    </row>
    <row r="31" spans="1:13" ht="13.5" thickBot="1" x14ac:dyDescent="0.25">
      <c r="A31" s="543" t="s">
        <v>23</v>
      </c>
      <c r="B31" s="544">
        <f>B16+B29</f>
        <v>1055296910</v>
      </c>
      <c r="C31" s="544">
        <f>C16+C29</f>
        <v>3435445344</v>
      </c>
      <c r="D31" s="544">
        <f>D16+D29</f>
        <v>3464690374</v>
      </c>
      <c r="E31" s="545" t="s">
        <v>23</v>
      </c>
      <c r="F31" s="204">
        <f>F16+F29</f>
        <v>1217798465</v>
      </c>
      <c r="G31" s="204">
        <f>G16+G29</f>
        <v>2094004273</v>
      </c>
      <c r="H31" s="204">
        <f>H16+H29</f>
        <v>3464690374</v>
      </c>
      <c r="J31" s="458"/>
    </row>
    <row r="32" spans="1:13" x14ac:dyDescent="0.2">
      <c r="G32" s="512"/>
      <c r="H32" s="84"/>
    </row>
    <row r="33" spans="3:8" x14ac:dyDescent="0.2">
      <c r="C33" s="4"/>
      <c r="D33" s="4"/>
      <c r="F33" s="84"/>
      <c r="G33" s="84"/>
      <c r="H33" s="4"/>
    </row>
    <row r="34" spans="3:8" x14ac:dyDescent="0.2">
      <c r="D34" s="552"/>
    </row>
  </sheetData>
  <mergeCells count="13">
    <mergeCell ref="A17:D18"/>
    <mergeCell ref="E17:E18"/>
    <mergeCell ref="A30:D30"/>
    <mergeCell ref="G6:G8"/>
    <mergeCell ref="H6:H8"/>
    <mergeCell ref="A2:H3"/>
    <mergeCell ref="G5:H5"/>
    <mergeCell ref="B6:B8"/>
    <mergeCell ref="A6:A8"/>
    <mergeCell ref="E6:E8"/>
    <mergeCell ref="C6:C8"/>
    <mergeCell ref="D6:D8"/>
    <mergeCell ref="F6:F8"/>
  </mergeCells>
  <phoneticPr fontId="3" type="noConversion"/>
  <pageMargins left="0.78740157480314965" right="0.19685039370078741" top="0.98425196850393704" bottom="0.98425196850393704" header="0.51181102362204722" footer="0.51181102362204722"/>
  <pageSetup paperSize="9" scale="69" orientation="landscape" r:id="rId1"/>
  <headerFooter alignWithMargins="0">
    <oddHeader>&amp;R7. sz. melléklet
.../2019.(VI.27.) Egyek Önk.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view="pageLayout" zoomScaleNormal="110" workbookViewId="0">
      <selection sqref="A1:J2"/>
    </sheetView>
  </sheetViews>
  <sheetFormatPr defaultRowHeight="12.75" x14ac:dyDescent="0.2"/>
  <cols>
    <col min="1" max="1" width="60.140625" customWidth="1"/>
    <col min="2" max="2" width="17" customWidth="1"/>
    <col min="3" max="3" width="18.5703125" customWidth="1"/>
    <col min="4" max="4" width="16.42578125" customWidth="1"/>
    <col min="5" max="6" width="16.140625" customWidth="1"/>
    <col min="7" max="7" width="15.5703125" customWidth="1"/>
    <col min="8" max="9" width="17.42578125" customWidth="1"/>
    <col min="10" max="10" width="17.85546875" customWidth="1"/>
  </cols>
  <sheetData>
    <row r="1" spans="1:10" ht="15.75" customHeight="1" x14ac:dyDescent="0.2">
      <c r="A1" s="612" t="s">
        <v>315</v>
      </c>
      <c r="B1" s="612"/>
      <c r="C1" s="612"/>
      <c r="D1" s="612"/>
      <c r="E1" s="612"/>
      <c r="F1" s="612"/>
      <c r="G1" s="612"/>
      <c r="H1" s="612"/>
      <c r="I1" s="612"/>
      <c r="J1" s="612"/>
    </row>
    <row r="2" spans="1:10" x14ac:dyDescent="0.2">
      <c r="A2" s="612"/>
      <c r="B2" s="612"/>
      <c r="C2" s="612"/>
      <c r="D2" s="612"/>
      <c r="E2" s="612"/>
      <c r="F2" s="612"/>
      <c r="G2" s="612"/>
      <c r="H2" s="612"/>
      <c r="I2" s="612"/>
      <c r="J2" s="612"/>
    </row>
    <row r="5" spans="1:10" ht="13.5" thickBot="1" x14ac:dyDescent="0.25"/>
    <row r="6" spans="1:10" ht="86.25" customHeight="1" thickBot="1" x14ac:dyDescent="0.25">
      <c r="A6" s="613" t="s">
        <v>122</v>
      </c>
      <c r="B6" s="479" t="s">
        <v>101</v>
      </c>
      <c r="C6" s="479" t="s">
        <v>107</v>
      </c>
      <c r="D6" s="479" t="s">
        <v>120</v>
      </c>
      <c r="E6" s="479" t="s">
        <v>99</v>
      </c>
      <c r="F6" s="479" t="s">
        <v>121</v>
      </c>
      <c r="G6" s="479" t="s">
        <v>118</v>
      </c>
      <c r="H6" s="479" t="s">
        <v>109</v>
      </c>
      <c r="I6" s="479" t="s">
        <v>116</v>
      </c>
      <c r="J6" s="480" t="s">
        <v>14</v>
      </c>
    </row>
    <row r="7" spans="1:10" ht="25.5" customHeight="1" thickBot="1" x14ac:dyDescent="0.25">
      <c r="A7" s="614"/>
      <c r="B7" s="150" t="s">
        <v>372</v>
      </c>
      <c r="C7" s="150" t="s">
        <v>372</v>
      </c>
      <c r="D7" s="150" t="s">
        <v>372</v>
      </c>
      <c r="E7" s="150" t="s">
        <v>372</v>
      </c>
      <c r="F7" s="150" t="s">
        <v>372</v>
      </c>
      <c r="G7" s="150" t="s">
        <v>372</v>
      </c>
      <c r="H7" s="150" t="s">
        <v>372</v>
      </c>
      <c r="I7" s="150" t="s">
        <v>372</v>
      </c>
      <c r="J7" s="150" t="s">
        <v>372</v>
      </c>
    </row>
    <row r="8" spans="1:10" s="289" customFormat="1" ht="27.75" customHeight="1" thickBot="1" x14ac:dyDescent="0.25">
      <c r="A8" s="328" t="s">
        <v>237</v>
      </c>
      <c r="B8" s="323"/>
      <c r="C8" s="323"/>
      <c r="D8" s="323"/>
      <c r="E8" s="324">
        <v>770000</v>
      </c>
      <c r="F8" s="323"/>
      <c r="G8" s="323">
        <v>10795199</v>
      </c>
      <c r="H8" s="325"/>
      <c r="I8" s="327">
        <v>19704024</v>
      </c>
      <c r="J8" s="296">
        <f>SUM(B8:I8)</f>
        <v>31269223</v>
      </c>
    </row>
    <row r="9" spans="1:10" ht="13.5" thickBot="1" x14ac:dyDescent="0.25">
      <c r="A9" s="292" t="s">
        <v>131</v>
      </c>
      <c r="B9" s="481"/>
      <c r="C9" s="347"/>
      <c r="D9" s="347"/>
      <c r="E9" s="481">
        <v>1635000</v>
      </c>
      <c r="F9" s="347"/>
      <c r="G9" s="481"/>
      <c r="H9" s="482"/>
      <c r="I9" s="483">
        <v>1805000</v>
      </c>
      <c r="J9" s="296">
        <f t="shared" ref="J9:J28" si="0">SUM(B9:I9)</f>
        <v>3440000</v>
      </c>
    </row>
    <row r="10" spans="1:10" ht="27.75" customHeight="1" thickBot="1" x14ac:dyDescent="0.25">
      <c r="A10" s="291" t="s">
        <v>124</v>
      </c>
      <c r="B10" s="106"/>
      <c r="C10" s="106"/>
      <c r="D10" s="106"/>
      <c r="E10" s="106">
        <v>42711766</v>
      </c>
      <c r="F10" s="106">
        <v>25875850</v>
      </c>
      <c r="G10" s="106"/>
      <c r="H10" s="294"/>
      <c r="I10" s="326">
        <v>44428562</v>
      </c>
      <c r="J10" s="296">
        <f t="shared" si="0"/>
        <v>113016178</v>
      </c>
    </row>
    <row r="11" spans="1:10" s="72" customFormat="1" ht="15.75" customHeight="1" thickBot="1" x14ac:dyDescent="0.25">
      <c r="A11" s="290" t="s">
        <v>126</v>
      </c>
      <c r="B11" s="106">
        <v>345836772</v>
      </c>
      <c r="C11" s="106"/>
      <c r="D11" s="106"/>
      <c r="E11" s="107"/>
      <c r="F11" s="106"/>
      <c r="G11" s="107"/>
      <c r="H11" s="295"/>
      <c r="I11" s="326">
        <v>10128606</v>
      </c>
      <c r="J11" s="296">
        <f t="shared" si="0"/>
        <v>355965378</v>
      </c>
    </row>
    <row r="12" spans="1:10" ht="13.5" thickBot="1" x14ac:dyDescent="0.25">
      <c r="A12" s="292" t="s">
        <v>130</v>
      </c>
      <c r="B12" s="484">
        <v>352509922</v>
      </c>
      <c r="C12" s="484"/>
      <c r="D12" s="485"/>
      <c r="E12" s="484">
        <v>16080000</v>
      </c>
      <c r="F12" s="485"/>
      <c r="G12" s="485"/>
      <c r="H12" s="393"/>
      <c r="I12" s="486">
        <v>59486316</v>
      </c>
      <c r="J12" s="296">
        <f t="shared" si="0"/>
        <v>428076238</v>
      </c>
    </row>
    <row r="13" spans="1:10" ht="27.75" customHeight="1" thickBot="1" x14ac:dyDescent="0.25">
      <c r="A13" s="291" t="s">
        <v>236</v>
      </c>
      <c r="B13" s="106"/>
      <c r="C13" s="106"/>
      <c r="D13" s="106"/>
      <c r="E13" s="106">
        <v>9175000</v>
      </c>
      <c r="F13" s="106"/>
      <c r="G13" s="106"/>
      <c r="H13" s="294"/>
      <c r="I13" s="326">
        <v>500000</v>
      </c>
      <c r="J13" s="296">
        <f t="shared" si="0"/>
        <v>9675000</v>
      </c>
    </row>
    <row r="14" spans="1:10" ht="13.5" thickBot="1" x14ac:dyDescent="0.25">
      <c r="A14" s="290" t="s">
        <v>210</v>
      </c>
      <c r="B14" s="106"/>
      <c r="C14" s="106">
        <v>776789210</v>
      </c>
      <c r="D14" s="106"/>
      <c r="E14" s="106"/>
      <c r="F14" s="106"/>
      <c r="G14" s="106"/>
      <c r="H14" s="294"/>
      <c r="I14" s="326">
        <v>59608565</v>
      </c>
      <c r="J14" s="296">
        <f t="shared" si="0"/>
        <v>836397775</v>
      </c>
    </row>
    <row r="15" spans="1:10" ht="13.5" thickBot="1" x14ac:dyDescent="0.25">
      <c r="A15" s="290" t="s">
        <v>313</v>
      </c>
      <c r="B15" s="106"/>
      <c r="C15" s="106">
        <v>99993938</v>
      </c>
      <c r="D15" s="106"/>
      <c r="E15" s="106"/>
      <c r="F15" s="106"/>
      <c r="G15" s="106"/>
      <c r="H15" s="294"/>
      <c r="I15" s="326"/>
      <c r="J15" s="296">
        <f t="shared" si="0"/>
        <v>99993938</v>
      </c>
    </row>
    <row r="16" spans="1:10" ht="13.5" thickBot="1" x14ac:dyDescent="0.25">
      <c r="A16" s="290" t="s">
        <v>270</v>
      </c>
      <c r="B16" s="106"/>
      <c r="C16" s="106"/>
      <c r="D16" s="106"/>
      <c r="E16" s="106"/>
      <c r="F16" s="106"/>
      <c r="G16" s="106"/>
      <c r="H16" s="294"/>
      <c r="I16" s="326">
        <v>2195461</v>
      </c>
      <c r="J16" s="296">
        <f t="shared" si="0"/>
        <v>2195461</v>
      </c>
    </row>
    <row r="17" spans="1:10" ht="18" customHeight="1" thickBot="1" x14ac:dyDescent="0.25">
      <c r="A17" s="291" t="s">
        <v>244</v>
      </c>
      <c r="B17" s="106"/>
      <c r="C17" s="106">
        <v>1390854858</v>
      </c>
      <c r="D17" s="106"/>
      <c r="E17" s="106"/>
      <c r="F17" s="106"/>
      <c r="G17" s="106"/>
      <c r="H17" s="294"/>
      <c r="I17" s="326"/>
      <c r="J17" s="296">
        <f t="shared" si="0"/>
        <v>1390854858</v>
      </c>
    </row>
    <row r="18" spans="1:10" ht="13.5" thickBot="1" x14ac:dyDescent="0.25">
      <c r="A18" s="290" t="s">
        <v>125</v>
      </c>
      <c r="B18" s="106">
        <v>1180000</v>
      </c>
      <c r="C18" s="106"/>
      <c r="D18" s="106"/>
      <c r="E18" s="106">
        <v>79507</v>
      </c>
      <c r="F18" s="106"/>
      <c r="G18" s="106"/>
      <c r="H18" s="294"/>
      <c r="I18" s="326"/>
      <c r="J18" s="296">
        <f t="shared" si="0"/>
        <v>1259507</v>
      </c>
    </row>
    <row r="19" spans="1:10" ht="13.5" thickBot="1" x14ac:dyDescent="0.25">
      <c r="A19" s="292" t="s">
        <v>159</v>
      </c>
      <c r="B19" s="456"/>
      <c r="C19" s="456"/>
      <c r="D19" s="456"/>
      <c r="E19" s="456">
        <v>1540000</v>
      </c>
      <c r="F19" s="456"/>
      <c r="G19" s="456"/>
      <c r="H19" s="457"/>
      <c r="I19" s="326"/>
      <c r="J19" s="296">
        <f t="shared" si="0"/>
        <v>1540000</v>
      </c>
    </row>
    <row r="20" spans="1:10" ht="13.5" thickBot="1" x14ac:dyDescent="0.25">
      <c r="A20" s="292" t="s">
        <v>314</v>
      </c>
      <c r="B20" s="456"/>
      <c r="C20" s="456"/>
      <c r="D20" s="456"/>
      <c r="E20" s="456">
        <v>770000</v>
      </c>
      <c r="F20" s="456"/>
      <c r="G20" s="456"/>
      <c r="H20" s="457"/>
      <c r="I20" s="326"/>
      <c r="J20" s="296">
        <f t="shared" si="0"/>
        <v>770000</v>
      </c>
    </row>
    <row r="21" spans="1:10" ht="13.5" thickBot="1" x14ac:dyDescent="0.25">
      <c r="A21" s="292" t="s">
        <v>295</v>
      </c>
      <c r="B21" s="456">
        <v>62400</v>
      </c>
      <c r="C21" s="456"/>
      <c r="D21" s="456"/>
      <c r="E21" s="456"/>
      <c r="F21" s="456"/>
      <c r="G21" s="456"/>
      <c r="H21" s="457"/>
      <c r="I21" s="326"/>
      <c r="J21" s="296">
        <f t="shared" si="0"/>
        <v>62400</v>
      </c>
    </row>
    <row r="22" spans="1:10" s="61" customFormat="1" ht="13.5" thickBot="1" x14ac:dyDescent="0.25">
      <c r="A22" s="517" t="s">
        <v>136</v>
      </c>
      <c r="B22" s="518"/>
      <c r="C22" s="518"/>
      <c r="D22" s="519"/>
      <c r="E22" s="518"/>
      <c r="F22" s="519"/>
      <c r="G22" s="519"/>
      <c r="H22" s="520"/>
      <c r="I22" s="521">
        <v>1800000</v>
      </c>
      <c r="J22" s="522">
        <f t="shared" si="0"/>
        <v>1800000</v>
      </c>
    </row>
    <row r="23" spans="1:10" ht="13.5" thickBot="1" x14ac:dyDescent="0.25">
      <c r="A23" s="292" t="s">
        <v>211</v>
      </c>
      <c r="B23" s="484"/>
      <c r="C23" s="484"/>
      <c r="D23" s="485"/>
      <c r="E23" s="484"/>
      <c r="F23" s="485"/>
      <c r="G23" s="485"/>
      <c r="H23" s="393"/>
      <c r="I23" s="486">
        <v>500000</v>
      </c>
      <c r="J23" s="296">
        <f t="shared" si="0"/>
        <v>500000</v>
      </c>
    </row>
    <row r="24" spans="1:10" ht="13.5" thickBot="1" x14ac:dyDescent="0.25">
      <c r="A24" s="292" t="s">
        <v>371</v>
      </c>
      <c r="B24" s="484">
        <v>650000</v>
      </c>
      <c r="C24" s="484"/>
      <c r="D24" s="485"/>
      <c r="E24" s="484"/>
      <c r="F24" s="485"/>
      <c r="G24" s="485"/>
      <c r="H24" s="393"/>
      <c r="I24" s="486"/>
      <c r="J24" s="296">
        <f t="shared" si="0"/>
        <v>650000</v>
      </c>
    </row>
    <row r="25" spans="1:10" ht="13.5" thickBot="1" x14ac:dyDescent="0.25">
      <c r="A25" s="292" t="s">
        <v>129</v>
      </c>
      <c r="B25" s="484"/>
      <c r="C25" s="484"/>
      <c r="D25" s="485"/>
      <c r="E25" s="484">
        <v>2540</v>
      </c>
      <c r="F25" s="485"/>
      <c r="G25" s="485"/>
      <c r="H25" s="393"/>
      <c r="I25" s="486"/>
      <c r="J25" s="296">
        <f t="shared" si="0"/>
        <v>2540</v>
      </c>
    </row>
    <row r="26" spans="1:10" ht="13.5" thickBot="1" x14ac:dyDescent="0.25">
      <c r="A26" s="292" t="s">
        <v>212</v>
      </c>
      <c r="B26" s="484"/>
      <c r="C26" s="484"/>
      <c r="D26" s="485"/>
      <c r="E26" s="484"/>
      <c r="F26" s="485"/>
      <c r="G26" s="484">
        <v>204000</v>
      </c>
      <c r="H26" s="393"/>
      <c r="I26" s="486">
        <v>4368000</v>
      </c>
      <c r="J26" s="296">
        <f>SUM(B26:I26)</f>
        <v>4572000</v>
      </c>
    </row>
    <row r="27" spans="1:10" ht="30" customHeight="1" thickBot="1" x14ac:dyDescent="0.25">
      <c r="A27" s="291" t="s">
        <v>127</v>
      </c>
      <c r="B27" s="106"/>
      <c r="C27" s="106"/>
      <c r="D27" s="106">
        <v>79608000</v>
      </c>
      <c r="E27" s="106"/>
      <c r="F27" s="106"/>
      <c r="G27" s="106"/>
      <c r="H27" s="294"/>
      <c r="I27" s="326"/>
      <c r="J27" s="296">
        <f t="shared" si="0"/>
        <v>79608000</v>
      </c>
    </row>
    <row r="28" spans="1:10" ht="13.5" thickBot="1" x14ac:dyDescent="0.25">
      <c r="A28" s="290" t="s">
        <v>128</v>
      </c>
      <c r="B28" s="488"/>
      <c r="C28" s="488"/>
      <c r="D28" s="334"/>
      <c r="E28" s="488"/>
      <c r="F28" s="334"/>
      <c r="G28" s="488"/>
      <c r="H28" s="344"/>
      <c r="I28" s="487">
        <v>98439274</v>
      </c>
      <c r="J28" s="296">
        <f t="shared" si="0"/>
        <v>98439274</v>
      </c>
    </row>
    <row r="29" spans="1:10" s="152" customFormat="1" ht="13.5" thickBot="1" x14ac:dyDescent="0.25">
      <c r="A29" s="293" t="s">
        <v>14</v>
      </c>
      <c r="B29" s="489">
        <f>SUM(B8:B28)</f>
        <v>700239094</v>
      </c>
      <c r="C29" s="489">
        <f t="shared" ref="C29:I29" si="1">SUM(C8:C28)</f>
        <v>2267638006</v>
      </c>
      <c r="D29" s="489">
        <f t="shared" si="1"/>
        <v>79608000</v>
      </c>
      <c r="E29" s="489">
        <f t="shared" si="1"/>
        <v>72763813</v>
      </c>
      <c r="F29" s="489">
        <f t="shared" si="1"/>
        <v>25875850</v>
      </c>
      <c r="G29" s="489">
        <f t="shared" si="1"/>
        <v>10999199</v>
      </c>
      <c r="H29" s="489">
        <f t="shared" si="1"/>
        <v>0</v>
      </c>
      <c r="I29" s="489">
        <f t="shared" si="1"/>
        <v>302963808</v>
      </c>
      <c r="J29" s="489">
        <f>SUM(J8:J28)</f>
        <v>3460087770</v>
      </c>
    </row>
  </sheetData>
  <mergeCells count="2">
    <mergeCell ref="A1:J2"/>
    <mergeCell ref="A6:A7"/>
  </mergeCells>
  <phoneticPr fontId="35" type="noConversion"/>
  <pageMargins left="0.75" right="0.75" top="1" bottom="1" header="0.5" footer="0.5"/>
  <pageSetup paperSize="9" scale="62" orientation="landscape" r:id="rId1"/>
  <headerFooter alignWithMargins="0">
    <oddHeader>&amp;R1/1.sz. melléklete
...../2019.(VI.27.) Egyek Önk.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S23"/>
  <sheetViews>
    <sheetView view="pageLayout" zoomScaleNormal="100" workbookViewId="0">
      <selection activeCell="N25" sqref="N25"/>
    </sheetView>
  </sheetViews>
  <sheetFormatPr defaultRowHeight="12.75" x14ac:dyDescent="0.2"/>
  <cols>
    <col min="8" max="8" width="20" customWidth="1"/>
  </cols>
  <sheetData>
    <row r="1" spans="1:19" ht="20.25" x14ac:dyDescent="0.3">
      <c r="A1" s="676" t="s">
        <v>68</v>
      </c>
      <c r="B1" s="676"/>
      <c r="C1" s="676"/>
      <c r="D1" s="676"/>
      <c r="E1" s="676"/>
      <c r="F1" s="676"/>
      <c r="G1" s="676"/>
      <c r="H1" s="676"/>
      <c r="I1" s="676"/>
      <c r="L1" s="65"/>
      <c r="M1" s="2"/>
      <c r="N1" s="2"/>
      <c r="O1" s="2"/>
      <c r="P1" s="2"/>
      <c r="Q1" s="2"/>
      <c r="R1" s="2"/>
      <c r="S1" s="65"/>
    </row>
    <row r="2" spans="1:19" ht="15.75" x14ac:dyDescent="0.25">
      <c r="A2" s="63"/>
      <c r="B2" s="63"/>
      <c r="C2" s="63"/>
      <c r="D2" s="63"/>
      <c r="E2" s="63"/>
      <c r="F2" s="63"/>
      <c r="G2" s="63"/>
      <c r="H2" s="63"/>
      <c r="I2" s="63"/>
      <c r="L2" s="65"/>
      <c r="M2" s="2"/>
      <c r="N2" s="2"/>
      <c r="O2" s="674"/>
      <c r="P2" s="674"/>
      <c r="Q2" s="674"/>
      <c r="R2" s="674"/>
      <c r="S2" s="66"/>
    </row>
    <row r="3" spans="1:19" ht="15.75" x14ac:dyDescent="0.25">
      <c r="E3" s="641"/>
      <c r="F3" s="641"/>
      <c r="L3" s="165"/>
      <c r="M3" s="163"/>
      <c r="N3" s="163"/>
      <c r="O3" s="675"/>
      <c r="P3" s="675"/>
      <c r="Q3" s="675"/>
      <c r="R3" s="675"/>
      <c r="S3" s="162"/>
    </row>
    <row r="4" spans="1:19" ht="15.75" x14ac:dyDescent="0.25">
      <c r="A4" s="641" t="s">
        <v>359</v>
      </c>
      <c r="B4" s="641"/>
      <c r="C4" s="641"/>
      <c r="D4" s="641"/>
      <c r="E4" s="641"/>
      <c r="F4" s="641"/>
      <c r="G4" s="641"/>
      <c r="H4" s="641"/>
      <c r="I4" s="641"/>
    </row>
    <row r="5" spans="1:19" ht="15.75" x14ac:dyDescent="0.25">
      <c r="A5" s="641" t="s">
        <v>69</v>
      </c>
      <c r="B5" s="641"/>
      <c r="C5" s="641"/>
      <c r="D5" s="641"/>
      <c r="E5" s="641"/>
      <c r="F5" s="641"/>
      <c r="G5" s="641"/>
      <c r="H5" s="641"/>
      <c r="I5" s="641"/>
    </row>
    <row r="11" spans="1:19" x14ac:dyDescent="0.2">
      <c r="H11" s="182" t="s">
        <v>268</v>
      </c>
    </row>
    <row r="12" spans="1:19" x14ac:dyDescent="0.2">
      <c r="A12" s="64"/>
      <c r="B12" s="64"/>
      <c r="C12" s="66"/>
      <c r="D12" s="110"/>
      <c r="E12" s="110"/>
      <c r="F12" s="110"/>
      <c r="G12" s="110"/>
      <c r="H12" s="64"/>
      <c r="I12" s="2"/>
    </row>
    <row r="13" spans="1:19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19" ht="15.75" x14ac:dyDescent="0.25">
      <c r="A14" s="65" t="s">
        <v>272</v>
      </c>
      <c r="B14" s="2"/>
      <c r="C14" s="2"/>
      <c r="D14" s="2"/>
      <c r="E14" s="2"/>
      <c r="F14" s="2"/>
      <c r="G14" s="2"/>
      <c r="H14" s="65">
        <f>H16</f>
        <v>2017288</v>
      </c>
      <c r="I14" s="2"/>
    </row>
    <row r="15" spans="1:19" ht="19.5" customHeight="1" x14ac:dyDescent="0.25">
      <c r="A15" s="65"/>
      <c r="B15" s="2"/>
      <c r="C15" s="2"/>
      <c r="D15" s="674"/>
      <c r="E15" s="674"/>
      <c r="F15" s="674"/>
      <c r="G15" s="674"/>
      <c r="H15" s="66"/>
      <c r="I15" s="2"/>
    </row>
    <row r="16" spans="1:19" s="164" customFormat="1" ht="27" customHeight="1" x14ac:dyDescent="0.2">
      <c r="A16" s="165"/>
      <c r="B16" s="163"/>
      <c r="C16" s="163"/>
      <c r="D16" s="675" t="s">
        <v>291</v>
      </c>
      <c r="E16" s="675"/>
      <c r="F16" s="675"/>
      <c r="G16" s="675"/>
      <c r="H16" s="162">
        <v>2017288</v>
      </c>
      <c r="I16" s="163"/>
      <c r="R16"/>
    </row>
    <row r="17" spans="1:18" s="164" customFormat="1" ht="27" customHeight="1" x14ac:dyDescent="0.2">
      <c r="A17" s="165"/>
      <c r="B17" s="163"/>
      <c r="C17" s="163"/>
      <c r="D17" s="449"/>
      <c r="E17" s="449"/>
      <c r="F17" s="449"/>
      <c r="G17" s="449"/>
      <c r="H17" s="162"/>
      <c r="I17" s="163"/>
    </row>
    <row r="18" spans="1:18" s="164" customFormat="1" ht="27" customHeight="1" x14ac:dyDescent="0.25">
      <c r="A18" s="65" t="s">
        <v>271</v>
      </c>
      <c r="B18" s="2"/>
      <c r="C18" s="2"/>
      <c r="D18" s="2"/>
      <c r="E18" s="2"/>
      <c r="F18" s="2"/>
      <c r="G18" s="2"/>
      <c r="H18" s="65">
        <f>SUM(H20:H22)</f>
        <v>2668247</v>
      </c>
      <c r="I18" s="163"/>
    </row>
    <row r="19" spans="1:18" ht="15.75" customHeight="1" x14ac:dyDescent="0.25">
      <c r="A19" s="65"/>
      <c r="B19" s="2"/>
      <c r="C19" s="2"/>
      <c r="D19" s="674"/>
      <c r="E19" s="674"/>
      <c r="F19" s="674"/>
      <c r="G19" s="674"/>
      <c r="H19" s="66"/>
      <c r="I19" s="2"/>
      <c r="R19" s="164"/>
    </row>
    <row r="20" spans="1:18" ht="30" customHeight="1" x14ac:dyDescent="0.2">
      <c r="A20" s="165"/>
      <c r="B20" s="163"/>
      <c r="C20" s="163"/>
      <c r="D20" s="675" t="s">
        <v>357</v>
      </c>
      <c r="E20" s="675"/>
      <c r="F20" s="675"/>
      <c r="G20" s="675"/>
      <c r="H20" s="162">
        <v>550599</v>
      </c>
      <c r="I20" s="2"/>
    </row>
    <row r="21" spans="1:18" ht="32.25" customHeight="1" x14ac:dyDescent="0.2">
      <c r="A21" s="165"/>
      <c r="B21" s="163"/>
      <c r="C21" s="163"/>
      <c r="D21" s="675" t="s">
        <v>356</v>
      </c>
      <c r="E21" s="675"/>
      <c r="F21" s="675"/>
      <c r="G21" s="675"/>
      <c r="H21" s="162">
        <v>1764706</v>
      </c>
      <c r="I21" s="2"/>
    </row>
    <row r="22" spans="1:18" ht="15.75" customHeight="1" x14ac:dyDescent="0.2">
      <c r="A22" s="165"/>
      <c r="B22" s="163"/>
      <c r="C22" s="163"/>
      <c r="D22" s="675" t="s">
        <v>358</v>
      </c>
      <c r="E22" s="675"/>
      <c r="F22" s="675"/>
      <c r="G22" s="675"/>
      <c r="H22" s="162">
        <v>352942</v>
      </c>
      <c r="I22" s="2"/>
    </row>
    <row r="23" spans="1:18" ht="39.75" customHeight="1" x14ac:dyDescent="0.3">
      <c r="A23" s="67" t="s">
        <v>70</v>
      </c>
      <c r="B23" s="67"/>
      <c r="C23" s="67"/>
      <c r="D23" s="67"/>
      <c r="E23" s="67"/>
      <c r="F23" s="67"/>
      <c r="G23" s="67"/>
      <c r="H23" s="67">
        <f>H14+H18</f>
        <v>4685535</v>
      </c>
      <c r="I23" s="2"/>
    </row>
  </sheetData>
  <mergeCells count="12">
    <mergeCell ref="D21:G21"/>
    <mergeCell ref="D22:G22"/>
    <mergeCell ref="D15:G15"/>
    <mergeCell ref="D16:G16"/>
    <mergeCell ref="E3:F3"/>
    <mergeCell ref="D19:G19"/>
    <mergeCell ref="D20:G20"/>
    <mergeCell ref="O2:R2"/>
    <mergeCell ref="O3:R3"/>
    <mergeCell ref="A1:I1"/>
    <mergeCell ref="A4:I4"/>
    <mergeCell ref="A5:I5"/>
  </mergeCells>
  <phoneticPr fontId="35" type="noConversion"/>
  <pageMargins left="0.75" right="0.75" top="1" bottom="1" header="0.5" footer="0.5"/>
  <pageSetup paperSize="9" scale="98" orientation="portrait" r:id="rId1"/>
  <headerFooter alignWithMargins="0">
    <oddHeader>&amp;R8. sz. melléklet
..../2019.(VI.27.) Egyek Önk.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140" zoomScaleNormal="140" workbookViewId="0">
      <selection activeCell="F23" sqref="F23"/>
    </sheetView>
  </sheetViews>
  <sheetFormatPr defaultColWidth="8" defaultRowHeight="15" x14ac:dyDescent="0.25"/>
  <cols>
    <col min="1" max="1" width="4.85546875" style="111" customWidth="1"/>
    <col min="2" max="2" width="58.85546875" style="111" customWidth="1"/>
    <col min="3" max="3" width="16.7109375" style="111" customWidth="1"/>
    <col min="4" max="5" width="17.140625" style="111" customWidth="1"/>
    <col min="6" max="6" width="19" style="111" customWidth="1"/>
    <col min="7" max="16384" width="8" style="111"/>
  </cols>
  <sheetData>
    <row r="1" spans="1:9" ht="33" customHeight="1" x14ac:dyDescent="0.25">
      <c r="A1" s="679" t="s">
        <v>89</v>
      </c>
      <c r="B1" s="679"/>
      <c r="C1" s="679"/>
      <c r="D1" s="679"/>
      <c r="E1" s="679"/>
      <c r="F1" s="679"/>
    </row>
    <row r="2" spans="1:9" ht="15.95" customHeight="1" thickBot="1" x14ac:dyDescent="0.3">
      <c r="A2" s="112"/>
      <c r="B2" s="112"/>
      <c r="D2" s="113"/>
      <c r="F2" s="114" t="s">
        <v>76</v>
      </c>
    </row>
    <row r="3" spans="1:9" ht="26.25" customHeight="1" thickBot="1" x14ac:dyDescent="0.3">
      <c r="A3" s="115" t="s">
        <v>55</v>
      </c>
      <c r="B3" s="116" t="s">
        <v>77</v>
      </c>
      <c r="C3" s="117" t="s">
        <v>234</v>
      </c>
      <c r="D3" s="117" t="s">
        <v>266</v>
      </c>
      <c r="E3" s="117" t="s">
        <v>290</v>
      </c>
      <c r="F3" s="117" t="s">
        <v>363</v>
      </c>
    </row>
    <row r="4" spans="1:9" ht="15.75" thickBot="1" x14ac:dyDescent="0.3">
      <c r="A4" s="118">
        <v>1</v>
      </c>
      <c r="B4" s="119">
        <v>2</v>
      </c>
      <c r="C4" s="461">
        <v>3</v>
      </c>
      <c r="D4" s="462">
        <v>4</v>
      </c>
      <c r="E4" s="463">
        <v>5</v>
      </c>
      <c r="F4" s="464">
        <v>6</v>
      </c>
    </row>
    <row r="5" spans="1:9" x14ac:dyDescent="0.25">
      <c r="A5" s="120" t="s">
        <v>2</v>
      </c>
      <c r="B5" s="466" t="s">
        <v>78</v>
      </c>
      <c r="C5" s="470">
        <v>65130000</v>
      </c>
      <c r="D5" s="471">
        <v>65130000</v>
      </c>
      <c r="E5" s="471">
        <v>65130000</v>
      </c>
      <c r="F5" s="471">
        <v>65130000</v>
      </c>
    </row>
    <row r="6" spans="1:9" x14ac:dyDescent="0.25">
      <c r="A6" s="121" t="s">
        <v>6</v>
      </c>
      <c r="B6" s="467" t="s">
        <v>79</v>
      </c>
      <c r="C6" s="472"/>
      <c r="D6" s="141"/>
      <c r="E6" s="141"/>
      <c r="F6" s="141"/>
    </row>
    <row r="7" spans="1:9" x14ac:dyDescent="0.25">
      <c r="A7" s="121" t="s">
        <v>10</v>
      </c>
      <c r="B7" s="467" t="s">
        <v>80</v>
      </c>
      <c r="C7" s="472">
        <v>5488000</v>
      </c>
      <c r="D7" s="465">
        <v>5488000</v>
      </c>
      <c r="E7" s="465">
        <v>5488000</v>
      </c>
      <c r="F7" s="465">
        <v>5488000</v>
      </c>
      <c r="I7" s="145"/>
    </row>
    <row r="8" spans="1:9" ht="23.25" x14ac:dyDescent="0.25">
      <c r="A8" s="121" t="s">
        <v>4</v>
      </c>
      <c r="B8" s="468" t="s">
        <v>81</v>
      </c>
      <c r="C8" s="472">
        <v>20679000</v>
      </c>
      <c r="D8" s="141"/>
      <c r="E8" s="141"/>
      <c r="F8" s="142"/>
    </row>
    <row r="9" spans="1:9" x14ac:dyDescent="0.25">
      <c r="A9" s="122" t="s">
        <v>7</v>
      </c>
      <c r="B9" s="469" t="s">
        <v>82</v>
      </c>
      <c r="C9" s="472">
        <v>5000000</v>
      </c>
      <c r="D9" s="141"/>
      <c r="E9" s="141"/>
      <c r="F9" s="142"/>
    </row>
    <row r="10" spans="1:9" x14ac:dyDescent="0.25">
      <c r="A10" s="121" t="s">
        <v>11</v>
      </c>
      <c r="B10" s="467" t="s">
        <v>83</v>
      </c>
      <c r="C10" s="472"/>
      <c r="D10" s="141"/>
      <c r="E10" s="141"/>
      <c r="F10" s="142"/>
    </row>
    <row r="11" spans="1:9" ht="15.75" thickBot="1" x14ac:dyDescent="0.3">
      <c r="A11" s="122" t="s">
        <v>5</v>
      </c>
      <c r="B11" s="469" t="s">
        <v>84</v>
      </c>
      <c r="C11" s="473"/>
      <c r="D11" s="143"/>
      <c r="E11" s="143"/>
      <c r="F11" s="144"/>
    </row>
    <row r="12" spans="1:9" s="167" customFormat="1" ht="15.75" thickBot="1" x14ac:dyDescent="0.3">
      <c r="A12" s="677" t="s">
        <v>85</v>
      </c>
      <c r="B12" s="678"/>
      <c r="C12" s="166">
        <f>SUM(C5:C11)</f>
        <v>96297000</v>
      </c>
      <c r="D12" s="166">
        <f>SUM(D5:D11)</f>
        <v>70618000</v>
      </c>
      <c r="E12" s="166">
        <f>SUM(E5:E11)</f>
        <v>70618000</v>
      </c>
      <c r="F12" s="166">
        <f>SUM(F5:F11)</f>
        <v>70618000</v>
      </c>
    </row>
    <row r="13" spans="1:9" s="168" customFormat="1" ht="33" customHeight="1" thickBot="1" x14ac:dyDescent="0.25">
      <c r="A13" s="680" t="s">
        <v>207</v>
      </c>
      <c r="B13" s="681"/>
      <c r="C13" s="306">
        <f>C12*0.5</f>
        <v>48148500</v>
      </c>
      <c r="D13" s="306">
        <f>D12*0.5</f>
        <v>35309000</v>
      </c>
      <c r="E13" s="306">
        <f>E12*0.5</f>
        <v>35309000</v>
      </c>
      <c r="F13" s="306">
        <f>F12*0.5</f>
        <v>35309000</v>
      </c>
    </row>
    <row r="14" spans="1:9" s="168" customFormat="1" thickBot="1" x14ac:dyDescent="0.25">
      <c r="A14" s="682"/>
      <c r="B14" s="683"/>
      <c r="C14" s="169">
        <f>C13/C12</f>
        <v>0.5</v>
      </c>
      <c r="D14" s="169">
        <f>D13/D12</f>
        <v>0.5</v>
      </c>
      <c r="E14" s="169">
        <f>E13/E12</f>
        <v>0.5</v>
      </c>
      <c r="F14" s="169">
        <f>F13/F12</f>
        <v>0.5</v>
      </c>
    </row>
  </sheetData>
  <mergeCells count="4">
    <mergeCell ref="A12:B12"/>
    <mergeCell ref="A1:F1"/>
    <mergeCell ref="A13:B13"/>
    <mergeCell ref="A14:B14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landscape" r:id="rId1"/>
  <headerFooter alignWithMargins="0">
    <oddHeader>&amp;R&amp;"Times New Roman CE,Normál"&amp;11 9. sz. melléklet
..../2019.(VI.27.) Egyek Önk.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90" zoomScaleNormal="90" workbookViewId="0">
      <selection activeCell="I36" sqref="I36"/>
    </sheetView>
  </sheetViews>
  <sheetFormatPr defaultRowHeight="12.75" x14ac:dyDescent="0.2"/>
  <cols>
    <col min="1" max="1" width="60.140625" customWidth="1"/>
    <col min="2" max="2" width="17" customWidth="1"/>
    <col min="3" max="3" width="18.5703125" customWidth="1"/>
    <col min="4" max="4" width="16.42578125" customWidth="1"/>
    <col min="5" max="6" width="16.140625" customWidth="1"/>
    <col min="7" max="7" width="15.5703125" customWidth="1"/>
    <col min="8" max="9" width="17.42578125" customWidth="1"/>
    <col min="10" max="10" width="17.85546875" customWidth="1"/>
  </cols>
  <sheetData>
    <row r="1" spans="1:10" ht="15.75" customHeight="1" x14ac:dyDescent="0.2">
      <c r="A1" s="612" t="s">
        <v>316</v>
      </c>
      <c r="B1" s="612"/>
      <c r="C1" s="612"/>
      <c r="D1" s="612"/>
      <c r="E1" s="612"/>
      <c r="F1" s="612"/>
      <c r="G1" s="612"/>
      <c r="H1" s="612"/>
      <c r="I1" s="612"/>
      <c r="J1" s="612"/>
    </row>
    <row r="2" spans="1:10" x14ac:dyDescent="0.2">
      <c r="A2" s="612"/>
      <c r="B2" s="612"/>
      <c r="C2" s="612"/>
      <c r="D2" s="612"/>
      <c r="E2" s="612"/>
      <c r="F2" s="612"/>
      <c r="G2" s="612"/>
      <c r="H2" s="612"/>
      <c r="I2" s="612"/>
      <c r="J2" s="612"/>
    </row>
    <row r="4" spans="1:10" ht="13.5" thickBot="1" x14ac:dyDescent="0.25"/>
    <row r="5" spans="1:10" ht="86.25" customHeight="1" thickBot="1" x14ac:dyDescent="0.25">
      <c r="A5" s="613" t="s">
        <v>122</v>
      </c>
      <c r="B5" s="479" t="s">
        <v>101</v>
      </c>
      <c r="C5" s="479" t="s">
        <v>107</v>
      </c>
      <c r="D5" s="479" t="s">
        <v>120</v>
      </c>
      <c r="E5" s="479" t="s">
        <v>99</v>
      </c>
      <c r="F5" s="479" t="s">
        <v>121</v>
      </c>
      <c r="G5" s="479" t="s">
        <v>118</v>
      </c>
      <c r="H5" s="479" t="s">
        <v>109</v>
      </c>
      <c r="I5" s="479" t="s">
        <v>116</v>
      </c>
      <c r="J5" s="480" t="s">
        <v>14</v>
      </c>
    </row>
    <row r="6" spans="1:10" ht="25.5" customHeight="1" thickBot="1" x14ac:dyDescent="0.25">
      <c r="A6" s="614"/>
      <c r="B6" s="150" t="s">
        <v>372</v>
      </c>
      <c r="C6" s="150" t="s">
        <v>372</v>
      </c>
      <c r="D6" s="150" t="s">
        <v>372</v>
      </c>
      <c r="E6" s="150" t="s">
        <v>372</v>
      </c>
      <c r="F6" s="150" t="s">
        <v>372</v>
      </c>
      <c r="G6" s="150" t="s">
        <v>372</v>
      </c>
      <c r="H6" s="150" t="s">
        <v>372</v>
      </c>
      <c r="I6" s="150" t="s">
        <v>372</v>
      </c>
      <c r="J6" s="150" t="s">
        <v>372</v>
      </c>
    </row>
    <row r="7" spans="1:10" s="289" customFormat="1" ht="27.75" customHeight="1" thickBot="1" x14ac:dyDescent="0.25">
      <c r="A7" s="328" t="s">
        <v>237</v>
      </c>
      <c r="B7" s="323"/>
      <c r="C7" s="323"/>
      <c r="D7" s="323"/>
      <c r="E7" s="324">
        <v>770000</v>
      </c>
      <c r="F7" s="323"/>
      <c r="G7" s="323">
        <v>10795199</v>
      </c>
      <c r="H7" s="325"/>
      <c r="I7" s="327">
        <v>19704024</v>
      </c>
      <c r="J7" s="296">
        <f>SUM(B7:I7)</f>
        <v>31269223</v>
      </c>
    </row>
    <row r="8" spans="1:10" ht="13.5" thickBot="1" x14ac:dyDescent="0.25">
      <c r="A8" s="292" t="s">
        <v>131</v>
      </c>
      <c r="B8" s="481"/>
      <c r="C8" s="347"/>
      <c r="D8" s="347"/>
      <c r="E8" s="481">
        <v>1635000</v>
      </c>
      <c r="F8" s="347"/>
      <c r="G8" s="481"/>
      <c r="H8" s="482"/>
      <c r="I8" s="483">
        <v>1805000</v>
      </c>
      <c r="J8" s="296">
        <f t="shared" ref="J8:J27" si="0">SUM(B8:I8)</f>
        <v>3440000</v>
      </c>
    </row>
    <row r="9" spans="1:10" ht="27.75" customHeight="1" thickBot="1" x14ac:dyDescent="0.25">
      <c r="A9" s="291" t="s">
        <v>124</v>
      </c>
      <c r="B9" s="106"/>
      <c r="C9" s="106"/>
      <c r="D9" s="106"/>
      <c r="E9" s="106">
        <v>42711766</v>
      </c>
      <c r="F9" s="106">
        <v>25875850</v>
      </c>
      <c r="G9" s="106"/>
      <c r="H9" s="294"/>
      <c r="I9" s="326">
        <v>44428562</v>
      </c>
      <c r="J9" s="296">
        <f t="shared" si="0"/>
        <v>113016178</v>
      </c>
    </row>
    <row r="10" spans="1:10" s="72" customFormat="1" ht="15.75" customHeight="1" thickBot="1" x14ac:dyDescent="0.25">
      <c r="A10" s="290" t="s">
        <v>126</v>
      </c>
      <c r="B10" s="106">
        <v>345836772</v>
      </c>
      <c r="C10" s="106"/>
      <c r="D10" s="106"/>
      <c r="E10" s="107"/>
      <c r="F10" s="106"/>
      <c r="G10" s="107"/>
      <c r="H10" s="295"/>
      <c r="I10" s="326">
        <v>10128606</v>
      </c>
      <c r="J10" s="296">
        <f t="shared" si="0"/>
        <v>355965378</v>
      </c>
    </row>
    <row r="11" spans="1:10" ht="13.5" thickBot="1" x14ac:dyDescent="0.25">
      <c r="A11" s="292" t="s">
        <v>130</v>
      </c>
      <c r="B11" s="484">
        <v>352509922</v>
      </c>
      <c r="C11" s="484"/>
      <c r="D11" s="485"/>
      <c r="E11" s="484">
        <v>16080000</v>
      </c>
      <c r="F11" s="485"/>
      <c r="G11" s="485"/>
      <c r="H11" s="393"/>
      <c r="I11" s="486">
        <v>59486316</v>
      </c>
      <c r="J11" s="296">
        <f t="shared" si="0"/>
        <v>428076238</v>
      </c>
    </row>
    <row r="12" spans="1:10" ht="27.75" customHeight="1" thickBot="1" x14ac:dyDescent="0.25">
      <c r="A12" s="291" t="s">
        <v>236</v>
      </c>
      <c r="B12" s="106"/>
      <c r="C12" s="106"/>
      <c r="D12" s="106"/>
      <c r="E12" s="106">
        <v>9175000</v>
      </c>
      <c r="F12" s="106"/>
      <c r="G12" s="106"/>
      <c r="H12" s="294"/>
      <c r="I12" s="326">
        <v>500000</v>
      </c>
      <c r="J12" s="296">
        <f t="shared" si="0"/>
        <v>9675000</v>
      </c>
    </row>
    <row r="13" spans="1:10" ht="13.5" thickBot="1" x14ac:dyDescent="0.25">
      <c r="A13" s="290" t="s">
        <v>210</v>
      </c>
      <c r="B13" s="106"/>
      <c r="C13" s="106">
        <v>776789210</v>
      </c>
      <c r="D13" s="106"/>
      <c r="E13" s="106"/>
      <c r="F13" s="106"/>
      <c r="G13" s="106"/>
      <c r="H13" s="294"/>
      <c r="I13" s="326">
        <v>59608565</v>
      </c>
      <c r="J13" s="296">
        <f t="shared" si="0"/>
        <v>836397775</v>
      </c>
    </row>
    <row r="14" spans="1:10" ht="13.5" thickBot="1" x14ac:dyDescent="0.25">
      <c r="A14" s="290" t="s">
        <v>313</v>
      </c>
      <c r="B14" s="106"/>
      <c r="C14" s="106">
        <v>99993938</v>
      </c>
      <c r="D14" s="106"/>
      <c r="E14" s="106"/>
      <c r="F14" s="106"/>
      <c r="G14" s="106"/>
      <c r="H14" s="294"/>
      <c r="I14" s="326"/>
      <c r="J14" s="296">
        <f t="shared" si="0"/>
        <v>99993938</v>
      </c>
    </row>
    <row r="15" spans="1:10" ht="13.5" thickBot="1" x14ac:dyDescent="0.25">
      <c r="A15" s="290" t="s">
        <v>270</v>
      </c>
      <c r="B15" s="106"/>
      <c r="C15" s="106"/>
      <c r="D15" s="106"/>
      <c r="E15" s="106"/>
      <c r="F15" s="106"/>
      <c r="G15" s="106"/>
      <c r="H15" s="294"/>
      <c r="I15" s="326">
        <v>2195461</v>
      </c>
      <c r="J15" s="296">
        <f t="shared" si="0"/>
        <v>2195461</v>
      </c>
    </row>
    <row r="16" spans="1:10" ht="18" customHeight="1" thickBot="1" x14ac:dyDescent="0.25">
      <c r="A16" s="291" t="s">
        <v>244</v>
      </c>
      <c r="B16" s="106"/>
      <c r="C16" s="106">
        <v>1390854858</v>
      </c>
      <c r="D16" s="106"/>
      <c r="E16" s="106"/>
      <c r="F16" s="106"/>
      <c r="G16" s="106"/>
      <c r="H16" s="294"/>
      <c r="I16" s="326"/>
      <c r="J16" s="296">
        <f t="shared" si="0"/>
        <v>1390854858</v>
      </c>
    </row>
    <row r="17" spans="1:10" ht="13.5" thickBot="1" x14ac:dyDescent="0.25">
      <c r="A17" s="290" t="s">
        <v>125</v>
      </c>
      <c r="B17" s="106">
        <v>1180000</v>
      </c>
      <c r="C17" s="106"/>
      <c r="D17" s="106"/>
      <c r="E17" s="106">
        <v>79507</v>
      </c>
      <c r="F17" s="106"/>
      <c r="G17" s="106"/>
      <c r="H17" s="294"/>
      <c r="I17" s="326"/>
      <c r="J17" s="296">
        <f t="shared" si="0"/>
        <v>1259507</v>
      </c>
    </row>
    <row r="18" spans="1:10" ht="13.5" thickBot="1" x14ac:dyDescent="0.25">
      <c r="A18" s="292" t="s">
        <v>159</v>
      </c>
      <c r="B18" s="456"/>
      <c r="C18" s="456"/>
      <c r="D18" s="456"/>
      <c r="E18" s="456">
        <v>1540000</v>
      </c>
      <c r="F18" s="456"/>
      <c r="G18" s="456"/>
      <c r="H18" s="457"/>
      <c r="I18" s="326"/>
      <c r="J18" s="296">
        <f t="shared" si="0"/>
        <v>1540000</v>
      </c>
    </row>
    <row r="19" spans="1:10" ht="13.5" thickBot="1" x14ac:dyDescent="0.25">
      <c r="A19" s="292" t="s">
        <v>314</v>
      </c>
      <c r="B19" s="456"/>
      <c r="C19" s="456"/>
      <c r="D19" s="456"/>
      <c r="E19" s="456">
        <v>770000</v>
      </c>
      <c r="F19" s="456"/>
      <c r="G19" s="456"/>
      <c r="H19" s="457"/>
      <c r="I19" s="326"/>
      <c r="J19" s="296">
        <f t="shared" si="0"/>
        <v>770000</v>
      </c>
    </row>
    <row r="20" spans="1:10" ht="13.5" thickBot="1" x14ac:dyDescent="0.25">
      <c r="A20" s="292" t="s">
        <v>295</v>
      </c>
      <c r="B20" s="456">
        <v>62400</v>
      </c>
      <c r="C20" s="456"/>
      <c r="D20" s="456"/>
      <c r="E20" s="456"/>
      <c r="F20" s="456"/>
      <c r="G20" s="456"/>
      <c r="H20" s="457"/>
      <c r="I20" s="326"/>
      <c r="J20" s="296">
        <f t="shared" si="0"/>
        <v>62400</v>
      </c>
    </row>
    <row r="21" spans="1:10" s="61" customFormat="1" ht="13.5" thickBot="1" x14ac:dyDescent="0.25">
      <c r="A21" s="517" t="s">
        <v>136</v>
      </c>
      <c r="B21" s="518"/>
      <c r="C21" s="518"/>
      <c r="D21" s="519"/>
      <c r="E21" s="518"/>
      <c r="F21" s="519"/>
      <c r="G21" s="519"/>
      <c r="H21" s="520"/>
      <c r="I21" s="521">
        <v>1800000</v>
      </c>
      <c r="J21" s="522">
        <f t="shared" si="0"/>
        <v>1800000</v>
      </c>
    </row>
    <row r="22" spans="1:10" ht="13.5" thickBot="1" x14ac:dyDescent="0.25">
      <c r="A22" s="292" t="s">
        <v>211</v>
      </c>
      <c r="B22" s="484"/>
      <c r="C22" s="484"/>
      <c r="D22" s="485"/>
      <c r="E22" s="484"/>
      <c r="F22" s="485"/>
      <c r="G22" s="485"/>
      <c r="H22" s="393"/>
      <c r="I22" s="486">
        <v>500000</v>
      </c>
      <c r="J22" s="296">
        <f t="shared" si="0"/>
        <v>500000</v>
      </c>
    </row>
    <row r="23" spans="1:10" ht="13.5" thickBot="1" x14ac:dyDescent="0.25">
      <c r="A23" s="292" t="s">
        <v>371</v>
      </c>
      <c r="B23" s="484">
        <v>650000</v>
      </c>
      <c r="C23" s="484"/>
      <c r="D23" s="485"/>
      <c r="E23" s="484"/>
      <c r="F23" s="485"/>
      <c r="G23" s="485"/>
      <c r="H23" s="393"/>
      <c r="I23" s="486"/>
      <c r="J23" s="296">
        <f t="shared" si="0"/>
        <v>650000</v>
      </c>
    </row>
    <row r="24" spans="1:10" ht="13.5" thickBot="1" x14ac:dyDescent="0.25">
      <c r="A24" s="292" t="s">
        <v>129</v>
      </c>
      <c r="B24" s="484"/>
      <c r="C24" s="484"/>
      <c r="D24" s="485"/>
      <c r="E24" s="484">
        <v>2540</v>
      </c>
      <c r="F24" s="485"/>
      <c r="G24" s="485"/>
      <c r="H24" s="393"/>
      <c r="I24" s="486"/>
      <c r="J24" s="296">
        <f t="shared" si="0"/>
        <v>2540</v>
      </c>
    </row>
    <row r="25" spans="1:10" ht="13.5" thickBot="1" x14ac:dyDescent="0.25">
      <c r="A25" s="292" t="s">
        <v>212</v>
      </c>
      <c r="B25" s="484"/>
      <c r="C25" s="484"/>
      <c r="D25" s="485"/>
      <c r="E25" s="484"/>
      <c r="F25" s="485"/>
      <c r="G25" s="484">
        <v>204000</v>
      </c>
      <c r="H25" s="393"/>
      <c r="I25" s="486">
        <v>4368000</v>
      </c>
      <c r="J25" s="296">
        <f>SUM(B25:I25)</f>
        <v>4572000</v>
      </c>
    </row>
    <row r="26" spans="1:10" ht="30" customHeight="1" thickBot="1" x14ac:dyDescent="0.25">
      <c r="A26" s="291" t="s">
        <v>127</v>
      </c>
      <c r="B26" s="106"/>
      <c r="C26" s="106"/>
      <c r="D26" s="106">
        <v>79608000</v>
      </c>
      <c r="E26" s="106"/>
      <c r="F26" s="106"/>
      <c r="G26" s="106"/>
      <c r="H26" s="294"/>
      <c r="I26" s="326"/>
      <c r="J26" s="296">
        <f t="shared" si="0"/>
        <v>79608000</v>
      </c>
    </row>
    <row r="27" spans="1:10" ht="13.5" thickBot="1" x14ac:dyDescent="0.25">
      <c r="A27" s="290" t="s">
        <v>128</v>
      </c>
      <c r="B27" s="488"/>
      <c r="C27" s="488"/>
      <c r="D27" s="334"/>
      <c r="E27" s="488"/>
      <c r="F27" s="334"/>
      <c r="G27" s="488"/>
      <c r="H27" s="344"/>
      <c r="I27" s="487">
        <v>98439274</v>
      </c>
      <c r="J27" s="296">
        <f t="shared" si="0"/>
        <v>98439274</v>
      </c>
    </row>
    <row r="28" spans="1:10" s="152" customFormat="1" ht="13.5" thickBot="1" x14ac:dyDescent="0.25">
      <c r="A28" s="293" t="s">
        <v>14</v>
      </c>
      <c r="B28" s="489">
        <f>SUM(B7:B27)</f>
        <v>700239094</v>
      </c>
      <c r="C28" s="489">
        <f t="shared" ref="C28:I28" si="1">SUM(C7:C27)</f>
        <v>2267638006</v>
      </c>
      <c r="D28" s="489">
        <f t="shared" si="1"/>
        <v>79608000</v>
      </c>
      <c r="E28" s="489">
        <f t="shared" si="1"/>
        <v>72763813</v>
      </c>
      <c r="F28" s="489">
        <f t="shared" si="1"/>
        <v>25875850</v>
      </c>
      <c r="G28" s="489">
        <f t="shared" si="1"/>
        <v>10999199</v>
      </c>
      <c r="H28" s="489">
        <f t="shared" si="1"/>
        <v>0</v>
      </c>
      <c r="I28" s="489">
        <f t="shared" si="1"/>
        <v>302963808</v>
      </c>
      <c r="J28" s="489">
        <f>SUM(J7:J27)</f>
        <v>3460087770</v>
      </c>
    </row>
  </sheetData>
  <mergeCells count="2">
    <mergeCell ref="A1:J2"/>
    <mergeCell ref="A5:A6"/>
  </mergeCells>
  <pageMargins left="0.75" right="0.75" top="1" bottom="1" header="0.5" footer="0.5"/>
  <pageSetup paperSize="9" scale="62" orientation="landscape" r:id="rId1"/>
  <headerFooter alignWithMargins="0">
    <oddHeader>&amp;R2/1.sz. melléklete
...../2018. (......) Egyek Önk.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view="pageLayout" zoomScaleNormal="100" workbookViewId="0">
      <selection activeCell="M10" sqref="M10"/>
    </sheetView>
  </sheetViews>
  <sheetFormatPr defaultRowHeight="12.75" x14ac:dyDescent="0.2"/>
  <cols>
    <col min="1" max="1" width="49.28515625" customWidth="1"/>
    <col min="2" max="3" width="20.28515625" customWidth="1"/>
    <col min="4" max="4" width="15.5703125" customWidth="1"/>
    <col min="5" max="5" width="12.28515625" customWidth="1"/>
    <col min="6" max="6" width="13.5703125" customWidth="1"/>
    <col min="7" max="7" width="15.140625" customWidth="1"/>
    <col min="8" max="8" width="17" customWidth="1"/>
    <col min="9" max="9" width="15.5703125" customWidth="1"/>
    <col min="10" max="10" width="13.28515625" customWidth="1"/>
  </cols>
  <sheetData>
    <row r="1" spans="1:10" ht="15.75" customHeight="1" x14ac:dyDescent="0.2">
      <c r="A1" s="612" t="s">
        <v>317</v>
      </c>
      <c r="B1" s="612"/>
      <c r="C1" s="612"/>
      <c r="D1" s="612"/>
      <c r="E1" s="612"/>
      <c r="F1" s="612"/>
      <c r="G1" s="612"/>
      <c r="H1" s="612"/>
      <c r="I1" s="612"/>
      <c r="J1" s="612"/>
    </row>
    <row r="2" spans="1:10" ht="15.75" customHeight="1" x14ac:dyDescent="0.2">
      <c r="A2" s="612"/>
      <c r="B2" s="612"/>
      <c r="C2" s="612"/>
      <c r="D2" s="612"/>
      <c r="E2" s="612"/>
      <c r="F2" s="612"/>
      <c r="G2" s="612"/>
      <c r="H2" s="612"/>
      <c r="I2" s="612"/>
      <c r="J2" s="612"/>
    </row>
    <row r="5" spans="1:10" ht="13.5" thickBot="1" x14ac:dyDescent="0.25"/>
    <row r="6" spans="1:10" ht="51.75" thickBot="1" x14ac:dyDescent="0.25">
      <c r="A6" s="613" t="s">
        <v>122</v>
      </c>
      <c r="B6" s="108" t="s">
        <v>101</v>
      </c>
      <c r="C6" s="108" t="s">
        <v>107</v>
      </c>
      <c r="D6" s="108" t="s">
        <v>120</v>
      </c>
      <c r="E6" s="108" t="s">
        <v>99</v>
      </c>
      <c r="F6" s="108" t="s">
        <v>121</v>
      </c>
      <c r="G6" s="108" t="s">
        <v>118</v>
      </c>
      <c r="H6" s="108" t="s">
        <v>109</v>
      </c>
      <c r="I6" s="108" t="s">
        <v>116</v>
      </c>
      <c r="J6" s="109" t="s">
        <v>14</v>
      </c>
    </row>
    <row r="7" spans="1:10" ht="13.5" thickBot="1" x14ac:dyDescent="0.25">
      <c r="A7" s="615"/>
      <c r="B7" s="558" t="s">
        <v>372</v>
      </c>
      <c r="C7" s="558" t="s">
        <v>372</v>
      </c>
      <c r="D7" s="558" t="s">
        <v>372</v>
      </c>
      <c r="E7" s="558" t="s">
        <v>372</v>
      </c>
      <c r="F7" s="558" t="s">
        <v>372</v>
      </c>
      <c r="G7" s="558" t="s">
        <v>372</v>
      </c>
      <c r="H7" s="558" t="s">
        <v>372</v>
      </c>
      <c r="I7" s="558" t="s">
        <v>372</v>
      </c>
      <c r="J7" s="150" t="s">
        <v>372</v>
      </c>
    </row>
    <row r="8" spans="1:10" ht="31.5" customHeight="1" thickBot="1" x14ac:dyDescent="0.25">
      <c r="A8" s="320" t="s">
        <v>132</v>
      </c>
      <c r="B8" s="561"/>
      <c r="C8" s="561"/>
      <c r="D8" s="561"/>
      <c r="E8" s="561">
        <v>32000</v>
      </c>
      <c r="F8" s="561"/>
      <c r="G8" s="561"/>
      <c r="H8" s="561"/>
      <c r="I8" s="562">
        <v>2223852</v>
      </c>
      <c r="J8" s="557">
        <f>SUM(B8:I8)</f>
        <v>2255852</v>
      </c>
    </row>
    <row r="9" spans="1:10" ht="23.25" customHeight="1" thickBot="1" x14ac:dyDescent="0.25">
      <c r="A9" s="563" t="s">
        <v>133</v>
      </c>
      <c r="B9" s="186">
        <v>0</v>
      </c>
      <c r="C9" s="186">
        <v>0</v>
      </c>
      <c r="D9" s="186">
        <v>0</v>
      </c>
      <c r="E9" s="186">
        <v>0</v>
      </c>
      <c r="F9" s="186">
        <v>0</v>
      </c>
      <c r="G9" s="186">
        <v>0</v>
      </c>
      <c r="H9" s="186">
        <v>0</v>
      </c>
      <c r="I9" s="564">
        <v>0</v>
      </c>
      <c r="J9" s="557">
        <f t="shared" ref="J9:J10" si="0">SUM(B9:I9)</f>
        <v>0</v>
      </c>
    </row>
    <row r="10" spans="1:10" ht="44.25" customHeight="1" thickBot="1" x14ac:dyDescent="0.25">
      <c r="A10" s="565" t="s">
        <v>373</v>
      </c>
      <c r="B10" s="566">
        <v>1756752</v>
      </c>
      <c r="C10" s="566"/>
      <c r="D10" s="566"/>
      <c r="E10" s="566"/>
      <c r="F10" s="566"/>
      <c r="G10" s="566"/>
      <c r="H10" s="566"/>
      <c r="I10" s="567"/>
      <c r="J10" s="568">
        <f t="shared" si="0"/>
        <v>1756752</v>
      </c>
    </row>
    <row r="11" spans="1:10" ht="32.25" customHeight="1" thickBot="1" x14ac:dyDescent="0.25">
      <c r="A11" s="559" t="s">
        <v>14</v>
      </c>
      <c r="B11" s="560">
        <f>SUM(B8:B10)</f>
        <v>1756752</v>
      </c>
      <c r="C11" s="560">
        <f t="shared" ref="C11:J11" si="1">SUM(C8:C10)</f>
        <v>0</v>
      </c>
      <c r="D11" s="560">
        <f t="shared" si="1"/>
        <v>0</v>
      </c>
      <c r="E11" s="560">
        <f t="shared" si="1"/>
        <v>32000</v>
      </c>
      <c r="F11" s="560">
        <f t="shared" si="1"/>
        <v>0</v>
      </c>
      <c r="G11" s="560">
        <f t="shared" si="1"/>
        <v>0</v>
      </c>
      <c r="H11" s="560">
        <f t="shared" si="1"/>
        <v>0</v>
      </c>
      <c r="I11" s="560">
        <f t="shared" si="1"/>
        <v>2223852</v>
      </c>
      <c r="J11" s="151">
        <f t="shared" si="1"/>
        <v>4012604</v>
      </c>
    </row>
  </sheetData>
  <mergeCells count="2">
    <mergeCell ref="A6:A7"/>
    <mergeCell ref="A1:J2"/>
  </mergeCells>
  <phoneticPr fontId="35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scaleWithDoc="0" alignWithMargins="0">
    <oddHeader>&amp;R1.1)a sz. melléklete
...../2019.(VI.27.) Egyek Önk.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view="pageLayout" zoomScaleNormal="100" workbookViewId="0">
      <selection activeCell="M3" sqref="M3"/>
    </sheetView>
  </sheetViews>
  <sheetFormatPr defaultRowHeight="12.75" x14ac:dyDescent="0.2"/>
  <cols>
    <col min="1" max="1" width="49.28515625" customWidth="1"/>
    <col min="2" max="3" width="20.28515625" customWidth="1"/>
    <col min="4" max="4" width="15.5703125" customWidth="1"/>
    <col min="5" max="5" width="12.28515625" customWidth="1"/>
    <col min="6" max="6" width="13.5703125" customWidth="1"/>
    <col min="7" max="7" width="15.140625" customWidth="1"/>
    <col min="8" max="8" width="17" customWidth="1"/>
    <col min="9" max="9" width="15.5703125" customWidth="1"/>
    <col min="10" max="10" width="13.28515625" customWidth="1"/>
  </cols>
  <sheetData>
    <row r="1" spans="1:10" ht="15.75" customHeight="1" x14ac:dyDescent="0.2">
      <c r="A1" s="612" t="s">
        <v>318</v>
      </c>
      <c r="B1" s="612"/>
      <c r="C1" s="612"/>
      <c r="D1" s="612"/>
      <c r="E1" s="612"/>
      <c r="F1" s="612"/>
      <c r="G1" s="612"/>
      <c r="H1" s="612"/>
      <c r="I1" s="612"/>
      <c r="J1" s="612"/>
    </row>
    <row r="2" spans="1:10" ht="15.75" customHeight="1" x14ac:dyDescent="0.2">
      <c r="A2" s="612"/>
      <c r="B2" s="612"/>
      <c r="C2" s="612"/>
      <c r="D2" s="612"/>
      <c r="E2" s="612"/>
      <c r="F2" s="612"/>
      <c r="G2" s="612"/>
      <c r="H2" s="612"/>
      <c r="I2" s="612"/>
      <c r="J2" s="612"/>
    </row>
    <row r="5" spans="1:10" ht="13.5" thickBot="1" x14ac:dyDescent="0.25"/>
    <row r="6" spans="1:10" ht="51.75" thickBot="1" x14ac:dyDescent="0.25">
      <c r="A6" s="613" t="s">
        <v>122</v>
      </c>
      <c r="B6" s="108" t="s">
        <v>101</v>
      </c>
      <c r="C6" s="108" t="s">
        <v>107</v>
      </c>
      <c r="D6" s="108" t="s">
        <v>120</v>
      </c>
      <c r="E6" s="108" t="s">
        <v>99</v>
      </c>
      <c r="F6" s="108" t="s">
        <v>121</v>
      </c>
      <c r="G6" s="108" t="s">
        <v>118</v>
      </c>
      <c r="H6" s="108" t="s">
        <v>109</v>
      </c>
      <c r="I6" s="108" t="s">
        <v>116</v>
      </c>
      <c r="J6" s="109" t="s">
        <v>14</v>
      </c>
    </row>
    <row r="7" spans="1:10" ht="13.5" thickBot="1" x14ac:dyDescent="0.25">
      <c r="A7" s="615"/>
      <c r="B7" s="558" t="s">
        <v>372</v>
      </c>
      <c r="C7" s="558" t="s">
        <v>372</v>
      </c>
      <c r="D7" s="558" t="s">
        <v>372</v>
      </c>
      <c r="E7" s="558" t="s">
        <v>372</v>
      </c>
      <c r="F7" s="558" t="s">
        <v>372</v>
      </c>
      <c r="G7" s="558" t="s">
        <v>372</v>
      </c>
      <c r="H7" s="558" t="s">
        <v>372</v>
      </c>
      <c r="I7" s="558" t="s">
        <v>372</v>
      </c>
      <c r="J7" s="150" t="s">
        <v>372</v>
      </c>
    </row>
    <row r="8" spans="1:10" ht="31.5" customHeight="1" thickBot="1" x14ac:dyDescent="0.25">
      <c r="A8" s="320" t="s">
        <v>132</v>
      </c>
      <c r="B8" s="561"/>
      <c r="C8" s="561"/>
      <c r="D8" s="561"/>
      <c r="E8" s="561">
        <v>32000</v>
      </c>
      <c r="F8" s="561"/>
      <c r="G8" s="561"/>
      <c r="H8" s="561"/>
      <c r="I8" s="562">
        <v>2223852</v>
      </c>
      <c r="J8" s="557">
        <f>SUM(B8:I8)</f>
        <v>2255852</v>
      </c>
    </row>
    <row r="9" spans="1:10" ht="23.25" customHeight="1" thickBot="1" x14ac:dyDescent="0.25">
      <c r="A9" s="563" t="s">
        <v>133</v>
      </c>
      <c r="B9" s="186">
        <v>0</v>
      </c>
      <c r="C9" s="186">
        <v>0</v>
      </c>
      <c r="D9" s="186">
        <v>0</v>
      </c>
      <c r="E9" s="186">
        <v>0</v>
      </c>
      <c r="F9" s="186">
        <v>0</v>
      </c>
      <c r="G9" s="186">
        <v>0</v>
      </c>
      <c r="H9" s="186">
        <v>0</v>
      </c>
      <c r="I9" s="564">
        <v>0</v>
      </c>
      <c r="J9" s="557">
        <f t="shared" ref="J9:J10" si="0">SUM(B9:I9)</f>
        <v>0</v>
      </c>
    </row>
    <row r="10" spans="1:10" ht="44.25" customHeight="1" thickBot="1" x14ac:dyDescent="0.25">
      <c r="A10" s="565" t="s">
        <v>373</v>
      </c>
      <c r="B10" s="566">
        <v>1756752</v>
      </c>
      <c r="C10" s="566"/>
      <c r="D10" s="566"/>
      <c r="E10" s="566"/>
      <c r="F10" s="566"/>
      <c r="G10" s="566"/>
      <c r="H10" s="566"/>
      <c r="I10" s="567"/>
      <c r="J10" s="568">
        <f t="shared" si="0"/>
        <v>1756752</v>
      </c>
    </row>
    <row r="11" spans="1:10" ht="32.25" customHeight="1" thickBot="1" x14ac:dyDescent="0.25">
      <c r="A11" s="559" t="s">
        <v>14</v>
      </c>
      <c r="B11" s="560">
        <f>SUM(B8:B10)</f>
        <v>1756752</v>
      </c>
      <c r="C11" s="560">
        <f t="shared" ref="C11:J11" si="1">SUM(C8:C10)</f>
        <v>0</v>
      </c>
      <c r="D11" s="560">
        <f t="shared" si="1"/>
        <v>0</v>
      </c>
      <c r="E11" s="560">
        <f t="shared" si="1"/>
        <v>32000</v>
      </c>
      <c r="F11" s="560">
        <f t="shared" si="1"/>
        <v>0</v>
      </c>
      <c r="G11" s="560">
        <f t="shared" si="1"/>
        <v>0</v>
      </c>
      <c r="H11" s="560">
        <f t="shared" si="1"/>
        <v>0</v>
      </c>
      <c r="I11" s="560">
        <f t="shared" si="1"/>
        <v>2223852</v>
      </c>
      <c r="J11" s="151">
        <f t="shared" si="1"/>
        <v>4012604</v>
      </c>
    </row>
  </sheetData>
  <mergeCells count="2">
    <mergeCell ref="A1:J2"/>
    <mergeCell ref="A6:A7"/>
  </mergeCells>
  <pageMargins left="0.74803149606299213" right="0.74803149606299213" top="0.98425196850393704" bottom="0.98425196850393704" header="0.51181102362204722" footer="0.51181102362204722"/>
  <pageSetup paperSize="9" scale="60" orientation="landscape" r:id="rId1"/>
  <headerFooter scaleWithDoc="0" alignWithMargins="0">
    <oddHeader>&amp;R1.2)a.sz. melléklete
...../2019.(VI.27.) Egyek Önk.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view="pageLayout" zoomScaleNormal="100" workbookViewId="0">
      <selection activeCell="J7" sqref="J7"/>
    </sheetView>
  </sheetViews>
  <sheetFormatPr defaultRowHeight="12.75" x14ac:dyDescent="0.2"/>
  <cols>
    <col min="1" max="1" width="59.42578125" customWidth="1"/>
    <col min="2" max="3" width="17.42578125" customWidth="1"/>
    <col min="4" max="4" width="19.7109375" customWidth="1"/>
    <col min="5" max="5" width="17.85546875" customWidth="1"/>
    <col min="6" max="6" width="14.5703125" customWidth="1"/>
    <col min="7" max="7" width="15.28515625" customWidth="1"/>
    <col min="8" max="8" width="15.42578125" customWidth="1"/>
    <col min="9" max="9" width="13.28515625" customWidth="1"/>
    <col min="10" max="10" width="17.5703125" customWidth="1"/>
  </cols>
  <sheetData>
    <row r="1" spans="1:10" ht="15.75" customHeight="1" x14ac:dyDescent="0.2">
      <c r="A1" s="612" t="s">
        <v>319</v>
      </c>
      <c r="B1" s="612"/>
      <c r="C1" s="612"/>
      <c r="D1" s="612"/>
      <c r="E1" s="612"/>
      <c r="F1" s="612"/>
      <c r="G1" s="612"/>
      <c r="H1" s="612"/>
      <c r="I1" s="612"/>
      <c r="J1" s="612"/>
    </row>
    <row r="2" spans="1:10" ht="12.75" customHeight="1" x14ac:dyDescent="0.2">
      <c r="A2" s="612"/>
      <c r="B2" s="612"/>
      <c r="C2" s="612"/>
      <c r="D2" s="612"/>
      <c r="E2" s="612"/>
      <c r="F2" s="612"/>
      <c r="G2" s="612"/>
      <c r="H2" s="612"/>
      <c r="I2" s="612"/>
      <c r="J2" s="612"/>
    </row>
    <row r="5" spans="1:10" ht="13.5" thickBot="1" x14ac:dyDescent="0.25"/>
    <row r="6" spans="1:10" ht="51.75" thickBot="1" x14ac:dyDescent="0.25">
      <c r="A6" s="613" t="s">
        <v>122</v>
      </c>
      <c r="B6" s="108" t="s">
        <v>101</v>
      </c>
      <c r="C6" s="108" t="s">
        <v>107</v>
      </c>
      <c r="D6" s="108" t="s">
        <v>120</v>
      </c>
      <c r="E6" s="108" t="s">
        <v>99</v>
      </c>
      <c r="F6" s="108" t="s">
        <v>121</v>
      </c>
      <c r="G6" s="108" t="s">
        <v>118</v>
      </c>
      <c r="H6" s="108" t="s">
        <v>109</v>
      </c>
      <c r="I6" s="108" t="s">
        <v>116</v>
      </c>
      <c r="J6" s="109" t="s">
        <v>14</v>
      </c>
    </row>
    <row r="7" spans="1:10" ht="13.5" thickBot="1" x14ac:dyDescent="0.25">
      <c r="A7" s="614"/>
      <c r="B7" s="150" t="s">
        <v>372</v>
      </c>
      <c r="C7" s="150" t="s">
        <v>372</v>
      </c>
      <c r="D7" s="150" t="s">
        <v>372</v>
      </c>
      <c r="E7" s="150" t="s">
        <v>372</v>
      </c>
      <c r="F7" s="150" t="s">
        <v>372</v>
      </c>
      <c r="G7" s="150" t="s">
        <v>372</v>
      </c>
      <c r="H7" s="150" t="s">
        <v>372</v>
      </c>
      <c r="I7" s="150" t="s">
        <v>372</v>
      </c>
      <c r="J7" s="150" t="s">
        <v>372</v>
      </c>
    </row>
    <row r="8" spans="1:10" x14ac:dyDescent="0.2">
      <c r="A8" s="434" t="s">
        <v>134</v>
      </c>
      <c r="B8" s="186">
        <v>0</v>
      </c>
      <c r="C8" s="186">
        <v>0</v>
      </c>
      <c r="D8" s="186">
        <v>0</v>
      </c>
      <c r="E8" s="187">
        <f>SUM(B8:D8)</f>
        <v>0</v>
      </c>
      <c r="F8" s="322">
        <v>0</v>
      </c>
      <c r="G8" s="322">
        <v>0</v>
      </c>
      <c r="H8" s="322">
        <v>0</v>
      </c>
      <c r="I8" s="440">
        <v>0</v>
      </c>
      <c r="J8" s="443">
        <f>SUM(B8:I8)</f>
        <v>0</v>
      </c>
    </row>
    <row r="9" spans="1:10" x14ac:dyDescent="0.2">
      <c r="A9" s="185" t="s">
        <v>135</v>
      </c>
      <c r="B9" s="186">
        <v>0</v>
      </c>
      <c r="C9" s="186">
        <v>0</v>
      </c>
      <c r="D9" s="186">
        <v>0</v>
      </c>
      <c r="E9" s="188">
        <v>590000</v>
      </c>
      <c r="F9" s="322">
        <v>0</v>
      </c>
      <c r="G9" s="322">
        <v>0</v>
      </c>
      <c r="H9" s="322">
        <v>0</v>
      </c>
      <c r="I9" s="440">
        <v>0</v>
      </c>
      <c r="J9" s="443">
        <f>SUM(B9:I9)</f>
        <v>590000</v>
      </c>
    </row>
    <row r="10" spans="1:10" x14ac:dyDescent="0.2">
      <c r="A10" s="185" t="s">
        <v>136</v>
      </c>
      <c r="B10" s="186">
        <v>0</v>
      </c>
      <c r="C10" s="186">
        <v>0</v>
      </c>
      <c r="D10" s="186">
        <v>0</v>
      </c>
      <c r="E10" s="187">
        <v>0</v>
      </c>
      <c r="F10" s="322">
        <v>0</v>
      </c>
      <c r="G10" s="322">
        <v>0</v>
      </c>
      <c r="H10" s="322">
        <v>0</v>
      </c>
      <c r="I10" s="440">
        <v>0</v>
      </c>
      <c r="J10" s="443">
        <f>SUM(B10:I10)</f>
        <v>0</v>
      </c>
    </row>
    <row r="11" spans="1:10" ht="13.5" thickBot="1" x14ac:dyDescent="0.25">
      <c r="A11" s="435" t="s">
        <v>137</v>
      </c>
      <c r="B11" s="433">
        <v>0</v>
      </c>
      <c r="C11" s="433">
        <v>0</v>
      </c>
      <c r="D11" s="433">
        <v>0</v>
      </c>
      <c r="E11" s="436">
        <f>SUM(B11:D11)</f>
        <v>0</v>
      </c>
      <c r="F11" s="437">
        <v>0</v>
      </c>
      <c r="G11" s="437">
        <v>0</v>
      </c>
      <c r="H11" s="437">
        <v>0</v>
      </c>
      <c r="I11" s="441"/>
      <c r="J11" s="444">
        <f>SUM(B11:I11)</f>
        <v>0</v>
      </c>
    </row>
    <row r="12" spans="1:10" s="72" customFormat="1" ht="13.5" thickBot="1" x14ac:dyDescent="0.25">
      <c r="A12" s="438" t="s">
        <v>71</v>
      </c>
      <c r="B12" s="439">
        <f>SUM(B8:B9)</f>
        <v>0</v>
      </c>
      <c r="C12" s="439">
        <f>SUM(C8:C9)</f>
        <v>0</v>
      </c>
      <c r="D12" s="439">
        <f t="shared" ref="D12:I12" si="0">SUM(D8:D11)</f>
        <v>0</v>
      </c>
      <c r="E12" s="439">
        <f t="shared" si="0"/>
        <v>590000</v>
      </c>
      <c r="F12" s="439">
        <f t="shared" si="0"/>
        <v>0</v>
      </c>
      <c r="G12" s="439">
        <f t="shared" si="0"/>
        <v>0</v>
      </c>
      <c r="H12" s="439">
        <f t="shared" si="0"/>
        <v>0</v>
      </c>
      <c r="I12" s="442">
        <f t="shared" si="0"/>
        <v>0</v>
      </c>
      <c r="J12" s="445">
        <f>SUM(B12:I12)</f>
        <v>590000</v>
      </c>
    </row>
  </sheetData>
  <mergeCells count="2">
    <mergeCell ref="A6:A7"/>
    <mergeCell ref="A1:J2"/>
  </mergeCells>
  <phoneticPr fontId="35" type="noConversion"/>
  <pageMargins left="0.75" right="0.75" top="1" bottom="1" header="0.5" footer="0.5"/>
  <pageSetup paperSize="9" scale="63" orientation="landscape" r:id="rId1"/>
  <headerFooter alignWithMargins="0">
    <oddHeader>&amp;R1.3.sz. melléklete
...../2019.(VI.27.) Egyek Önk.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view="pageLayout" zoomScaleNormal="100" workbookViewId="0">
      <selection activeCell="J19" sqref="J19"/>
    </sheetView>
  </sheetViews>
  <sheetFormatPr defaultRowHeight="12.75" x14ac:dyDescent="0.2"/>
  <cols>
    <col min="1" max="1" width="58.5703125" customWidth="1"/>
    <col min="2" max="3" width="17.42578125" customWidth="1"/>
    <col min="4" max="4" width="14" customWidth="1"/>
    <col min="5" max="5" width="15.140625" customWidth="1"/>
    <col min="6" max="6" width="12" customWidth="1"/>
    <col min="7" max="7" width="11.5703125" customWidth="1"/>
    <col min="8" max="8" width="13.28515625" customWidth="1"/>
    <col min="9" max="9" width="14.7109375" customWidth="1"/>
    <col min="10" max="10" width="13" customWidth="1"/>
  </cols>
  <sheetData>
    <row r="1" spans="1:10" ht="15.75" customHeight="1" x14ac:dyDescent="0.2">
      <c r="A1" s="612" t="s">
        <v>320</v>
      </c>
      <c r="B1" s="612"/>
      <c r="C1" s="612"/>
      <c r="D1" s="612"/>
      <c r="E1" s="612"/>
      <c r="F1" s="612"/>
      <c r="G1" s="612"/>
      <c r="H1" s="612"/>
      <c r="I1" s="612"/>
      <c r="J1" s="612"/>
    </row>
    <row r="2" spans="1:10" ht="12.75" customHeight="1" x14ac:dyDescent="0.2">
      <c r="A2" s="612"/>
      <c r="B2" s="612"/>
      <c r="C2" s="612"/>
      <c r="D2" s="612"/>
      <c r="E2" s="612"/>
      <c r="F2" s="612"/>
      <c r="G2" s="612"/>
      <c r="H2" s="612"/>
      <c r="I2" s="612"/>
      <c r="J2" s="612"/>
    </row>
    <row r="5" spans="1:10" ht="13.5" thickBot="1" x14ac:dyDescent="0.25"/>
    <row r="6" spans="1:10" ht="64.5" thickBot="1" x14ac:dyDescent="0.25">
      <c r="A6" s="613" t="s">
        <v>122</v>
      </c>
      <c r="B6" s="108" t="s">
        <v>101</v>
      </c>
      <c r="C6" s="108" t="s">
        <v>107</v>
      </c>
      <c r="D6" s="108" t="s">
        <v>120</v>
      </c>
      <c r="E6" s="108" t="s">
        <v>99</v>
      </c>
      <c r="F6" s="108" t="s">
        <v>121</v>
      </c>
      <c r="G6" s="108" t="s">
        <v>118</v>
      </c>
      <c r="H6" s="108" t="s">
        <v>109</v>
      </c>
      <c r="I6" s="108" t="s">
        <v>116</v>
      </c>
      <c r="J6" s="109" t="s">
        <v>14</v>
      </c>
    </row>
    <row r="7" spans="1:10" ht="13.5" thickBot="1" x14ac:dyDescent="0.25">
      <c r="A7" s="614"/>
      <c r="B7" s="150" t="s">
        <v>372</v>
      </c>
      <c r="C7" s="150" t="s">
        <v>372</v>
      </c>
      <c r="D7" s="150" t="s">
        <v>372</v>
      </c>
      <c r="E7" s="150" t="s">
        <v>372</v>
      </c>
      <c r="F7" s="150" t="s">
        <v>372</v>
      </c>
      <c r="G7" s="150" t="s">
        <v>372</v>
      </c>
      <c r="H7" s="150" t="s">
        <v>372</v>
      </c>
      <c r="I7" s="150" t="s">
        <v>372</v>
      </c>
      <c r="J7" s="150" t="s">
        <v>372</v>
      </c>
    </row>
    <row r="8" spans="1:10" x14ac:dyDescent="0.2">
      <c r="A8" s="434" t="s">
        <v>134</v>
      </c>
      <c r="B8" s="186">
        <v>0</v>
      </c>
      <c r="C8" s="186">
        <v>0</v>
      </c>
      <c r="D8" s="186">
        <v>0</v>
      </c>
      <c r="E8" s="187">
        <f>SUM(B8:D8)</f>
        <v>0</v>
      </c>
      <c r="F8" s="322">
        <v>0</v>
      </c>
      <c r="G8" s="322">
        <v>0</v>
      </c>
      <c r="H8" s="322">
        <v>0</v>
      </c>
      <c r="I8" s="440">
        <v>0</v>
      </c>
      <c r="J8" s="443">
        <f>SUM(B8:I8)</f>
        <v>0</v>
      </c>
    </row>
    <row r="9" spans="1:10" x14ac:dyDescent="0.2">
      <c r="A9" s="185" t="s">
        <v>135</v>
      </c>
      <c r="B9" s="186">
        <v>0</v>
      </c>
      <c r="C9" s="186">
        <v>0</v>
      </c>
      <c r="D9" s="186">
        <v>0</v>
      </c>
      <c r="E9" s="188">
        <v>590000</v>
      </c>
      <c r="F9" s="322">
        <v>0</v>
      </c>
      <c r="G9" s="322">
        <v>0</v>
      </c>
      <c r="H9" s="322">
        <v>0</v>
      </c>
      <c r="I9" s="440">
        <v>0</v>
      </c>
      <c r="J9" s="443">
        <f>SUM(B9:I9)</f>
        <v>590000</v>
      </c>
    </row>
    <row r="10" spans="1:10" x14ac:dyDescent="0.2">
      <c r="A10" s="185" t="s">
        <v>136</v>
      </c>
      <c r="B10" s="186">
        <v>0</v>
      </c>
      <c r="C10" s="186">
        <v>0</v>
      </c>
      <c r="D10" s="186">
        <v>0</v>
      </c>
      <c r="E10" s="187">
        <v>0</v>
      </c>
      <c r="F10" s="322">
        <v>0</v>
      </c>
      <c r="G10" s="322">
        <v>0</v>
      </c>
      <c r="H10" s="322">
        <v>0</v>
      </c>
      <c r="I10" s="440">
        <v>0</v>
      </c>
      <c r="J10" s="443">
        <f>SUM(B10:I10)</f>
        <v>0</v>
      </c>
    </row>
    <row r="11" spans="1:10" ht="13.5" thickBot="1" x14ac:dyDescent="0.25">
      <c r="A11" s="435" t="s">
        <v>137</v>
      </c>
      <c r="B11" s="433">
        <v>0</v>
      </c>
      <c r="C11" s="433">
        <v>0</v>
      </c>
      <c r="D11" s="433">
        <v>0</v>
      </c>
      <c r="E11" s="436">
        <f>SUM(B11:D11)</f>
        <v>0</v>
      </c>
      <c r="F11" s="437">
        <v>0</v>
      </c>
      <c r="G11" s="437">
        <v>0</v>
      </c>
      <c r="H11" s="437">
        <v>0</v>
      </c>
      <c r="I11" s="441"/>
      <c r="J11" s="444">
        <f>SUM(B11:I11)</f>
        <v>0</v>
      </c>
    </row>
    <row r="12" spans="1:10" s="72" customFormat="1" ht="13.5" thickBot="1" x14ac:dyDescent="0.25">
      <c r="A12" s="438" t="s">
        <v>71</v>
      </c>
      <c r="B12" s="439">
        <f>SUM(B8:B9)</f>
        <v>0</v>
      </c>
      <c r="C12" s="439">
        <f>SUM(C8:C9)</f>
        <v>0</v>
      </c>
      <c r="D12" s="439">
        <f t="shared" ref="D12:I12" si="0">SUM(D8:D11)</f>
        <v>0</v>
      </c>
      <c r="E12" s="439">
        <f t="shared" si="0"/>
        <v>590000</v>
      </c>
      <c r="F12" s="439">
        <f t="shared" si="0"/>
        <v>0</v>
      </c>
      <c r="G12" s="439">
        <f t="shared" si="0"/>
        <v>0</v>
      </c>
      <c r="H12" s="439">
        <f t="shared" si="0"/>
        <v>0</v>
      </c>
      <c r="I12" s="442">
        <f t="shared" si="0"/>
        <v>0</v>
      </c>
      <c r="J12" s="445">
        <f>SUM(B12:I12)</f>
        <v>590000</v>
      </c>
    </row>
    <row r="16" spans="1:10" ht="13.5" thickBot="1" x14ac:dyDescent="0.25"/>
    <row r="17" spans="1:1" ht="13.5" thickBot="1" x14ac:dyDescent="0.25">
      <c r="A17" s="446"/>
    </row>
  </sheetData>
  <mergeCells count="2">
    <mergeCell ref="A6:A7"/>
    <mergeCell ref="A1:J2"/>
  </mergeCells>
  <phoneticPr fontId="35" type="noConversion"/>
  <pageMargins left="0.75" right="0.75" top="1" bottom="1" header="0.5" footer="0.5"/>
  <pageSetup paperSize="9" scale="70" orientation="landscape" r:id="rId1"/>
  <headerFooter alignWithMargins="0">
    <oddHeader>&amp;R1.3)a sz. melléklete
...../2019.(VI.27.) Egyek Önk.</oddHeader>
  </headerFooter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2:O39"/>
  <sheetViews>
    <sheetView topLeftCell="A7" zoomScaleNormal="100" workbookViewId="0">
      <selection activeCell="K28" sqref="K28"/>
    </sheetView>
  </sheetViews>
  <sheetFormatPr defaultRowHeight="12.75" x14ac:dyDescent="0.2"/>
  <cols>
    <col min="1" max="1" width="40.7109375" customWidth="1"/>
    <col min="2" max="2" width="20.140625" customWidth="1"/>
    <col min="3" max="4" width="14.7109375" customWidth="1"/>
    <col min="5" max="5" width="17.85546875" customWidth="1"/>
    <col min="6" max="6" width="11.7109375" customWidth="1"/>
    <col min="7" max="7" width="14.85546875" customWidth="1"/>
  </cols>
  <sheetData>
    <row r="2" spans="1:15" ht="26.25" customHeight="1" x14ac:dyDescent="0.25">
      <c r="A2" s="618" t="s">
        <v>321</v>
      </c>
      <c r="B2" s="618"/>
      <c r="C2" s="618"/>
      <c r="D2" s="618"/>
      <c r="E2" s="618"/>
      <c r="F2" s="171"/>
      <c r="G2" s="171"/>
      <c r="H2" s="10"/>
      <c r="I2" s="10"/>
      <c r="J2" s="10"/>
      <c r="K2" s="10"/>
      <c r="L2" s="10"/>
      <c r="M2" s="10"/>
      <c r="N2" s="10"/>
      <c r="O2" s="10"/>
    </row>
    <row r="3" spans="1:15" ht="15.75" x14ac:dyDescent="0.25">
      <c r="A3" s="171"/>
      <c r="B3" s="171"/>
      <c r="C3" s="171"/>
      <c r="D3" s="171"/>
      <c r="E3" s="171"/>
      <c r="F3" s="171"/>
      <c r="G3" s="171"/>
      <c r="H3" s="10"/>
      <c r="I3" s="10"/>
      <c r="J3" s="10"/>
      <c r="K3" s="10"/>
      <c r="L3" s="10"/>
      <c r="M3" s="10"/>
      <c r="N3" s="10"/>
      <c r="O3" s="10"/>
    </row>
    <row r="4" spans="1:15" ht="15.75" x14ac:dyDescent="0.25">
      <c r="A4" s="13"/>
      <c r="B4" s="13"/>
      <c r="C4" s="13"/>
      <c r="D4" s="13"/>
      <c r="E4" s="13"/>
      <c r="F4" s="13"/>
      <c r="G4" s="13"/>
      <c r="H4" s="10"/>
      <c r="I4" s="10"/>
      <c r="J4" s="10"/>
      <c r="K4" s="10"/>
      <c r="L4" s="10"/>
      <c r="M4" s="10"/>
      <c r="N4" s="10"/>
      <c r="O4" s="10"/>
    </row>
    <row r="5" spans="1:15" ht="16.5" thickBot="1" x14ac:dyDescent="0.3">
      <c r="A5" s="10"/>
      <c r="B5" s="10"/>
      <c r="C5" s="10"/>
      <c r="D5" s="10"/>
      <c r="E5" s="459" t="s">
        <v>273</v>
      </c>
      <c r="F5" s="15"/>
      <c r="G5" s="15"/>
      <c r="H5" s="10"/>
      <c r="I5" s="10"/>
      <c r="J5" s="10"/>
      <c r="K5" s="10"/>
      <c r="L5" s="10"/>
      <c r="M5" s="10"/>
      <c r="N5" s="10"/>
      <c r="O5" s="10"/>
    </row>
    <row r="6" spans="1:15" ht="16.5" thickBot="1" x14ac:dyDescent="0.3">
      <c r="A6" s="14"/>
      <c r="B6" s="95"/>
      <c r="C6" s="621"/>
      <c r="D6" s="621"/>
      <c r="E6" s="622"/>
      <c r="F6" s="54"/>
      <c r="G6" s="54"/>
      <c r="H6" s="10"/>
      <c r="I6" s="10"/>
      <c r="J6" s="10"/>
      <c r="K6" s="10"/>
      <c r="L6" s="10"/>
      <c r="M6" s="10"/>
      <c r="N6" s="10"/>
      <c r="O6" s="10"/>
    </row>
    <row r="7" spans="1:15" ht="12.75" customHeight="1" x14ac:dyDescent="0.2">
      <c r="A7" s="623" t="s">
        <v>139</v>
      </c>
      <c r="B7" s="616" t="s">
        <v>304</v>
      </c>
      <c r="C7" s="616" t="s">
        <v>305</v>
      </c>
      <c r="D7" s="619" t="s">
        <v>306</v>
      </c>
      <c r="E7" s="616" t="s">
        <v>282</v>
      </c>
      <c r="F7" s="9"/>
    </row>
    <row r="8" spans="1:15" ht="43.5" customHeight="1" thickBot="1" x14ac:dyDescent="0.25">
      <c r="A8" s="624"/>
      <c r="B8" s="617"/>
      <c r="C8" s="617"/>
      <c r="D8" s="620"/>
      <c r="E8" s="617"/>
      <c r="F8" s="87"/>
    </row>
    <row r="9" spans="1:15" ht="21" customHeight="1" thickBot="1" x14ac:dyDescent="0.25">
      <c r="A9" s="52" t="s">
        <v>140</v>
      </c>
      <c r="B9" s="129">
        <v>342114582</v>
      </c>
      <c r="C9" s="129">
        <v>87733305</v>
      </c>
      <c r="D9" s="329">
        <v>6730135</v>
      </c>
      <c r="E9" s="125">
        <f t="shared" ref="E9:E17" si="0">D9+C9+B9</f>
        <v>436578022</v>
      </c>
      <c r="F9" s="87"/>
      <c r="G9" s="86"/>
    </row>
    <row r="10" spans="1:15" ht="33" customHeight="1" thickBot="1" x14ac:dyDescent="0.25">
      <c r="A10" s="123" t="s">
        <v>141</v>
      </c>
      <c r="B10" s="129">
        <v>36216174</v>
      </c>
      <c r="C10" s="129">
        <v>17959878</v>
      </c>
      <c r="D10" s="329">
        <v>1301500</v>
      </c>
      <c r="E10" s="125">
        <f t="shared" si="0"/>
        <v>55477552</v>
      </c>
      <c r="F10" s="87"/>
      <c r="G10" s="86"/>
    </row>
    <row r="11" spans="1:15" ht="21" customHeight="1" thickBot="1" x14ac:dyDescent="0.25">
      <c r="A11" s="52" t="s">
        <v>142</v>
      </c>
      <c r="B11" s="129">
        <v>201521109</v>
      </c>
      <c r="C11" s="129">
        <v>26001008</v>
      </c>
      <c r="D11" s="329">
        <v>5424200</v>
      </c>
      <c r="E11" s="125">
        <f t="shared" si="0"/>
        <v>232946317</v>
      </c>
      <c r="F11" s="87"/>
      <c r="G11" s="86"/>
    </row>
    <row r="12" spans="1:15" ht="21" customHeight="1" thickBot="1" x14ac:dyDescent="0.25">
      <c r="A12" s="53" t="s">
        <v>143</v>
      </c>
      <c r="B12" s="130">
        <v>10363165</v>
      </c>
      <c r="C12" s="130"/>
      <c r="D12" s="329"/>
      <c r="E12" s="125">
        <f t="shared" si="0"/>
        <v>10363165</v>
      </c>
      <c r="F12" s="87"/>
      <c r="G12" s="86"/>
    </row>
    <row r="13" spans="1:15" ht="35.25" customHeight="1" thickBot="1" x14ac:dyDescent="0.25">
      <c r="A13" s="156" t="s">
        <v>256</v>
      </c>
      <c r="B13" s="174">
        <v>114290511</v>
      </c>
      <c r="C13" s="130">
        <v>5024165</v>
      </c>
      <c r="D13" s="329">
        <v>447255</v>
      </c>
      <c r="E13" s="125">
        <f t="shared" si="0"/>
        <v>119761931</v>
      </c>
      <c r="F13" s="87"/>
      <c r="G13" s="86"/>
    </row>
    <row r="14" spans="1:15" ht="35.25" customHeight="1" thickBot="1" x14ac:dyDescent="0.25">
      <c r="A14" s="156" t="s">
        <v>257</v>
      </c>
      <c r="B14" s="174">
        <v>2017288</v>
      </c>
      <c r="C14" s="130"/>
      <c r="D14" s="329"/>
      <c r="E14" s="125">
        <f t="shared" si="0"/>
        <v>2017288</v>
      </c>
      <c r="F14" s="87"/>
      <c r="G14" s="86"/>
    </row>
    <row r="15" spans="1:15" ht="35.25" customHeight="1" thickBot="1" x14ac:dyDescent="0.25">
      <c r="A15" s="123" t="s">
        <v>149</v>
      </c>
      <c r="B15" s="175">
        <v>12953900</v>
      </c>
      <c r="C15" s="175">
        <f t="shared" ref="C15:D15" si="1">SUM(C16:C17)</f>
        <v>0</v>
      </c>
      <c r="D15" s="175">
        <f t="shared" si="1"/>
        <v>0</v>
      </c>
      <c r="E15" s="125">
        <f t="shared" si="0"/>
        <v>12953900</v>
      </c>
      <c r="F15" s="87"/>
      <c r="G15" s="86"/>
    </row>
    <row r="16" spans="1:15" ht="35.25" customHeight="1" thickBot="1" x14ac:dyDescent="0.25">
      <c r="A16" s="156" t="s">
        <v>260</v>
      </c>
      <c r="B16" s="174">
        <v>12953900</v>
      </c>
      <c r="C16" s="130"/>
      <c r="D16" s="330"/>
      <c r="E16" s="125">
        <f t="shared" si="0"/>
        <v>12953900</v>
      </c>
      <c r="F16" s="87"/>
      <c r="G16" s="86"/>
    </row>
    <row r="17" spans="1:8" ht="31.5" customHeight="1" thickBot="1" x14ac:dyDescent="0.25">
      <c r="A17" s="156" t="s">
        <v>261</v>
      </c>
      <c r="B17" s="130"/>
      <c r="C17" s="130"/>
      <c r="D17" s="330"/>
      <c r="E17" s="125">
        <f t="shared" si="0"/>
        <v>0</v>
      </c>
      <c r="F17" s="87"/>
      <c r="G17" s="86"/>
    </row>
    <row r="18" spans="1:8" ht="21" customHeight="1" thickBot="1" x14ac:dyDescent="0.25">
      <c r="A18" s="8" t="s">
        <v>29</v>
      </c>
      <c r="B18" s="125">
        <f>B9+B10+B11+B12+B13+B15</f>
        <v>717459441</v>
      </c>
      <c r="C18" s="125">
        <f>SUM(C9:C15)</f>
        <v>136718356</v>
      </c>
      <c r="D18" s="125">
        <f>SUM(D9:D17)</f>
        <v>13903090</v>
      </c>
      <c r="E18" s="125">
        <f>SUM(E9:E15)-E14</f>
        <v>868080887</v>
      </c>
      <c r="F18" s="87"/>
      <c r="G18" s="86"/>
    </row>
    <row r="19" spans="1:8" ht="21" customHeight="1" thickBot="1" x14ac:dyDescent="0.25">
      <c r="A19" s="11"/>
      <c r="B19" s="132"/>
      <c r="C19" s="132"/>
      <c r="D19" s="131"/>
      <c r="E19" s="133"/>
      <c r="F19" s="9"/>
      <c r="G19" s="86"/>
    </row>
    <row r="20" spans="1:8" s="200" customFormat="1" ht="21" customHeight="1" thickBot="1" x14ac:dyDescent="0.25">
      <c r="A20" s="199" t="s">
        <v>144</v>
      </c>
      <c r="B20" s="189">
        <v>2554372778</v>
      </c>
      <c r="C20" s="189">
        <v>2012000</v>
      </c>
      <c r="D20" s="189">
        <v>25400</v>
      </c>
      <c r="E20" s="202">
        <f>D20+C20+B20</f>
        <v>2556410178</v>
      </c>
      <c r="F20" s="87"/>
    </row>
    <row r="21" spans="1:8" s="200" customFormat="1" ht="21" customHeight="1" thickBot="1" x14ac:dyDescent="0.25">
      <c r="A21" s="199" t="s">
        <v>145</v>
      </c>
      <c r="B21" s="189">
        <v>27027697</v>
      </c>
      <c r="C21" s="189"/>
      <c r="D21" s="189"/>
      <c r="E21" s="202">
        <f>D21+C21+B21</f>
        <v>27027697</v>
      </c>
      <c r="F21" s="87"/>
    </row>
    <row r="22" spans="1:8" s="200" customFormat="1" ht="21" customHeight="1" thickBot="1" x14ac:dyDescent="0.25">
      <c r="A22" s="199" t="s">
        <v>146</v>
      </c>
      <c r="B22" s="189">
        <v>54000</v>
      </c>
      <c r="C22" s="189"/>
      <c r="D22" s="189"/>
      <c r="E22" s="202">
        <f>D22+C22+B22</f>
        <v>54000</v>
      </c>
      <c r="F22" s="87"/>
    </row>
    <row r="23" spans="1:8" s="200" customFormat="1" ht="42" customHeight="1" thickBot="1" x14ac:dyDescent="0.25">
      <c r="A23" s="201" t="s">
        <v>150</v>
      </c>
      <c r="B23" s="189">
        <v>10449365</v>
      </c>
      <c r="C23" s="189"/>
      <c r="D23" s="189"/>
      <c r="E23" s="202">
        <f>D23+C23+B23</f>
        <v>10449365</v>
      </c>
      <c r="F23" s="87"/>
    </row>
    <row r="24" spans="1:8" ht="21" customHeight="1" thickBot="1" x14ac:dyDescent="0.25">
      <c r="A24" s="8" t="s">
        <v>147</v>
      </c>
      <c r="B24" s="125">
        <f t="shared" ref="B24:D24" si="2">SUM(B20:B23)</f>
        <v>2591903840</v>
      </c>
      <c r="C24" s="125">
        <f t="shared" si="2"/>
        <v>2012000</v>
      </c>
      <c r="D24" s="125">
        <f t="shared" si="2"/>
        <v>25400</v>
      </c>
      <c r="E24" s="202">
        <f>D24+C24+B24</f>
        <v>2593941240</v>
      </c>
      <c r="F24" s="87"/>
      <c r="G24" s="86"/>
    </row>
    <row r="25" spans="1:8" ht="21" customHeight="1" thickBot="1" x14ac:dyDescent="0.25">
      <c r="A25" s="11"/>
      <c r="B25" s="132"/>
      <c r="C25" s="132"/>
      <c r="D25" s="131"/>
      <c r="E25" s="203"/>
      <c r="F25" s="9"/>
    </row>
    <row r="26" spans="1:8" ht="21" customHeight="1" thickBot="1" x14ac:dyDescent="0.25">
      <c r="A26" s="8" t="s">
        <v>258</v>
      </c>
      <c r="B26" s="134">
        <v>2668247</v>
      </c>
      <c r="C26" s="134"/>
      <c r="D26" s="96"/>
      <c r="E26" s="202">
        <f>D26+C26+B26</f>
        <v>2668247</v>
      </c>
      <c r="F26" s="9"/>
      <c r="G26" s="86"/>
    </row>
    <row r="27" spans="1:8" ht="21" customHeight="1" thickBot="1" x14ac:dyDescent="0.25">
      <c r="A27" s="11"/>
      <c r="B27" s="135"/>
      <c r="C27" s="132"/>
      <c r="D27" s="131"/>
      <c r="E27" s="203"/>
      <c r="F27" s="9"/>
    </row>
    <row r="28" spans="1:8" ht="21" customHeight="1" thickBot="1" x14ac:dyDescent="0.25">
      <c r="A28" s="8" t="s">
        <v>30</v>
      </c>
      <c r="B28" s="125">
        <f>B18+B24+B26</f>
        <v>3312031528</v>
      </c>
      <c r="C28" s="125">
        <f t="shared" ref="C28:D28" si="3">C18+C24+C26</f>
        <v>138730356</v>
      </c>
      <c r="D28" s="125">
        <f t="shared" si="3"/>
        <v>13928490</v>
      </c>
      <c r="E28" s="125">
        <f>E18+E24+E26</f>
        <v>3464690374</v>
      </c>
      <c r="F28" s="9"/>
      <c r="G28" s="86"/>
    </row>
    <row r="29" spans="1:8" ht="21" customHeight="1" x14ac:dyDescent="0.2">
      <c r="A29" s="12"/>
      <c r="B29" s="136"/>
      <c r="C29" s="137"/>
      <c r="D29" s="136"/>
      <c r="E29" s="297"/>
      <c r="F29" s="9"/>
    </row>
    <row r="30" spans="1:8" x14ac:dyDescent="0.2">
      <c r="A30" s="9"/>
      <c r="B30" s="9"/>
      <c r="C30" s="9"/>
      <c r="D30" s="9"/>
      <c r="E30" s="9"/>
      <c r="F30" s="9"/>
    </row>
    <row r="31" spans="1:8" ht="16.5" customHeight="1" x14ac:dyDescent="0.2">
      <c r="A31" s="55"/>
      <c r="B31" s="55"/>
      <c r="C31" s="55"/>
      <c r="D31" s="55"/>
      <c r="E31" s="56"/>
      <c r="F31" s="9"/>
    </row>
    <row r="32" spans="1:8" x14ac:dyDescent="0.2">
      <c r="A32" s="9"/>
      <c r="B32" s="9"/>
      <c r="C32" s="9"/>
      <c r="D32" s="9"/>
      <c r="E32" s="9"/>
      <c r="F32" s="9"/>
      <c r="G32" s="9"/>
      <c r="H32" s="9"/>
    </row>
    <row r="33" spans="1:8" x14ac:dyDescent="0.2">
      <c r="A33" s="9"/>
      <c r="B33" s="9"/>
      <c r="C33" s="9"/>
      <c r="D33" s="9"/>
      <c r="E33" s="9"/>
      <c r="F33" s="9"/>
      <c r="G33" s="9"/>
      <c r="H33" s="9"/>
    </row>
    <row r="34" spans="1:8" x14ac:dyDescent="0.2">
      <c r="A34" s="9"/>
      <c r="B34" s="9"/>
      <c r="C34" s="9"/>
      <c r="D34" s="9"/>
      <c r="E34" s="9"/>
      <c r="F34" s="9"/>
      <c r="G34" s="9"/>
      <c r="H34" s="9"/>
    </row>
    <row r="35" spans="1:8" x14ac:dyDescent="0.2">
      <c r="A35" s="9"/>
      <c r="B35" s="9"/>
      <c r="C35" s="9"/>
      <c r="D35" s="9"/>
      <c r="E35" s="9"/>
      <c r="F35" s="9"/>
      <c r="G35" s="9"/>
      <c r="H35" s="9"/>
    </row>
    <row r="36" spans="1:8" x14ac:dyDescent="0.2">
      <c r="A36" s="9"/>
      <c r="B36" s="9"/>
      <c r="C36" s="9"/>
      <c r="D36" s="9"/>
      <c r="E36" s="9"/>
      <c r="F36" s="9"/>
      <c r="G36" s="9"/>
      <c r="H36" s="9"/>
    </row>
    <row r="37" spans="1:8" x14ac:dyDescent="0.2">
      <c r="A37" s="9"/>
      <c r="B37" s="9"/>
      <c r="C37" s="9"/>
      <c r="D37" s="9"/>
      <c r="E37" s="9"/>
      <c r="F37" s="9"/>
      <c r="G37" s="9"/>
      <c r="H37" s="9"/>
    </row>
    <row r="38" spans="1:8" x14ac:dyDescent="0.2">
      <c r="A38" s="9"/>
      <c r="B38" s="9"/>
      <c r="C38" s="9"/>
      <c r="D38" s="9"/>
      <c r="E38" s="9"/>
      <c r="F38" s="9"/>
      <c r="G38" s="9"/>
      <c r="H38" s="9"/>
    </row>
    <row r="39" spans="1:8" x14ac:dyDescent="0.2">
      <c r="A39" s="9"/>
      <c r="B39" s="9"/>
      <c r="C39" s="9"/>
      <c r="D39" s="9"/>
      <c r="E39" s="9"/>
      <c r="F39" s="9"/>
      <c r="G39" s="9"/>
      <c r="H39" s="9"/>
    </row>
  </sheetData>
  <mergeCells count="7">
    <mergeCell ref="E7:E8"/>
    <mergeCell ref="A2:E2"/>
    <mergeCell ref="B7:B8"/>
    <mergeCell ref="D7:D8"/>
    <mergeCell ref="C6:E6"/>
    <mergeCell ref="A7:A8"/>
    <mergeCell ref="C7:C8"/>
  </mergeCells>
  <phoneticPr fontId="3" type="noConversion"/>
  <pageMargins left="0.19685039370078741" right="0.19685039370078741" top="0.39370078740157483" bottom="0.39370078740157483" header="0.51181102362204722" footer="0.51181102362204722"/>
  <pageSetup paperSize="9" scale="78" orientation="landscape" r:id="rId1"/>
  <headerFooter alignWithMargins="0">
    <oddHeader>&amp;R2.sz. melléklet
..../2019.(VI.27.) Egyek Önk.</oddHeader>
  </headerFooter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9"/>
  <sheetViews>
    <sheetView view="pageLayout" topLeftCell="B1" zoomScaleNormal="100" zoomScaleSheetLayoutView="100" workbookViewId="0">
      <selection activeCell="M4" sqref="M4"/>
    </sheetView>
  </sheetViews>
  <sheetFormatPr defaultRowHeight="12.75" x14ac:dyDescent="0.2"/>
  <cols>
    <col min="1" max="1" width="49" customWidth="1"/>
    <col min="2" max="2" width="15.7109375" customWidth="1"/>
    <col min="3" max="3" width="17.28515625" customWidth="1"/>
    <col min="4" max="4" width="21" customWidth="1"/>
    <col min="5" max="5" width="17.5703125" customWidth="1"/>
    <col min="6" max="7" width="18" customWidth="1"/>
    <col min="8" max="8" width="16.42578125" customWidth="1"/>
    <col min="9" max="9" width="15.7109375" customWidth="1"/>
    <col min="10" max="10" width="15.140625" customWidth="1"/>
    <col min="11" max="11" width="16.7109375" customWidth="1"/>
    <col min="12" max="12" width="17.28515625" customWidth="1"/>
  </cols>
  <sheetData>
    <row r="2" spans="1:12" ht="15.75" x14ac:dyDescent="0.25">
      <c r="A2" s="625" t="s">
        <v>325</v>
      </c>
      <c r="B2" s="626"/>
      <c r="C2" s="626"/>
      <c r="D2" s="626"/>
      <c r="E2" s="626"/>
      <c r="F2" s="626"/>
      <c r="G2" s="626"/>
      <c r="H2" s="626"/>
      <c r="I2" s="627"/>
      <c r="J2" s="627"/>
      <c r="K2" s="627"/>
      <c r="L2" s="627"/>
    </row>
    <row r="3" spans="1:12" ht="13.5" thickBot="1" x14ac:dyDescent="0.25">
      <c r="L3" s="170"/>
    </row>
    <row r="4" spans="1:12" ht="102" customHeight="1" thickBot="1" x14ac:dyDescent="0.25">
      <c r="A4" s="613" t="s">
        <v>122</v>
      </c>
      <c r="B4" s="108" t="s">
        <v>140</v>
      </c>
      <c r="C4" s="108" t="s">
        <v>151</v>
      </c>
      <c r="D4" s="108" t="s">
        <v>142</v>
      </c>
      <c r="E4" s="108" t="s">
        <v>152</v>
      </c>
      <c r="F4" s="108" t="s">
        <v>148</v>
      </c>
      <c r="G4" s="108" t="s">
        <v>276</v>
      </c>
      <c r="H4" s="108" t="s">
        <v>144</v>
      </c>
      <c r="I4" s="108" t="s">
        <v>145</v>
      </c>
      <c r="J4" s="108" t="s">
        <v>146</v>
      </c>
      <c r="K4" s="108" t="s">
        <v>154</v>
      </c>
      <c r="L4" s="109" t="s">
        <v>24</v>
      </c>
    </row>
    <row r="5" spans="1:12" ht="21" customHeight="1" thickBot="1" x14ac:dyDescent="0.25">
      <c r="A5" s="614"/>
      <c r="B5" s="20" t="s">
        <v>372</v>
      </c>
      <c r="C5" s="20" t="s">
        <v>372</v>
      </c>
      <c r="D5" s="20" t="s">
        <v>372</v>
      </c>
      <c r="E5" s="20" t="s">
        <v>372</v>
      </c>
      <c r="F5" s="20" t="s">
        <v>372</v>
      </c>
      <c r="G5" s="20" t="s">
        <v>372</v>
      </c>
      <c r="H5" s="20" t="s">
        <v>372</v>
      </c>
      <c r="I5" s="20" t="s">
        <v>372</v>
      </c>
      <c r="J5" s="20" t="s">
        <v>372</v>
      </c>
      <c r="K5" s="20" t="s">
        <v>372</v>
      </c>
      <c r="L5" s="20" t="s">
        <v>372</v>
      </c>
    </row>
    <row r="6" spans="1:12" ht="21" customHeight="1" thickBot="1" x14ac:dyDescent="0.25">
      <c r="A6" s="194" t="s">
        <v>164</v>
      </c>
      <c r="B6" s="58">
        <f>30106444+1500000</f>
        <v>31606444</v>
      </c>
      <c r="C6" s="58">
        <v>5430800</v>
      </c>
      <c r="D6" s="85">
        <f>16955000-4325294</f>
        <v>12629706</v>
      </c>
      <c r="E6" s="85"/>
      <c r="F6" s="58">
        <v>5543881</v>
      </c>
      <c r="G6" s="58">
        <v>2017288</v>
      </c>
      <c r="H6" s="58">
        <v>4275000</v>
      </c>
      <c r="I6" s="85"/>
      <c r="J6" s="85"/>
      <c r="K6" s="58">
        <v>2825294</v>
      </c>
      <c r="L6" s="155">
        <f>SUM(B6:K6)</f>
        <v>64328413</v>
      </c>
    </row>
    <row r="7" spans="1:12" ht="21" customHeight="1" thickBot="1" x14ac:dyDescent="0.25">
      <c r="A7" s="194" t="s">
        <v>131</v>
      </c>
      <c r="B7" s="58"/>
      <c r="C7" s="58"/>
      <c r="D7" s="85">
        <v>879000</v>
      </c>
      <c r="E7" s="85"/>
      <c r="F7" s="58">
        <v>5000000</v>
      </c>
      <c r="G7" s="58">
        <v>1764706</v>
      </c>
      <c r="H7" s="58">
        <v>2805000</v>
      </c>
      <c r="I7" s="85"/>
      <c r="J7" s="85"/>
      <c r="K7" s="58"/>
      <c r="L7" s="155">
        <f t="shared" ref="L7:L37" si="0">SUM(B7:K7)</f>
        <v>10448706</v>
      </c>
    </row>
    <row r="8" spans="1:12" ht="31.5" customHeight="1" thickBot="1" x14ac:dyDescent="0.25">
      <c r="A8" s="193" t="s">
        <v>124</v>
      </c>
      <c r="B8" s="58"/>
      <c r="C8" s="58"/>
      <c r="D8" s="85">
        <v>65611073</v>
      </c>
      <c r="E8" s="85"/>
      <c r="F8" s="58">
        <v>4389508</v>
      </c>
      <c r="G8" s="58"/>
      <c r="H8" s="58">
        <v>65634255</v>
      </c>
      <c r="I8" s="85">
        <v>8021574</v>
      </c>
      <c r="J8" s="85">
        <v>54000</v>
      </c>
      <c r="K8" s="58"/>
      <c r="L8" s="155">
        <f>SUM(B8:K8)</f>
        <v>143710410</v>
      </c>
    </row>
    <row r="9" spans="1:12" ht="31.5" customHeight="1" thickBot="1" x14ac:dyDescent="0.25">
      <c r="A9" s="524" t="s">
        <v>247</v>
      </c>
      <c r="B9" s="523"/>
      <c r="C9" s="58"/>
      <c r="D9" s="85"/>
      <c r="E9" s="85"/>
      <c r="F9" s="58">
        <v>565446</v>
      </c>
      <c r="G9" s="58"/>
      <c r="H9" s="58"/>
      <c r="I9" s="85"/>
      <c r="J9" s="85"/>
      <c r="K9" s="58">
        <v>10128606</v>
      </c>
      <c r="L9" s="155">
        <f t="shared" si="0"/>
        <v>10694052</v>
      </c>
    </row>
    <row r="10" spans="1:12" ht="31.5" customHeight="1" thickBot="1" x14ac:dyDescent="0.25">
      <c r="A10" s="524" t="s">
        <v>274</v>
      </c>
      <c r="B10" s="523"/>
      <c r="C10" s="58"/>
      <c r="D10" s="85"/>
      <c r="E10" s="85"/>
      <c r="F10" s="58">
        <v>46756000</v>
      </c>
      <c r="G10" s="58"/>
      <c r="H10" s="58"/>
      <c r="I10" s="85"/>
      <c r="J10" s="85"/>
      <c r="K10" s="58"/>
      <c r="L10" s="155">
        <f t="shared" si="0"/>
        <v>46756000</v>
      </c>
    </row>
    <row r="11" spans="1:12" ht="21" customHeight="1" thickBot="1" x14ac:dyDescent="0.25">
      <c r="A11" s="191" t="s">
        <v>158</v>
      </c>
      <c r="B11" s="58"/>
      <c r="C11" s="58"/>
      <c r="D11" s="85"/>
      <c r="E11" s="85"/>
      <c r="F11" s="58">
        <v>10622443</v>
      </c>
      <c r="G11" s="58"/>
      <c r="H11" s="58"/>
      <c r="I11" s="85"/>
      <c r="J11" s="58"/>
      <c r="K11" s="58"/>
      <c r="L11" s="155">
        <f t="shared" si="0"/>
        <v>10622443</v>
      </c>
    </row>
    <row r="12" spans="1:12" ht="21" customHeight="1" thickBot="1" x14ac:dyDescent="0.25">
      <c r="A12" s="194" t="s">
        <v>130</v>
      </c>
      <c r="B12" s="58">
        <v>303483062</v>
      </c>
      <c r="C12" s="58">
        <v>29398124</v>
      </c>
      <c r="D12" s="85">
        <v>53780878</v>
      </c>
      <c r="E12" s="85"/>
      <c r="F12" s="58">
        <v>7634776</v>
      </c>
      <c r="G12" s="58"/>
      <c r="H12" s="58">
        <v>50744996</v>
      </c>
      <c r="I12" s="85">
        <v>5580000</v>
      </c>
      <c r="J12" s="85"/>
      <c r="K12" s="58"/>
      <c r="L12" s="155">
        <f t="shared" si="0"/>
        <v>450621836</v>
      </c>
    </row>
    <row r="13" spans="1:12" ht="21" customHeight="1" thickBot="1" x14ac:dyDescent="0.25">
      <c r="A13" s="194" t="s">
        <v>250</v>
      </c>
      <c r="B13" s="58"/>
      <c r="C13" s="58"/>
      <c r="D13" s="85">
        <v>5989000</v>
      </c>
      <c r="E13" s="85"/>
      <c r="F13" s="58"/>
      <c r="G13" s="58"/>
      <c r="H13" s="58">
        <v>700000</v>
      </c>
      <c r="I13" s="85"/>
      <c r="J13" s="85"/>
      <c r="K13" s="58"/>
      <c r="L13" s="155">
        <f t="shared" si="0"/>
        <v>6689000</v>
      </c>
    </row>
    <row r="14" spans="1:12" s="91" customFormat="1" ht="21" customHeight="1" thickBot="1" x14ac:dyDescent="0.25">
      <c r="A14" s="191" t="s">
        <v>210</v>
      </c>
      <c r="B14" s="20"/>
      <c r="C14" s="58"/>
      <c r="D14" s="85"/>
      <c r="E14" s="85"/>
      <c r="F14" s="58"/>
      <c r="G14" s="58">
        <v>550599</v>
      </c>
      <c r="H14" s="58">
        <v>898498061</v>
      </c>
      <c r="I14" s="85">
        <v>11402123</v>
      </c>
      <c r="J14" s="85"/>
      <c r="K14" s="58"/>
      <c r="L14" s="155">
        <f t="shared" si="0"/>
        <v>910450783</v>
      </c>
    </row>
    <row r="15" spans="1:12" s="91" customFormat="1" ht="21" customHeight="1" thickBot="1" x14ac:dyDescent="0.25">
      <c r="A15" s="191" t="s">
        <v>327</v>
      </c>
      <c r="B15" s="20"/>
      <c r="C15" s="58"/>
      <c r="D15" s="85"/>
      <c r="E15" s="85"/>
      <c r="F15" s="58"/>
      <c r="G15" s="58"/>
      <c r="H15" s="58">
        <v>136676212</v>
      </c>
      <c r="I15" s="85"/>
      <c r="J15" s="85"/>
      <c r="K15" s="58"/>
      <c r="L15" s="155">
        <f t="shared" si="0"/>
        <v>136676212</v>
      </c>
    </row>
    <row r="16" spans="1:12" s="91" customFormat="1" ht="21" customHeight="1" thickBot="1" x14ac:dyDescent="0.25">
      <c r="A16" s="191" t="s">
        <v>213</v>
      </c>
      <c r="B16" s="58"/>
      <c r="C16" s="58"/>
      <c r="D16" s="85">
        <v>7925000</v>
      </c>
      <c r="E16" s="85"/>
      <c r="F16" s="58">
        <v>2475945</v>
      </c>
      <c r="G16" s="58"/>
      <c r="H16" s="58"/>
      <c r="I16" s="85"/>
      <c r="J16" s="85"/>
      <c r="K16" s="58"/>
      <c r="L16" s="155">
        <f t="shared" si="0"/>
        <v>10400945</v>
      </c>
    </row>
    <row r="17" spans="1:12" s="91" customFormat="1" ht="21" customHeight="1" thickBot="1" x14ac:dyDescent="0.25">
      <c r="A17" s="190" t="s">
        <v>155</v>
      </c>
      <c r="B17" s="58"/>
      <c r="C17" s="58"/>
      <c r="D17" s="85"/>
      <c r="E17" s="85"/>
      <c r="F17" s="58">
        <v>5175936</v>
      </c>
      <c r="G17" s="58"/>
      <c r="H17" s="58"/>
      <c r="I17" s="85"/>
      <c r="J17" s="85"/>
      <c r="K17" s="58"/>
      <c r="L17" s="155">
        <f t="shared" si="0"/>
        <v>5175936</v>
      </c>
    </row>
    <row r="18" spans="1:12" s="91" customFormat="1" ht="21" customHeight="1" thickBot="1" x14ac:dyDescent="0.25">
      <c r="A18" s="371" t="s">
        <v>254</v>
      </c>
      <c r="B18" s="58"/>
      <c r="C18" s="58"/>
      <c r="D18" s="85"/>
      <c r="E18" s="85"/>
      <c r="F18" s="58">
        <v>50000</v>
      </c>
      <c r="G18" s="58"/>
      <c r="H18" s="58">
        <v>1390854858</v>
      </c>
      <c r="I18" s="85"/>
      <c r="J18" s="85"/>
      <c r="K18" s="58"/>
      <c r="L18" s="155">
        <f t="shared" si="0"/>
        <v>1390904858</v>
      </c>
    </row>
    <row r="19" spans="1:12" s="91" customFormat="1" ht="21" customHeight="1" thickBot="1" x14ac:dyDescent="0.25">
      <c r="A19" s="193" t="s">
        <v>157</v>
      </c>
      <c r="B19" s="58"/>
      <c r="C19" s="58"/>
      <c r="D19" s="85">
        <v>15397220</v>
      </c>
      <c r="E19" s="85"/>
      <c r="F19" s="58">
        <v>323796</v>
      </c>
      <c r="G19" s="58"/>
      <c r="H19" s="58">
        <v>4184396</v>
      </c>
      <c r="I19" s="85"/>
      <c r="J19" s="85"/>
      <c r="K19" s="58"/>
      <c r="L19" s="155">
        <f t="shared" si="0"/>
        <v>19905412</v>
      </c>
    </row>
    <row r="20" spans="1:12" s="91" customFormat="1" ht="21" customHeight="1" thickBot="1" x14ac:dyDescent="0.25">
      <c r="A20" s="191" t="s">
        <v>125</v>
      </c>
      <c r="B20" s="58">
        <v>2538500</v>
      </c>
      <c r="C20" s="58">
        <v>495100</v>
      </c>
      <c r="D20" s="85">
        <v>9598507</v>
      </c>
      <c r="E20" s="85"/>
      <c r="F20" s="58">
        <v>1465604</v>
      </c>
      <c r="G20" s="58"/>
      <c r="H20" s="58"/>
      <c r="I20" s="85"/>
      <c r="J20" s="85"/>
      <c r="K20" s="58"/>
      <c r="L20" s="155">
        <f t="shared" si="0"/>
        <v>14097711</v>
      </c>
    </row>
    <row r="21" spans="1:12" ht="21" customHeight="1" thickBot="1" x14ac:dyDescent="0.25">
      <c r="A21" s="191" t="s">
        <v>159</v>
      </c>
      <c r="B21" s="58">
        <v>480000</v>
      </c>
      <c r="C21" s="58">
        <v>85000</v>
      </c>
      <c r="D21" s="85">
        <v>1907000</v>
      </c>
      <c r="E21" s="85"/>
      <c r="F21" s="58"/>
      <c r="G21" s="58"/>
      <c r="H21" s="58"/>
      <c r="I21" s="85"/>
      <c r="J21" s="58"/>
      <c r="K21" s="58"/>
      <c r="L21" s="155">
        <f t="shared" si="0"/>
        <v>2472000</v>
      </c>
    </row>
    <row r="22" spans="1:12" ht="21" customHeight="1" thickBot="1" x14ac:dyDescent="0.25">
      <c r="A22" s="191" t="s">
        <v>160</v>
      </c>
      <c r="B22" s="58"/>
      <c r="C22" s="58"/>
      <c r="D22" s="85"/>
      <c r="E22" s="85"/>
      <c r="F22" s="58">
        <v>11786139</v>
      </c>
      <c r="G22" s="58"/>
      <c r="H22" s="58"/>
      <c r="I22" s="85"/>
      <c r="J22" s="58"/>
      <c r="K22" s="58"/>
      <c r="L22" s="155">
        <f t="shared" si="0"/>
        <v>11786139</v>
      </c>
    </row>
    <row r="23" spans="1:12" ht="21" customHeight="1" thickBot="1" x14ac:dyDescent="0.25">
      <c r="A23" s="191" t="s">
        <v>161</v>
      </c>
      <c r="B23" s="58"/>
      <c r="C23" s="58"/>
      <c r="D23" s="85">
        <v>2884000</v>
      </c>
      <c r="E23" s="85"/>
      <c r="F23" s="58">
        <v>691414</v>
      </c>
      <c r="G23" s="58"/>
      <c r="H23" s="58"/>
      <c r="I23" s="85"/>
      <c r="J23" s="58"/>
      <c r="K23" s="58"/>
      <c r="L23" s="155">
        <f t="shared" si="0"/>
        <v>3575414</v>
      </c>
    </row>
    <row r="24" spans="1:12" ht="21" customHeight="1" thickBot="1" x14ac:dyDescent="0.25">
      <c r="A24" s="191" t="s">
        <v>162</v>
      </c>
      <c r="B24" s="58"/>
      <c r="C24" s="58"/>
      <c r="D24" s="85">
        <v>279400</v>
      </c>
      <c r="E24" s="85"/>
      <c r="F24" s="58"/>
      <c r="G24" s="58"/>
      <c r="H24" s="58"/>
      <c r="I24" s="85"/>
      <c r="J24" s="58"/>
      <c r="K24" s="58"/>
      <c r="L24" s="155">
        <f t="shared" si="0"/>
        <v>279400</v>
      </c>
    </row>
    <row r="25" spans="1:12" ht="21" customHeight="1" thickBot="1" x14ac:dyDescent="0.25">
      <c r="A25" s="191" t="s">
        <v>248</v>
      </c>
      <c r="B25" s="58"/>
      <c r="C25" s="58"/>
      <c r="D25" s="85">
        <v>127000</v>
      </c>
      <c r="E25" s="85"/>
      <c r="F25" s="58"/>
      <c r="G25" s="58"/>
      <c r="H25" s="58"/>
      <c r="I25" s="85"/>
      <c r="J25" s="58"/>
      <c r="K25" s="58"/>
      <c r="L25" s="155">
        <f t="shared" si="0"/>
        <v>127000</v>
      </c>
    </row>
    <row r="26" spans="1:12" s="198" customFormat="1" ht="21" customHeight="1" thickBot="1" x14ac:dyDescent="0.25">
      <c r="A26" s="525" t="s">
        <v>136</v>
      </c>
      <c r="B26" s="58"/>
      <c r="C26" s="58"/>
      <c r="D26" s="85"/>
      <c r="E26" s="85"/>
      <c r="F26" s="58"/>
      <c r="G26" s="58"/>
      <c r="H26" s="58"/>
      <c r="I26" s="85">
        <v>2024000</v>
      </c>
      <c r="J26" s="58"/>
      <c r="K26" s="58"/>
      <c r="L26" s="155">
        <f t="shared" si="0"/>
        <v>2024000</v>
      </c>
    </row>
    <row r="27" spans="1:12" ht="21" customHeight="1" thickBot="1" x14ac:dyDescent="0.25">
      <c r="A27" s="191" t="s">
        <v>156</v>
      </c>
      <c r="B27" s="58"/>
      <c r="C27" s="58"/>
      <c r="D27" s="85">
        <v>432020</v>
      </c>
      <c r="E27" s="85"/>
      <c r="F27" s="58">
        <v>445524</v>
      </c>
      <c r="G27" s="58"/>
      <c r="H27" s="58"/>
      <c r="I27" s="85"/>
      <c r="J27" s="85"/>
      <c r="K27" s="58"/>
      <c r="L27" s="155">
        <f t="shared" si="0"/>
        <v>877544</v>
      </c>
    </row>
    <row r="28" spans="1:12" ht="21" customHeight="1" thickBot="1" x14ac:dyDescent="0.25">
      <c r="A28" s="194" t="s">
        <v>249</v>
      </c>
      <c r="B28" s="58"/>
      <c r="C28" s="58"/>
      <c r="D28" s="85"/>
      <c r="E28" s="85"/>
      <c r="F28" s="58">
        <v>2950000</v>
      </c>
      <c r="G28" s="58"/>
      <c r="H28" s="58"/>
      <c r="I28" s="85"/>
      <c r="J28" s="85"/>
      <c r="K28" s="58"/>
      <c r="L28" s="155">
        <f t="shared" si="0"/>
        <v>2950000</v>
      </c>
    </row>
    <row r="29" spans="1:12" ht="21" customHeight="1" thickBot="1" x14ac:dyDescent="0.25">
      <c r="A29" s="194" t="s">
        <v>371</v>
      </c>
      <c r="B29" s="58"/>
      <c r="C29" s="58"/>
      <c r="D29" s="85">
        <v>208600</v>
      </c>
      <c r="E29" s="85"/>
      <c r="F29" s="58"/>
      <c r="G29" s="58"/>
      <c r="H29" s="58"/>
      <c r="I29" s="85"/>
      <c r="J29" s="85"/>
      <c r="K29" s="58"/>
      <c r="L29" s="155">
        <f t="shared" si="0"/>
        <v>208600</v>
      </c>
    </row>
    <row r="30" spans="1:12" ht="21" customHeight="1" thickBot="1" x14ac:dyDescent="0.25">
      <c r="A30" s="194" t="s">
        <v>328</v>
      </c>
      <c r="B30" s="58">
        <v>448126</v>
      </c>
      <c r="C30" s="58">
        <v>146968</v>
      </c>
      <c r="D30" s="85">
        <v>2566106</v>
      </c>
      <c r="E30" s="85"/>
      <c r="F30" s="58">
        <v>691414</v>
      </c>
      <c r="G30" s="58">
        <v>352942</v>
      </c>
      <c r="H30" s="58"/>
      <c r="I30" s="85"/>
      <c r="J30" s="85"/>
      <c r="K30" s="58"/>
      <c r="L30" s="155">
        <f t="shared" si="0"/>
        <v>4205556</v>
      </c>
    </row>
    <row r="31" spans="1:12" ht="21" customHeight="1" thickBot="1" x14ac:dyDescent="0.25">
      <c r="A31" s="194" t="s">
        <v>275</v>
      </c>
      <c r="B31" s="58"/>
      <c r="C31" s="58"/>
      <c r="D31" s="85">
        <v>10586695</v>
      </c>
      <c r="E31" s="85"/>
      <c r="F31" s="58"/>
      <c r="G31" s="58"/>
      <c r="H31" s="58"/>
      <c r="I31" s="85"/>
      <c r="J31" s="85"/>
      <c r="K31" s="58"/>
      <c r="L31" s="155">
        <f t="shared" si="0"/>
        <v>10586695</v>
      </c>
    </row>
    <row r="32" spans="1:12" ht="21" customHeight="1" thickBot="1" x14ac:dyDescent="0.25">
      <c r="A32" s="194" t="s">
        <v>214</v>
      </c>
      <c r="B32" s="58"/>
      <c r="C32" s="58"/>
      <c r="D32" s="85"/>
      <c r="E32" s="85">
        <v>1900000</v>
      </c>
      <c r="F32" s="58"/>
      <c r="G32" s="58"/>
      <c r="H32" s="58"/>
      <c r="I32" s="85"/>
      <c r="J32" s="85"/>
      <c r="K32" s="58"/>
      <c r="L32" s="155">
        <f t="shared" si="0"/>
        <v>1900000</v>
      </c>
    </row>
    <row r="33" spans="1:12" ht="28.5" customHeight="1" thickBot="1" x14ac:dyDescent="0.25">
      <c r="A33" s="192" t="s">
        <v>123</v>
      </c>
      <c r="B33" s="58"/>
      <c r="C33" s="58"/>
      <c r="D33" s="85">
        <v>635000</v>
      </c>
      <c r="E33" s="85"/>
      <c r="F33" s="58">
        <v>3705397</v>
      </c>
      <c r="G33" s="58"/>
      <c r="H33" s="58"/>
      <c r="I33" s="85"/>
      <c r="J33" s="85"/>
      <c r="K33" s="58"/>
      <c r="L33" s="155">
        <f t="shared" si="0"/>
        <v>4340397</v>
      </c>
    </row>
    <row r="34" spans="1:12" ht="21" customHeight="1" thickBot="1" x14ac:dyDescent="0.25">
      <c r="A34" s="194" t="s">
        <v>129</v>
      </c>
      <c r="B34" s="58">
        <v>3558450</v>
      </c>
      <c r="C34" s="58">
        <v>660182</v>
      </c>
      <c r="D34" s="85">
        <v>1123000</v>
      </c>
      <c r="E34" s="85"/>
      <c r="F34" s="58"/>
      <c r="G34" s="58"/>
      <c r="H34" s="58"/>
      <c r="I34" s="70"/>
      <c r="J34" s="70"/>
      <c r="K34" s="58"/>
      <c r="L34" s="155">
        <f t="shared" si="0"/>
        <v>5341632</v>
      </c>
    </row>
    <row r="35" spans="1:12" ht="21" customHeight="1" thickBot="1" x14ac:dyDescent="0.25">
      <c r="A35" s="194" t="s">
        <v>163</v>
      </c>
      <c r="B35" s="58"/>
      <c r="C35" s="58"/>
      <c r="D35" s="85">
        <v>5118000</v>
      </c>
      <c r="E35" s="85">
        <v>8463165</v>
      </c>
      <c r="F35" s="58">
        <v>2000000</v>
      </c>
      <c r="G35" s="58"/>
      <c r="H35" s="58"/>
      <c r="I35" s="85"/>
      <c r="J35" s="85"/>
      <c r="K35" s="58"/>
      <c r="L35" s="155">
        <f t="shared" si="0"/>
        <v>15581165</v>
      </c>
    </row>
    <row r="36" spans="1:12" ht="21" customHeight="1" thickBot="1" x14ac:dyDescent="0.25">
      <c r="A36" s="191" t="s">
        <v>128</v>
      </c>
      <c r="B36" s="58"/>
      <c r="C36" s="58"/>
      <c r="D36" s="85">
        <v>3843904</v>
      </c>
      <c r="E36" s="85"/>
      <c r="F36" s="58"/>
      <c r="G36" s="58"/>
      <c r="H36" s="58"/>
      <c r="I36" s="85"/>
      <c r="J36" s="58"/>
      <c r="K36" s="58">
        <v>10449365</v>
      </c>
      <c r="L36" s="155">
        <f t="shared" si="0"/>
        <v>14293269</v>
      </c>
    </row>
    <row r="37" spans="1:12" ht="21" customHeight="1" thickBot="1" x14ac:dyDescent="0.25">
      <c r="A37" s="89" t="s">
        <v>14</v>
      </c>
      <c r="B37" s="92">
        <f t="shared" ref="B37:K37" si="1">SUM(B6:B36)</f>
        <v>342114582</v>
      </c>
      <c r="C37" s="92">
        <f t="shared" si="1"/>
        <v>36216174</v>
      </c>
      <c r="D37" s="92">
        <f t="shared" si="1"/>
        <v>201521109</v>
      </c>
      <c r="E37" s="92">
        <f t="shared" si="1"/>
        <v>10363165</v>
      </c>
      <c r="F37" s="92">
        <f t="shared" si="1"/>
        <v>112273223</v>
      </c>
      <c r="G37" s="92">
        <f t="shared" si="1"/>
        <v>4685535</v>
      </c>
      <c r="H37" s="92">
        <f t="shared" si="1"/>
        <v>2554372778</v>
      </c>
      <c r="I37" s="92">
        <f t="shared" si="1"/>
        <v>27027697</v>
      </c>
      <c r="J37" s="92">
        <f t="shared" si="1"/>
        <v>54000</v>
      </c>
      <c r="K37" s="92">
        <f t="shared" si="1"/>
        <v>23403265</v>
      </c>
      <c r="L37" s="155">
        <f t="shared" si="0"/>
        <v>3312031528</v>
      </c>
    </row>
    <row r="39" spans="1:12" x14ac:dyDescent="0.2">
      <c r="E39" s="2"/>
      <c r="J39" s="86"/>
      <c r="L39" s="2"/>
    </row>
    <row r="41" spans="1:12" x14ac:dyDescent="0.2">
      <c r="A41" s="93"/>
      <c r="B41" s="22"/>
      <c r="C41" s="22"/>
      <c r="D41" s="22"/>
      <c r="E41" s="22"/>
      <c r="F41" s="22"/>
      <c r="G41" s="22"/>
      <c r="H41" s="22"/>
    </row>
    <row r="42" spans="1:12" x14ac:dyDescent="0.2">
      <c r="A42" s="94"/>
      <c r="B42" s="25"/>
      <c r="C42" s="25"/>
      <c r="D42" s="25"/>
      <c r="E42" s="25"/>
      <c r="F42" s="25"/>
      <c r="G42" s="25"/>
      <c r="H42" s="25"/>
      <c r="L42" s="86"/>
    </row>
    <row r="43" spans="1:12" x14ac:dyDescent="0.2">
      <c r="A43" s="26"/>
      <c r="B43" s="80"/>
      <c r="C43" s="80"/>
      <c r="D43" s="80"/>
      <c r="E43" s="80"/>
      <c r="F43" s="80"/>
      <c r="G43" s="80"/>
      <c r="H43" s="80"/>
    </row>
    <row r="44" spans="1:12" x14ac:dyDescent="0.2">
      <c r="A44" s="26"/>
      <c r="B44" s="80"/>
      <c r="C44" s="80"/>
      <c r="D44" s="81"/>
      <c r="E44" s="80"/>
      <c r="F44" s="80"/>
      <c r="G44" s="80"/>
      <c r="H44" s="80"/>
    </row>
    <row r="45" spans="1:12" x14ac:dyDescent="0.2">
      <c r="A45" s="26"/>
      <c r="B45" s="80"/>
      <c r="C45" s="80"/>
      <c r="D45" s="80"/>
      <c r="E45" s="80"/>
      <c r="F45" s="80"/>
      <c r="G45" s="80"/>
      <c r="H45" s="80"/>
    </row>
    <row r="46" spans="1:12" x14ac:dyDescent="0.2">
      <c r="A46" s="26"/>
      <c r="B46" s="80"/>
      <c r="C46" s="80"/>
      <c r="D46" s="80"/>
      <c r="E46" s="80"/>
      <c r="F46" s="80"/>
      <c r="G46" s="80"/>
      <c r="H46" s="80"/>
    </row>
    <row r="47" spans="1:12" x14ac:dyDescent="0.2">
      <c r="A47" s="26"/>
      <c r="B47" s="80"/>
      <c r="C47" s="80"/>
      <c r="D47" s="80"/>
      <c r="E47" s="80"/>
      <c r="F47" s="80"/>
      <c r="G47" s="80"/>
      <c r="H47" s="80"/>
    </row>
    <row r="48" spans="1:12" x14ac:dyDescent="0.2">
      <c r="A48" s="26"/>
      <c r="B48" s="80"/>
      <c r="C48" s="80"/>
      <c r="D48" s="80"/>
      <c r="E48" s="80"/>
      <c r="F48" s="80"/>
      <c r="G48" s="80"/>
      <c r="H48" s="80"/>
    </row>
    <row r="49" spans="1:9" x14ac:dyDescent="0.2">
      <c r="A49" s="26"/>
      <c r="B49" s="80"/>
      <c r="C49" s="80"/>
      <c r="D49" s="80"/>
      <c r="E49" s="80"/>
      <c r="F49" s="80"/>
      <c r="G49" s="80"/>
      <c r="H49" s="80"/>
    </row>
    <row r="50" spans="1:9" x14ac:dyDescent="0.2">
      <c r="A50" s="26"/>
      <c r="B50" s="80"/>
      <c r="C50" s="80"/>
      <c r="D50" s="80"/>
      <c r="E50" s="80"/>
      <c r="F50" s="80"/>
      <c r="G50" s="80"/>
      <c r="H50" s="80"/>
    </row>
    <row r="51" spans="1:9" x14ac:dyDescent="0.2">
      <c r="A51" s="26"/>
      <c r="B51" s="80"/>
      <c r="C51" s="80"/>
      <c r="D51" s="80"/>
      <c r="E51" s="80"/>
      <c r="F51" s="80"/>
      <c r="G51" s="80"/>
      <c r="H51" s="80"/>
    </row>
    <row r="52" spans="1:9" x14ac:dyDescent="0.2">
      <c r="A52" s="26"/>
      <c r="B52" s="80"/>
      <c r="C52" s="80"/>
      <c r="D52" s="80"/>
      <c r="E52" s="80"/>
      <c r="F52" s="80"/>
      <c r="G52" s="80"/>
      <c r="H52" s="80"/>
    </row>
    <row r="53" spans="1:9" x14ac:dyDescent="0.2">
      <c r="A53" s="26"/>
      <c r="B53" s="80"/>
      <c r="C53" s="80"/>
      <c r="D53" s="80"/>
      <c r="E53" s="80"/>
      <c r="F53" s="80"/>
      <c r="G53" s="80"/>
      <c r="H53" s="80"/>
    </row>
    <row r="54" spans="1:9" x14ac:dyDescent="0.2">
      <c r="A54" s="26"/>
      <c r="B54" s="80"/>
      <c r="C54" s="80"/>
      <c r="D54" s="80"/>
      <c r="E54" s="80"/>
      <c r="F54" s="80"/>
      <c r="G54" s="80"/>
      <c r="H54" s="80"/>
      <c r="I54" s="1"/>
    </row>
    <row r="55" spans="1:9" x14ac:dyDescent="0.2">
      <c r="A55" s="26"/>
      <c r="B55" s="80"/>
      <c r="C55" s="80"/>
      <c r="D55" s="80"/>
      <c r="E55" s="80"/>
      <c r="F55" s="80"/>
      <c r="G55" s="80"/>
      <c r="H55" s="80"/>
    </row>
    <row r="56" spans="1:9" x14ac:dyDescent="0.2">
      <c r="A56" s="26"/>
      <c r="B56" s="80"/>
      <c r="C56" s="80"/>
      <c r="D56" s="80"/>
      <c r="E56" s="80"/>
      <c r="F56" s="80"/>
      <c r="G56" s="80"/>
      <c r="H56" s="80"/>
    </row>
    <row r="57" spans="1:9" x14ac:dyDescent="0.2">
      <c r="A57" s="94"/>
      <c r="B57" s="82"/>
      <c r="C57" s="82"/>
      <c r="D57" s="82"/>
      <c r="E57" s="82"/>
      <c r="F57" s="82"/>
      <c r="G57" s="82"/>
      <c r="H57" s="82"/>
    </row>
    <row r="58" spans="1:9" x14ac:dyDescent="0.2">
      <c r="B58" s="1"/>
      <c r="C58" s="1"/>
      <c r="D58" s="1"/>
      <c r="E58" s="1"/>
      <c r="F58" s="1"/>
      <c r="G58" s="1"/>
      <c r="H58" s="1"/>
    </row>
    <row r="59" spans="1:9" x14ac:dyDescent="0.2">
      <c r="B59" s="1"/>
      <c r="C59" s="1"/>
      <c r="D59" s="1"/>
      <c r="E59" s="1"/>
      <c r="F59" s="1"/>
      <c r="G59" s="1"/>
      <c r="H59" s="1"/>
    </row>
  </sheetData>
  <mergeCells count="2">
    <mergeCell ref="A2:L2"/>
    <mergeCell ref="A4:A5"/>
  </mergeCells>
  <phoneticPr fontId="35" type="noConversion"/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>
    <oddHeader>&amp;R2.1. sz. melléklet
..../ 2019.(VI.27.) Egyek Önk.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12</vt:i4>
      </vt:variant>
    </vt:vector>
  </HeadingPairs>
  <TitlesOfParts>
    <vt:vector size="33" baseType="lpstr">
      <vt:lpstr>bevétel 1.m. </vt:lpstr>
      <vt:lpstr>Bevétel Önkormányzat 1.1 </vt:lpstr>
      <vt:lpstr>Bev.étel Önk.köt.fel. 1.1)a</vt:lpstr>
      <vt:lpstr>Bevétel Polg.Hivatal 1.2 </vt:lpstr>
      <vt:lpstr>Bev. Polg.Hiv. köt.fel. 1.2)a</vt:lpstr>
      <vt:lpstr>Bevétel Könyvtár-Műv.h. 1.3. </vt:lpstr>
      <vt:lpstr>Bev.Könyvt.Műv.h.köt.fel.1.3)a</vt:lpstr>
      <vt:lpstr>Kiadások 2</vt:lpstr>
      <vt:lpstr>önkormányzat kiadásai 2.1. </vt:lpstr>
      <vt:lpstr>önk.köt.fel.kiadásai 2.1.)a</vt:lpstr>
      <vt:lpstr>Polg.Hivatal kiadásai 2.2</vt:lpstr>
      <vt:lpstr>Polg.Hivatal kiadásai 2.2)a</vt:lpstr>
      <vt:lpstr>Könyvtár és Műv.H. kiadásai 2.3</vt:lpstr>
      <vt:lpstr>Könyvtár és Műv.H. k 2.3)a</vt:lpstr>
      <vt:lpstr>Működési kiadások 3</vt:lpstr>
      <vt:lpstr>Felhalmozás 4.mell.</vt:lpstr>
      <vt:lpstr>Mérleg 5 </vt:lpstr>
      <vt:lpstr>Előirányzat felh. 6</vt:lpstr>
      <vt:lpstr>mérleg 3 éves 7.m.</vt:lpstr>
      <vt:lpstr>Tartalék 8.</vt:lpstr>
      <vt:lpstr>9.sz.mell.</vt:lpstr>
      <vt:lpstr>'Bev. Polg.Hiv. köt.fel. 1.2)a'!Nyomtatási_terület</vt:lpstr>
      <vt:lpstr>'Bev.Könyvt.Műv.h.köt.fel.1.3)a'!Nyomtatási_terület</vt:lpstr>
      <vt:lpstr>'bevétel 1.m. '!Nyomtatási_terület</vt:lpstr>
      <vt:lpstr>'Bevétel Polg.Hivatal 1.2 '!Nyomtatási_terület</vt:lpstr>
      <vt:lpstr>'Kiadások 2'!Nyomtatási_terület</vt:lpstr>
      <vt:lpstr>'mérleg 3 éves 7.m.'!Nyomtatási_terület</vt:lpstr>
      <vt:lpstr>'Mérleg 5 '!Nyomtatási_terület</vt:lpstr>
      <vt:lpstr>'önk.köt.fel.kiadásai 2.1.)a'!Nyomtatási_terület</vt:lpstr>
      <vt:lpstr>'önkormányzat kiadásai 2.1. '!Nyomtatási_terület</vt:lpstr>
      <vt:lpstr>'Polg.Hivatal kiadásai 2.2'!Nyomtatási_terület</vt:lpstr>
      <vt:lpstr>'Polg.Hivatal kiadásai 2.2)a'!Nyomtatási_terület</vt:lpstr>
      <vt:lpstr>'Tartalék 8.'!Nyomtatási_terület</vt:lpstr>
    </vt:vector>
  </TitlesOfParts>
  <Company>kincstár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Szekeres Zsuzsanna</dc:creator>
  <cp:lastModifiedBy>Bódi István</cp:lastModifiedBy>
  <cp:lastPrinted>2019-06-21T08:34:24Z</cp:lastPrinted>
  <dcterms:created xsi:type="dcterms:W3CDTF">1999-11-19T07:39:00Z</dcterms:created>
  <dcterms:modified xsi:type="dcterms:W3CDTF">2019-07-13T14:16:40Z</dcterms:modified>
</cp:coreProperties>
</file>