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60" yWindow="-360" windowWidth="15480" windowHeight="11400" tabRatio="599" firstSheet="31" activeTab="35"/>
  </bookViews>
  <sheets>
    <sheet name="bevétel 1.m. " sheetId="163" r:id="rId1"/>
    <sheet name="Bevétel Önkormányzat 1.1 " sheetId="162" r:id="rId2"/>
    <sheet name="Bevétel Önkorm. köt.fel.1.1)a" sheetId="177" r:id="rId3"/>
    <sheet name="Bev. Önkorm.Önk.v.fel.1.1)b " sheetId="160" r:id="rId4"/>
    <sheet name="Bevétel Polg.Hivatal 1.2 " sheetId="159" r:id="rId5"/>
    <sheet name="Bev. Polg.Hiv. köt.ell.fa 1" sheetId="158" r:id="rId6"/>
    <sheet name="Bevétel Könyvtár-Műv.h. 1.3" sheetId="157" r:id="rId7"/>
    <sheet name="Bev.Könyv.-Műv.h. köt.ell 1.3a " sheetId="156" r:id="rId8"/>
    <sheet name="Kiadások2" sheetId="71" r:id="rId9"/>
    <sheet name="önkormányzat kiadásai 2.1. " sheetId="165" r:id="rId10"/>
    <sheet name="önkormányzat kiad.köt. f.2.1)a" sheetId="184" r:id="rId11"/>
    <sheet name="Önkorm.Önként váll.fel.2.1)b" sheetId="167" r:id="rId12"/>
    <sheet name="Polg.Hivatal kiadásai 2.2" sheetId="73" r:id="rId13"/>
    <sheet name="Polg.Hiv.köt.fel.2.2)a" sheetId="122" r:id="rId14"/>
    <sheet name="Könyvtár és Műv.H. kiadásai 2.3" sheetId="83" r:id="rId15"/>
    <sheet name="Könyvt.Műv.H.köt.fel.2.3)a" sheetId="121" r:id="rId16"/>
    <sheet name="Működési kiadások3" sheetId="72" r:id="rId17"/>
    <sheet name="Felhalmozás4." sheetId="178" r:id="rId18"/>
    <sheet name="Mérleg5" sheetId="186" r:id="rId19"/>
    <sheet name="Működési és felh. mérl.6" sheetId="154" r:id="rId20"/>
    <sheet name="Maradvány Önk_7_1_m_" sheetId="132" r:id="rId21"/>
    <sheet name="Maradvány Polg_Hiv_7_2_m_ " sheetId="133" r:id="rId22"/>
    <sheet name="Maradvány Tárkányi B_ 7_3_m" sheetId="134" r:id="rId23"/>
    <sheet name="Adóbevételek műk._8_m_" sheetId="187" r:id="rId24"/>
    <sheet name="Támogatás elsz. 9.m." sheetId="180" r:id="rId25"/>
    <sheet name="Többéves kihatás 10.m." sheetId="185" r:id="rId26"/>
    <sheet name="Vagyonkim. Önkorm. 11.m. " sheetId="188" r:id="rId27"/>
    <sheet name="Adósságállomány Önk. 12.1.m." sheetId="150" r:id="rId28"/>
    <sheet name="Adósságállomány Polg.H 12.2.m. " sheetId="151" r:id="rId29"/>
    <sheet name="Adósságállomány Tárk. B.12.3.m." sheetId="152" r:id="rId30"/>
    <sheet name="Közvetett tám.13.m." sheetId="144" r:id="rId31"/>
    <sheet name="Pénzeszk_vál_ Önk_ 14_1_m_ " sheetId="145" r:id="rId32"/>
    <sheet name="Pénzeszk_vál_ Polg_ Hiv_14_2_m " sheetId="146" r:id="rId33"/>
    <sheet name="Pénzeszk_vál_ Tárkányi B_14_3_m" sheetId="147" r:id="rId34"/>
    <sheet name="részesedések 15.m.  " sheetId="189" r:id="rId35"/>
    <sheet name="Adóságot kel.ügy.16.m." sheetId="190" r:id="rId36"/>
  </sheets>
  <definedNames>
    <definedName name="_xlnm._FilterDatabase" localSheetId="10" hidden="1">'önkormányzat kiad.köt. f.2.1)a'!$A$4:$M$471</definedName>
    <definedName name="_xlnm._FilterDatabase" localSheetId="9" hidden="1">'önkormányzat kiadásai 2.1. '!$A$4:$M$493</definedName>
    <definedName name="Excel_BuiltIn_Print_Area_6_1" localSheetId="23">#REF!</definedName>
    <definedName name="Excel_BuiltIn_Print_Area_6_1" localSheetId="3">#REF!</definedName>
    <definedName name="Excel_BuiltIn_Print_Area_6_1" localSheetId="5">#REF!</definedName>
    <definedName name="Excel_BuiltIn_Print_Area_6_1" localSheetId="7">#REF!</definedName>
    <definedName name="Excel_BuiltIn_Print_Area_6_1" localSheetId="0">#REF!</definedName>
    <definedName name="Excel_BuiltIn_Print_Area_6_1" localSheetId="6">#REF!</definedName>
    <definedName name="Excel_BuiltIn_Print_Area_6_1" localSheetId="2">#REF!</definedName>
    <definedName name="Excel_BuiltIn_Print_Area_6_1" localSheetId="1">#REF!</definedName>
    <definedName name="Excel_BuiltIn_Print_Area_6_1" localSheetId="4">#REF!</definedName>
    <definedName name="Excel_BuiltIn_Print_Area_6_1" localSheetId="20">#REF!</definedName>
    <definedName name="Excel_BuiltIn_Print_Area_6_1" localSheetId="21">#REF!</definedName>
    <definedName name="Excel_BuiltIn_Print_Area_6_1" localSheetId="22">#REF!</definedName>
    <definedName name="Excel_BuiltIn_Print_Area_6_1" localSheetId="18">#REF!</definedName>
    <definedName name="Excel_BuiltIn_Print_Area_6_1" localSheetId="19">#REF!</definedName>
    <definedName name="Excel_BuiltIn_Print_Area_6_1" localSheetId="10">#REF!</definedName>
    <definedName name="Excel_BuiltIn_Print_Area_6_1" localSheetId="31">#REF!</definedName>
    <definedName name="Excel_BuiltIn_Print_Area_6_1" localSheetId="32">#REF!</definedName>
    <definedName name="Excel_BuiltIn_Print_Area_6_1" localSheetId="33">#REF!</definedName>
    <definedName name="Excel_BuiltIn_Print_Area_6_1" localSheetId="34">#REF!</definedName>
    <definedName name="Excel_BuiltIn_Print_Area_6_1" localSheetId="25">#REF!</definedName>
    <definedName name="Excel_BuiltIn_Print_Area_6_1" localSheetId="26">#REF!</definedName>
    <definedName name="Excel_BuiltIn_Print_Area_6_1">#REF!</definedName>
    <definedName name="_xlnm.Print_Area" localSheetId="23">'Adóbevételek műk._8_m_'!$A$1:$G$29</definedName>
    <definedName name="_xlnm.Print_Area" localSheetId="3">'Bev. Önkorm.Önk.v.fel.1.1)b '!$A$1:$G$42</definedName>
    <definedName name="_xlnm.Print_Area" localSheetId="5">'Bev. Polg.Hiv. köt.ell.fa 1'!$A$1:$G$52</definedName>
    <definedName name="_xlnm.Print_Area" localSheetId="0">'bevétel 1.m. '!$A$1:$Q$46</definedName>
    <definedName name="_xlnm.Print_Area" localSheetId="2">'Bevétel Önkorm. köt.fel.1.1)a'!$A$1:$G$241</definedName>
    <definedName name="_xlnm.Print_Area" localSheetId="1">'Bevétel Önkormányzat 1.1 '!$A$1:$G$260</definedName>
    <definedName name="_xlnm.Print_Area" localSheetId="4">'Bevétel Polg.Hivatal 1.2 '!$A$1:$G$51</definedName>
    <definedName name="_xlnm.Print_Area" localSheetId="17">Felhalmozás4.!$A$1:$H$67</definedName>
    <definedName name="_xlnm.Print_Area" localSheetId="8">Kiadások2!$A$1:$Q$27</definedName>
    <definedName name="_xlnm.Print_Area" localSheetId="30">'Közvetett tám.13.m.'!$A$1:$E$35</definedName>
    <definedName name="_xlnm.Print_Area" localSheetId="20">'Maradvány Önk_7_1_m_'!$A$1:$D$30</definedName>
    <definedName name="_xlnm.Print_Area" localSheetId="21">'Maradvány Polg_Hiv_7_2_m_ '!$A$1:$D$28</definedName>
    <definedName name="_xlnm.Print_Area" localSheetId="22">'Maradvány Tárkányi B_ 7_3_m'!$A$1:$D$30</definedName>
    <definedName name="_xlnm.Print_Area" localSheetId="16">'Működési kiadások3'!$A$1:$R$38</definedName>
    <definedName name="_xlnm.Print_Area" localSheetId="11">'Önkorm.Önként váll.fel.2.1)b'!$A$1:$F$39</definedName>
    <definedName name="_xlnm.Print_Area" localSheetId="10">'önkormányzat kiad.köt. f.2.1)a'!$A$1:$F$472</definedName>
    <definedName name="_xlnm.Print_Area" localSheetId="9">'önkormányzat kiadásai 2.1. '!$A$1:$F$494</definedName>
    <definedName name="_xlnm.Print_Area" localSheetId="13">'Polg.Hiv.köt.fel.2.2)a'!$A$1:$F$67</definedName>
    <definedName name="_xlnm.Print_Area" localSheetId="12">'Polg.Hivatal kiadásai 2.2'!$A$1:$F$63</definedName>
    <definedName name="_xlnm.Print_Area" localSheetId="24">'Támogatás elsz. 9.m.'!$A$1:$G$42</definedName>
    <definedName name="_xlnm.Print_Area" localSheetId="25">'Többéves kihatás 10.m.'!$A$1:$J$50</definedName>
    <definedName name="_xlnm.Print_Area" localSheetId="26">'Vagyonkim. Önkorm. 11.m. '!$A$1:$H$123</definedName>
  </definedNames>
  <calcPr calcId="125725"/>
</workbook>
</file>

<file path=xl/calcChain.xml><?xml version="1.0" encoding="utf-8"?>
<calcChain xmlns="http://schemas.openxmlformats.org/spreadsheetml/2006/main">
  <c r="J25" i="190"/>
  <c r="I25"/>
  <c r="G25"/>
  <c r="E25"/>
  <c r="D25"/>
  <c r="K23"/>
  <c r="K20"/>
  <c r="K17"/>
  <c r="K12"/>
  <c r="K9"/>
  <c r="K8"/>
  <c r="K7"/>
  <c r="H7"/>
  <c r="K5"/>
  <c r="K25" s="1"/>
  <c r="E86" i="188"/>
  <c r="H20" i="186"/>
  <c r="F93" i="188"/>
  <c r="F122" s="1"/>
  <c r="E93"/>
  <c r="E58" i="186" l="1"/>
  <c r="E23"/>
  <c r="H23" i="189" l="1"/>
  <c r="G23"/>
  <c r="E23"/>
  <c r="D23"/>
  <c r="F9"/>
  <c r="F7"/>
  <c r="F23" s="1"/>
  <c r="F86" i="188"/>
  <c r="E122"/>
  <c r="H70"/>
  <c r="G70"/>
  <c r="F70"/>
  <c r="E70"/>
  <c r="H65"/>
  <c r="G65"/>
  <c r="F65"/>
  <c r="E65"/>
  <c r="H56"/>
  <c r="G56"/>
  <c r="F56"/>
  <c r="E56"/>
  <c r="H51"/>
  <c r="G51"/>
  <c r="F51"/>
  <c r="E51"/>
  <c r="H46"/>
  <c r="G46"/>
  <c r="F46"/>
  <c r="E46"/>
  <c r="H40"/>
  <c r="G40"/>
  <c r="F40"/>
  <c r="E40"/>
  <c r="H35"/>
  <c r="G35"/>
  <c r="F35"/>
  <c r="E35"/>
  <c r="H30"/>
  <c r="G30"/>
  <c r="F30"/>
  <c r="E30"/>
  <c r="H25"/>
  <c r="G25"/>
  <c r="F25"/>
  <c r="E25"/>
  <c r="H20"/>
  <c r="G20"/>
  <c r="F20"/>
  <c r="E20"/>
  <c r="H19"/>
  <c r="H62" s="1"/>
  <c r="H71" s="1"/>
  <c r="G19"/>
  <c r="G62" s="1"/>
  <c r="G71" s="1"/>
  <c r="F19"/>
  <c r="F62" s="1"/>
  <c r="E19"/>
  <c r="E62" s="1"/>
  <c r="F23" i="187"/>
  <c r="C15"/>
  <c r="B15"/>
  <c r="F14"/>
  <c r="F15" s="1"/>
  <c r="I60" i="186"/>
  <c r="I59"/>
  <c r="H58"/>
  <c r="I58" s="1"/>
  <c r="G58"/>
  <c r="F58"/>
  <c r="I57"/>
  <c r="I56"/>
  <c r="I55"/>
  <c r="H52"/>
  <c r="G52"/>
  <c r="F52"/>
  <c r="E52"/>
  <c r="I51"/>
  <c r="I50"/>
  <c r="I49"/>
  <c r="I48"/>
  <c r="I47"/>
  <c r="I46"/>
  <c r="H45"/>
  <c r="H61" s="1"/>
  <c r="G45"/>
  <c r="G61" s="1"/>
  <c r="G62" s="1"/>
  <c r="F45"/>
  <c r="F61" s="1"/>
  <c r="F62" s="1"/>
  <c r="E45"/>
  <c r="E61" s="1"/>
  <c r="E62" s="1"/>
  <c r="I37"/>
  <c r="I36"/>
  <c r="H35"/>
  <c r="I35" s="1"/>
  <c r="G35"/>
  <c r="F35"/>
  <c r="E35"/>
  <c r="I33"/>
  <c r="H31"/>
  <c r="I31" s="1"/>
  <c r="G31"/>
  <c r="F31"/>
  <c r="E31"/>
  <c r="I30"/>
  <c r="I28"/>
  <c r="I27"/>
  <c r="I25"/>
  <c r="I24"/>
  <c r="H23"/>
  <c r="I23" s="1"/>
  <c r="G23"/>
  <c r="F23"/>
  <c r="F20" s="1"/>
  <c r="I22"/>
  <c r="G20"/>
  <c r="E20"/>
  <c r="I19"/>
  <c r="I18"/>
  <c r="H17"/>
  <c r="I17" s="1"/>
  <c r="G17"/>
  <c r="F17"/>
  <c r="E17"/>
  <c r="I16"/>
  <c r="I14"/>
  <c r="I13"/>
  <c r="I12"/>
  <c r="I11"/>
  <c r="I10"/>
  <c r="H9"/>
  <c r="G9"/>
  <c r="G8" s="1"/>
  <c r="G34" s="1"/>
  <c r="G63" s="1"/>
  <c r="F9"/>
  <c r="E9"/>
  <c r="E8" s="1"/>
  <c r="H8"/>
  <c r="F8"/>
  <c r="F71" i="188" l="1"/>
  <c r="E71"/>
  <c r="E34" i="186"/>
  <c r="E63" s="1"/>
  <c r="H34"/>
  <c r="F34"/>
  <c r="F63" s="1"/>
  <c r="F64" s="1"/>
  <c r="G64"/>
  <c r="H62"/>
  <c r="I62" s="1"/>
  <c r="I61"/>
  <c r="I9"/>
  <c r="I45"/>
  <c r="I20"/>
  <c r="I8"/>
  <c r="H63" l="1"/>
  <c r="I63" s="1"/>
  <c r="I34"/>
  <c r="F66" i="178" l="1"/>
  <c r="H18" l="1"/>
  <c r="H19"/>
  <c r="H20"/>
  <c r="H21"/>
  <c r="H23"/>
  <c r="H24"/>
  <c r="H25"/>
  <c r="H26"/>
  <c r="H27"/>
  <c r="H28"/>
  <c r="H29"/>
  <c r="H30"/>
  <c r="H31"/>
  <c r="H32"/>
  <c r="H33"/>
  <c r="H34"/>
  <c r="H35"/>
  <c r="H38"/>
  <c r="H39"/>
  <c r="H40"/>
  <c r="H43"/>
  <c r="H44"/>
  <c r="H45"/>
  <c r="H50"/>
  <c r="H51"/>
  <c r="H52"/>
  <c r="H54"/>
  <c r="H55"/>
  <c r="H57"/>
  <c r="H58"/>
  <c r="H59"/>
  <c r="H60"/>
  <c r="H61"/>
  <c r="H63"/>
  <c r="H64"/>
  <c r="H65"/>
  <c r="E66"/>
  <c r="H66"/>
  <c r="G66"/>
  <c r="G50" i="185" l="1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7" s="1"/>
  <c r="J28"/>
  <c r="I27"/>
  <c r="H27"/>
  <c r="G27"/>
  <c r="F27"/>
  <c r="E27"/>
  <c r="D27"/>
  <c r="J26"/>
  <c r="J25"/>
  <c r="J24"/>
  <c r="J23"/>
  <c r="J22"/>
  <c r="J21"/>
  <c r="J20" s="1"/>
  <c r="I20"/>
  <c r="H20"/>
  <c r="G20"/>
  <c r="F20"/>
  <c r="E20"/>
  <c r="J19"/>
  <c r="J18"/>
  <c r="J17"/>
  <c r="J16"/>
  <c r="J15"/>
  <c r="J14"/>
  <c r="J13"/>
  <c r="J12"/>
  <c r="J10" s="1"/>
  <c r="J11"/>
  <c r="I10"/>
  <c r="I50" s="1"/>
  <c r="H10"/>
  <c r="H50" s="1"/>
  <c r="G10"/>
  <c r="F10"/>
  <c r="F50" s="1"/>
  <c r="E10"/>
  <c r="E50" s="1"/>
  <c r="D10"/>
  <c r="D50" s="1"/>
  <c r="J9"/>
  <c r="J8"/>
  <c r="J50" l="1"/>
  <c r="H17" i="178" l="1"/>
  <c r="G13"/>
  <c r="H12"/>
  <c r="F13"/>
  <c r="F19" i="167"/>
  <c r="E462" i="184"/>
  <c r="E471" s="1"/>
  <c r="E463"/>
  <c r="E464"/>
  <c r="E465"/>
  <c r="E466"/>
  <c r="E467"/>
  <c r="E468"/>
  <c r="E469"/>
  <c r="E470"/>
  <c r="D462"/>
  <c r="D463"/>
  <c r="D464"/>
  <c r="D465"/>
  <c r="D466"/>
  <c r="D467"/>
  <c r="D468"/>
  <c r="D469"/>
  <c r="D470"/>
  <c r="D461"/>
  <c r="E461"/>
  <c r="C462"/>
  <c r="C463"/>
  <c r="C464"/>
  <c r="C465"/>
  <c r="C466"/>
  <c r="C467"/>
  <c r="C468"/>
  <c r="C469"/>
  <c r="C470"/>
  <c r="C461"/>
  <c r="F465"/>
  <c r="E460"/>
  <c r="D460"/>
  <c r="C460"/>
  <c r="E449"/>
  <c r="D449"/>
  <c r="C449"/>
  <c r="F448"/>
  <c r="F441"/>
  <c r="E438"/>
  <c r="D438"/>
  <c r="C438"/>
  <c r="F430"/>
  <c r="E427"/>
  <c r="D427"/>
  <c r="C427"/>
  <c r="F421"/>
  <c r="F420"/>
  <c r="F419"/>
  <c r="E415"/>
  <c r="D415"/>
  <c r="C415"/>
  <c r="E404"/>
  <c r="D404"/>
  <c r="C404"/>
  <c r="E393"/>
  <c r="D393"/>
  <c r="C393"/>
  <c r="E382"/>
  <c r="F382" s="1"/>
  <c r="D382"/>
  <c r="C382"/>
  <c r="F379"/>
  <c r="F376"/>
  <c r="F374"/>
  <c r="E371"/>
  <c r="F371" s="1"/>
  <c r="D371"/>
  <c r="C371"/>
  <c r="F365"/>
  <c r="F364"/>
  <c r="E360"/>
  <c r="D360"/>
  <c r="C360"/>
  <c r="F353"/>
  <c r="E349"/>
  <c r="D349"/>
  <c r="C349"/>
  <c r="E338"/>
  <c r="F338" s="1"/>
  <c r="D338"/>
  <c r="F330"/>
  <c r="E326"/>
  <c r="D326"/>
  <c r="C326"/>
  <c r="E315"/>
  <c r="D315"/>
  <c r="C315"/>
  <c r="E304"/>
  <c r="D304"/>
  <c r="C304"/>
  <c r="E293"/>
  <c r="F293" s="1"/>
  <c r="D293"/>
  <c r="C293"/>
  <c r="F287"/>
  <c r="F285"/>
  <c r="E282"/>
  <c r="D282"/>
  <c r="C282"/>
  <c r="E271"/>
  <c r="D271"/>
  <c r="C271"/>
  <c r="F265"/>
  <c r="E260"/>
  <c r="D260"/>
  <c r="C260"/>
  <c r="F254"/>
  <c r="E248"/>
  <c r="D248"/>
  <c r="C248"/>
  <c r="F245"/>
  <c r="E237"/>
  <c r="D237"/>
  <c r="C237"/>
  <c r="F229"/>
  <c r="E226"/>
  <c r="D226"/>
  <c r="C226"/>
  <c r="E215"/>
  <c r="D215"/>
  <c r="C215"/>
  <c r="F209"/>
  <c r="E204"/>
  <c r="D204"/>
  <c r="C204"/>
  <c r="F196"/>
  <c r="F195"/>
  <c r="F194"/>
  <c r="E193"/>
  <c r="F193" s="1"/>
  <c r="D193"/>
  <c r="C193"/>
  <c r="F191"/>
  <c r="F189"/>
  <c r="F187"/>
  <c r="F185"/>
  <c r="F184"/>
  <c r="F183"/>
  <c r="E182"/>
  <c r="D182"/>
  <c r="C182"/>
  <c r="F178"/>
  <c r="F176"/>
  <c r="F174"/>
  <c r="E170"/>
  <c r="F170" s="1"/>
  <c r="D170"/>
  <c r="C170"/>
  <c r="F162"/>
  <c r="E159"/>
  <c r="F159" s="1"/>
  <c r="D159"/>
  <c r="C159"/>
  <c r="F155"/>
  <c r="F153"/>
  <c r="E148"/>
  <c r="D148"/>
  <c r="C148"/>
  <c r="F142"/>
  <c r="E137"/>
  <c r="D137"/>
  <c r="C137"/>
  <c r="F131"/>
  <c r="F129"/>
  <c r="E126"/>
  <c r="D126"/>
  <c r="C126"/>
  <c r="F122"/>
  <c r="E115"/>
  <c r="D115"/>
  <c r="C115"/>
  <c r="F112"/>
  <c r="F111"/>
  <c r="E104"/>
  <c r="D104"/>
  <c r="C104"/>
  <c r="F100"/>
  <c r="F96"/>
  <c r="F95"/>
  <c r="F94"/>
  <c r="E93"/>
  <c r="D93"/>
  <c r="C93"/>
  <c r="F90"/>
  <c r="F89"/>
  <c r="F87"/>
  <c r="F85"/>
  <c r="F84"/>
  <c r="F83"/>
  <c r="E81"/>
  <c r="F81" s="1"/>
  <c r="D81"/>
  <c r="C81"/>
  <c r="F73"/>
  <c r="F72"/>
  <c r="F71"/>
  <c r="E70"/>
  <c r="D70"/>
  <c r="C70"/>
  <c r="F64"/>
  <c r="E59"/>
  <c r="F59" s="1"/>
  <c r="D59"/>
  <c r="C59"/>
  <c r="F58"/>
  <c r="F53"/>
  <c r="F51"/>
  <c r="E48"/>
  <c r="D48"/>
  <c r="C48"/>
  <c r="F42"/>
  <c r="E37"/>
  <c r="F37" s="1"/>
  <c r="D37"/>
  <c r="C37"/>
  <c r="F34"/>
  <c r="F33"/>
  <c r="F31"/>
  <c r="F29"/>
  <c r="E26"/>
  <c r="D26"/>
  <c r="C26"/>
  <c r="F18"/>
  <c r="E15"/>
  <c r="D15"/>
  <c r="C15"/>
  <c r="F11"/>
  <c r="F9"/>
  <c r="F7"/>
  <c r="F6"/>
  <c r="F5"/>
  <c r="H13" i="178" l="1"/>
  <c r="F470" i="184"/>
  <c r="F468"/>
  <c r="D471"/>
  <c r="F471" s="1"/>
  <c r="C471"/>
  <c r="F15"/>
  <c r="F226"/>
  <c r="F237"/>
  <c r="F427"/>
  <c r="F449"/>
  <c r="F93"/>
  <c r="F115"/>
  <c r="F182"/>
  <c r="F204"/>
  <c r="F463"/>
  <c r="F70"/>
  <c r="F137"/>
  <c r="F148"/>
  <c r="F360"/>
  <c r="F438"/>
  <c r="F469"/>
  <c r="F48"/>
  <c r="F126"/>
  <c r="F464"/>
  <c r="F467"/>
  <c r="F104"/>
  <c r="F215"/>
  <c r="F248"/>
  <c r="F260"/>
  <c r="F271"/>
  <c r="F462"/>
  <c r="F461"/>
  <c r="F58" i="165"/>
  <c r="C485"/>
  <c r="D485"/>
  <c r="F187"/>
  <c r="E484"/>
  <c r="E485"/>
  <c r="E486"/>
  <c r="E487"/>
  <c r="E488"/>
  <c r="E489"/>
  <c r="E490"/>
  <c r="E491"/>
  <c r="E492"/>
  <c r="D484"/>
  <c r="D486"/>
  <c r="D487"/>
  <c r="D488"/>
  <c r="D489"/>
  <c r="D490"/>
  <c r="D491"/>
  <c r="D492"/>
  <c r="C484"/>
  <c r="C486"/>
  <c r="C487"/>
  <c r="C488"/>
  <c r="C489"/>
  <c r="C490"/>
  <c r="C491"/>
  <c r="C492"/>
  <c r="D483"/>
  <c r="E483"/>
  <c r="C483"/>
  <c r="F452"/>
  <c r="F376"/>
  <c r="F341" l="1"/>
  <c r="D349"/>
  <c r="E349"/>
  <c r="E293"/>
  <c r="D293"/>
  <c r="C293"/>
  <c r="F265"/>
  <c r="F178"/>
  <c r="F349" l="1"/>
  <c r="F155"/>
  <c r="F122"/>
  <c r="F112"/>
  <c r="E104"/>
  <c r="D104"/>
  <c r="C104"/>
  <c r="F100"/>
  <c r="F96"/>
  <c r="F95"/>
  <c r="F94"/>
  <c r="F87"/>
  <c r="F83"/>
  <c r="F84"/>
  <c r="F51"/>
  <c r="F42"/>
  <c r="F34"/>
  <c r="F18"/>
  <c r="F31"/>
  <c r="C15"/>
  <c r="F104" l="1"/>
  <c r="C236" i="177"/>
  <c r="C233"/>
  <c r="E33" i="160"/>
  <c r="E34"/>
  <c r="E35"/>
  <c r="E36"/>
  <c r="E37"/>
  <c r="E38"/>
  <c r="E39"/>
  <c r="D33"/>
  <c r="D34"/>
  <c r="D35"/>
  <c r="D36"/>
  <c r="D37"/>
  <c r="D38"/>
  <c r="D39"/>
  <c r="C33"/>
  <c r="C34"/>
  <c r="C35"/>
  <c r="C36"/>
  <c r="C37"/>
  <c r="C38"/>
  <c r="C39"/>
  <c r="D32"/>
  <c r="E32"/>
  <c r="C32"/>
  <c r="E234" i="177"/>
  <c r="E235"/>
  <c r="E236"/>
  <c r="E237"/>
  <c r="E238"/>
  <c r="E239"/>
  <c r="E240"/>
  <c r="D234"/>
  <c r="D235"/>
  <c r="D236"/>
  <c r="D237"/>
  <c r="D238"/>
  <c r="D239"/>
  <c r="D240"/>
  <c r="D233"/>
  <c r="E233"/>
  <c r="C234"/>
  <c r="C235"/>
  <c r="C237"/>
  <c r="C238"/>
  <c r="C239"/>
  <c r="C240"/>
  <c r="F191"/>
  <c r="F169"/>
  <c r="F165"/>
  <c r="E150"/>
  <c r="D150"/>
  <c r="C150"/>
  <c r="F133"/>
  <c r="E141"/>
  <c r="F141" s="1"/>
  <c r="D141"/>
  <c r="C141"/>
  <c r="E113"/>
  <c r="D113"/>
  <c r="C113"/>
  <c r="C104"/>
  <c r="F92"/>
  <c r="E77"/>
  <c r="D77"/>
  <c r="C77"/>
  <c r="F72"/>
  <c r="F41"/>
  <c r="F5"/>
  <c r="C257" i="162"/>
  <c r="D257"/>
  <c r="E257"/>
  <c r="D252"/>
  <c r="E252"/>
  <c r="E253"/>
  <c r="E254"/>
  <c r="E255"/>
  <c r="E256"/>
  <c r="E258"/>
  <c r="E259"/>
  <c r="D253"/>
  <c r="D254"/>
  <c r="D255"/>
  <c r="D256"/>
  <c r="D258"/>
  <c r="D259"/>
  <c r="C253"/>
  <c r="C254"/>
  <c r="C255"/>
  <c r="C256"/>
  <c r="C258"/>
  <c r="C259"/>
  <c r="C252"/>
  <c r="E196"/>
  <c r="D196"/>
  <c r="C196"/>
  <c r="F174"/>
  <c r="E159"/>
  <c r="D159"/>
  <c r="C159"/>
  <c r="E150"/>
  <c r="D150"/>
  <c r="C150"/>
  <c r="F142"/>
  <c r="F120"/>
  <c r="E113"/>
  <c r="D113"/>
  <c r="C113"/>
  <c r="D104"/>
  <c r="E104"/>
  <c r="C104"/>
  <c r="F92"/>
  <c r="D77"/>
  <c r="E77"/>
  <c r="C77"/>
  <c r="F72"/>
  <c r="F48"/>
  <c r="F41"/>
  <c r="F5"/>
  <c r="F77" i="177" l="1"/>
  <c r="F150" i="162"/>
  <c r="F77"/>
  <c r="I28" i="154"/>
  <c r="I13"/>
  <c r="I16" s="1"/>
  <c r="H28"/>
  <c r="C28"/>
  <c r="C16"/>
  <c r="H16"/>
  <c r="D16"/>
  <c r="J14"/>
  <c r="J27"/>
  <c r="J22" l="1"/>
  <c r="J21"/>
  <c r="J19"/>
  <c r="E21"/>
  <c r="E22"/>
  <c r="E23"/>
  <c r="G28"/>
  <c r="G16"/>
  <c r="G21" i="147"/>
  <c r="G16"/>
  <c r="G19"/>
  <c r="G14" i="145"/>
  <c r="G21" s="1"/>
  <c r="G18" l="1"/>
  <c r="G10"/>
  <c r="I13" i="150" l="1"/>
  <c r="I14"/>
  <c r="I15"/>
  <c r="I16"/>
  <c r="I18"/>
  <c r="H17"/>
  <c r="I17" s="1"/>
  <c r="I12"/>
  <c r="F10" i="180"/>
  <c r="G10"/>
  <c r="F14"/>
  <c r="F15"/>
  <c r="F16"/>
  <c r="F18"/>
  <c r="F20"/>
  <c r="F9"/>
  <c r="D25" i="132"/>
  <c r="E38" i="72"/>
  <c r="F21" i="180" l="1"/>
  <c r="D15" i="72"/>
  <c r="F31"/>
  <c r="O31"/>
  <c r="P31"/>
  <c r="Q31"/>
  <c r="R31" l="1"/>
  <c r="C15"/>
  <c r="O21"/>
  <c r="F11"/>
  <c r="E20" i="71"/>
  <c r="B16"/>
  <c r="D16"/>
  <c r="C31" i="163"/>
  <c r="D31"/>
  <c r="B31"/>
  <c r="B20"/>
  <c r="C20"/>
  <c r="C9"/>
  <c r="D9"/>
  <c r="B9"/>
  <c r="B8" s="1"/>
  <c r="E14"/>
  <c r="P14"/>
  <c r="Q14" s="1"/>
  <c r="O14"/>
  <c r="N15"/>
  <c r="D19" i="144"/>
  <c r="G14" i="146"/>
  <c r="G20"/>
  <c r="F47" i="122"/>
  <c r="F33"/>
  <c r="F34"/>
  <c r="F32"/>
  <c r="F27"/>
  <c r="E26" i="73"/>
  <c r="C15"/>
  <c r="E47" i="158"/>
  <c r="E45"/>
  <c r="E42"/>
  <c r="F24" i="159"/>
  <c r="C32"/>
  <c r="D32"/>
  <c r="E32"/>
  <c r="F42" i="163"/>
  <c r="G42"/>
  <c r="G37" s="1"/>
  <c r="F45" i="121"/>
  <c r="K42" i="163"/>
  <c r="M30"/>
  <c r="F53" i="165"/>
  <c r="E26"/>
  <c r="D26"/>
  <c r="C26"/>
  <c r="Q36" i="72"/>
  <c r="P36"/>
  <c r="O36"/>
  <c r="Q26"/>
  <c r="Q27"/>
  <c r="Q28"/>
  <c r="Q29"/>
  <c r="P26"/>
  <c r="P27"/>
  <c r="P28"/>
  <c r="P29"/>
  <c r="R29" s="1"/>
  <c r="O26"/>
  <c r="O27"/>
  <c r="O28"/>
  <c r="O29"/>
  <c r="O30"/>
  <c r="N18"/>
  <c r="Q20"/>
  <c r="P20"/>
  <c r="O20"/>
  <c r="O22"/>
  <c r="D32" i="180"/>
  <c r="C32"/>
  <c r="E30"/>
  <c r="E32" s="1"/>
  <c r="E21"/>
  <c r="D21"/>
  <c r="C21"/>
  <c r="G20"/>
  <c r="G19"/>
  <c r="G18"/>
  <c r="G17"/>
  <c r="G16"/>
  <c r="G15"/>
  <c r="G14"/>
  <c r="G13"/>
  <c r="G12"/>
  <c r="G11"/>
  <c r="E13" i="178"/>
  <c r="H11"/>
  <c r="H10"/>
  <c r="H9"/>
  <c r="H8"/>
  <c r="H7"/>
  <c r="H6"/>
  <c r="E232" i="177"/>
  <c r="D232"/>
  <c r="C232"/>
  <c r="F231"/>
  <c r="E223"/>
  <c r="D223"/>
  <c r="C223"/>
  <c r="F217"/>
  <c r="E214"/>
  <c r="D214"/>
  <c r="C214"/>
  <c r="E205"/>
  <c r="D205"/>
  <c r="C205"/>
  <c r="F202"/>
  <c r="E196"/>
  <c r="D196"/>
  <c r="C196"/>
  <c r="E187"/>
  <c r="D187"/>
  <c r="C187"/>
  <c r="E177"/>
  <c r="D177"/>
  <c r="C177"/>
  <c r="E168"/>
  <c r="D168"/>
  <c r="C168"/>
  <c r="F163"/>
  <c r="F160"/>
  <c r="E159"/>
  <c r="D159"/>
  <c r="C159"/>
  <c r="E132"/>
  <c r="D132"/>
  <c r="F132" s="1"/>
  <c r="C132"/>
  <c r="F127"/>
  <c r="E123"/>
  <c r="D123"/>
  <c r="C123"/>
  <c r="F120"/>
  <c r="F118"/>
  <c r="F115"/>
  <c r="E104"/>
  <c r="D104"/>
  <c r="E95"/>
  <c r="D95"/>
  <c r="C95"/>
  <c r="E86"/>
  <c r="D86"/>
  <c r="C86"/>
  <c r="F84"/>
  <c r="E68"/>
  <c r="D68"/>
  <c r="C68"/>
  <c r="F63"/>
  <c r="F61"/>
  <c r="F60"/>
  <c r="E59"/>
  <c r="D59"/>
  <c r="C59"/>
  <c r="F51"/>
  <c r="E49"/>
  <c r="D49"/>
  <c r="C49"/>
  <c r="E40"/>
  <c r="D40"/>
  <c r="C40"/>
  <c r="F33"/>
  <c r="F32"/>
  <c r="E31"/>
  <c r="D31"/>
  <c r="C31"/>
  <c r="F26"/>
  <c r="E22"/>
  <c r="D22"/>
  <c r="C22"/>
  <c r="F17"/>
  <c r="E13"/>
  <c r="D13"/>
  <c r="C13"/>
  <c r="F8"/>
  <c r="I13" i="152"/>
  <c r="I16"/>
  <c r="I17"/>
  <c r="H13"/>
  <c r="H14"/>
  <c r="H19" s="1"/>
  <c r="H24" s="1"/>
  <c r="H15"/>
  <c r="I15" s="1"/>
  <c r="H16"/>
  <c r="H17"/>
  <c r="H18"/>
  <c r="I18" s="1"/>
  <c r="I12"/>
  <c r="H12"/>
  <c r="H18" i="151"/>
  <c r="I18" s="1"/>
  <c r="E29" i="167"/>
  <c r="E30"/>
  <c r="E31"/>
  <c r="E32"/>
  <c r="E33"/>
  <c r="E34"/>
  <c r="E35"/>
  <c r="E36"/>
  <c r="E37"/>
  <c r="D29"/>
  <c r="D30"/>
  <c r="D31"/>
  <c r="D32"/>
  <c r="D33"/>
  <c r="D34"/>
  <c r="D35"/>
  <c r="D36"/>
  <c r="D37"/>
  <c r="D28"/>
  <c r="E28"/>
  <c r="C29"/>
  <c r="C30"/>
  <c r="C31"/>
  <c r="C32"/>
  <c r="C33"/>
  <c r="C34"/>
  <c r="C35"/>
  <c r="C36"/>
  <c r="C37"/>
  <c r="C28"/>
  <c r="F442" i="165"/>
  <c r="F443"/>
  <c r="F491"/>
  <c r="F470"/>
  <c r="F434"/>
  <c r="F428"/>
  <c r="F429"/>
  <c r="F430"/>
  <c r="F390"/>
  <c r="E360"/>
  <c r="D360"/>
  <c r="C360"/>
  <c r="F364"/>
  <c r="C371"/>
  <c r="D371"/>
  <c r="E371"/>
  <c r="F296"/>
  <c r="F298"/>
  <c r="E304"/>
  <c r="D304"/>
  <c r="C304"/>
  <c r="E271"/>
  <c r="D271"/>
  <c r="C271"/>
  <c r="F256"/>
  <c r="E259"/>
  <c r="D259"/>
  <c r="C259"/>
  <c r="F240"/>
  <c r="F209"/>
  <c r="E215"/>
  <c r="D215"/>
  <c r="C215"/>
  <c r="F196"/>
  <c r="F195"/>
  <c r="F194"/>
  <c r="F184"/>
  <c r="F185"/>
  <c r="F189"/>
  <c r="F191"/>
  <c r="F174"/>
  <c r="F153"/>
  <c r="F131"/>
  <c r="F129"/>
  <c r="F111"/>
  <c r="F73"/>
  <c r="F72"/>
  <c r="F71"/>
  <c r="F29"/>
  <c r="F6"/>
  <c r="F7"/>
  <c r="F9"/>
  <c r="F11"/>
  <c r="F5"/>
  <c r="D40" i="160"/>
  <c r="E40"/>
  <c r="F115" i="162"/>
  <c r="F118"/>
  <c r="C123"/>
  <c r="D123"/>
  <c r="E123"/>
  <c r="E260"/>
  <c r="E187"/>
  <c r="D187"/>
  <c r="C187"/>
  <c r="F179"/>
  <c r="F250"/>
  <c r="E251"/>
  <c r="D251"/>
  <c r="C251"/>
  <c r="E242"/>
  <c r="D242"/>
  <c r="C242"/>
  <c r="F236"/>
  <c r="E233"/>
  <c r="D233"/>
  <c r="C233"/>
  <c r="F221"/>
  <c r="E224"/>
  <c r="D224"/>
  <c r="C224"/>
  <c r="F210"/>
  <c r="E215"/>
  <c r="D215"/>
  <c r="C215"/>
  <c r="F200"/>
  <c r="F136"/>
  <c r="F133"/>
  <c r="F127"/>
  <c r="F84"/>
  <c r="D86"/>
  <c r="E86"/>
  <c r="C86"/>
  <c r="F51"/>
  <c r="F32"/>
  <c r="D31"/>
  <c r="E31"/>
  <c r="C31"/>
  <c r="F26"/>
  <c r="F17"/>
  <c r="F8"/>
  <c r="H42" i="145"/>
  <c r="H35"/>
  <c r="H34"/>
  <c r="E49" i="158"/>
  <c r="D43"/>
  <c r="D44"/>
  <c r="D45"/>
  <c r="D46"/>
  <c r="D47"/>
  <c r="D48"/>
  <c r="D49"/>
  <c r="C43"/>
  <c r="C44"/>
  <c r="C45"/>
  <c r="C46"/>
  <c r="C47"/>
  <c r="C48"/>
  <c r="C49"/>
  <c r="D42"/>
  <c r="C42"/>
  <c r="C50" s="1"/>
  <c r="E50" i="73"/>
  <c r="E51"/>
  <c r="E52"/>
  <c r="E53"/>
  <c r="E54"/>
  <c r="E55"/>
  <c r="E56"/>
  <c r="E57"/>
  <c r="E58"/>
  <c r="D50"/>
  <c r="F50" s="1"/>
  <c r="D51"/>
  <c r="D52"/>
  <c r="D53"/>
  <c r="F53" s="1"/>
  <c r="D54"/>
  <c r="D55"/>
  <c r="D56"/>
  <c r="D57"/>
  <c r="D58"/>
  <c r="D49"/>
  <c r="E49"/>
  <c r="C50"/>
  <c r="C51"/>
  <c r="C52"/>
  <c r="C53"/>
  <c r="C54"/>
  <c r="C55"/>
  <c r="C56"/>
  <c r="C57"/>
  <c r="C58"/>
  <c r="C49"/>
  <c r="E55" i="122"/>
  <c r="E56"/>
  <c r="E57"/>
  <c r="E58"/>
  <c r="E59"/>
  <c r="E60"/>
  <c r="E61"/>
  <c r="E62"/>
  <c r="E63"/>
  <c r="D55"/>
  <c r="D56"/>
  <c r="D57"/>
  <c r="D58"/>
  <c r="D59"/>
  <c r="D60"/>
  <c r="D61"/>
  <c r="D62"/>
  <c r="D63"/>
  <c r="D54"/>
  <c r="E54"/>
  <c r="C55"/>
  <c r="C56"/>
  <c r="C57"/>
  <c r="C58"/>
  <c r="C59"/>
  <c r="C60"/>
  <c r="C61"/>
  <c r="C62"/>
  <c r="C63"/>
  <c r="C54"/>
  <c r="E53"/>
  <c r="F53" s="1"/>
  <c r="D53"/>
  <c r="C53"/>
  <c r="E42"/>
  <c r="F42" s="1"/>
  <c r="D42"/>
  <c r="C42"/>
  <c r="F9" i="159"/>
  <c r="E43"/>
  <c r="E44"/>
  <c r="E45"/>
  <c r="E46"/>
  <c r="E47"/>
  <c r="E48"/>
  <c r="E49"/>
  <c r="D43"/>
  <c r="D44"/>
  <c r="D45"/>
  <c r="D46"/>
  <c r="D47"/>
  <c r="D48"/>
  <c r="D49"/>
  <c r="D42"/>
  <c r="E42"/>
  <c r="C43"/>
  <c r="C44"/>
  <c r="C45"/>
  <c r="C46"/>
  <c r="C47"/>
  <c r="C48"/>
  <c r="C49"/>
  <c r="C42"/>
  <c r="F32" i="121"/>
  <c r="F21"/>
  <c r="E53" i="156"/>
  <c r="E54"/>
  <c r="E55"/>
  <c r="E56"/>
  <c r="E57"/>
  <c r="E58"/>
  <c r="E59"/>
  <c r="D53"/>
  <c r="D54"/>
  <c r="D55"/>
  <c r="D56"/>
  <c r="D57"/>
  <c r="D58"/>
  <c r="D59"/>
  <c r="F59" s="1"/>
  <c r="C53"/>
  <c r="C54"/>
  <c r="C55"/>
  <c r="C56"/>
  <c r="C57"/>
  <c r="C58"/>
  <c r="C59"/>
  <c r="D52"/>
  <c r="E52"/>
  <c r="C52"/>
  <c r="F46"/>
  <c r="E15"/>
  <c r="F15" s="1"/>
  <c r="D15"/>
  <c r="C15"/>
  <c r="F14"/>
  <c r="F46" i="157"/>
  <c r="D15"/>
  <c r="E15"/>
  <c r="C15"/>
  <c r="F14"/>
  <c r="F34" i="83"/>
  <c r="C52"/>
  <c r="C29"/>
  <c r="F23"/>
  <c r="E53" i="157"/>
  <c r="E54"/>
  <c r="E55"/>
  <c r="E56"/>
  <c r="E57"/>
  <c r="E58"/>
  <c r="E59"/>
  <c r="D53"/>
  <c r="D54"/>
  <c r="D55"/>
  <c r="D56"/>
  <c r="D57"/>
  <c r="D58"/>
  <c r="D59"/>
  <c r="D52"/>
  <c r="E52"/>
  <c r="E60" s="1"/>
  <c r="C53"/>
  <c r="C54"/>
  <c r="C55"/>
  <c r="C56"/>
  <c r="C57"/>
  <c r="C58"/>
  <c r="C59"/>
  <c r="C52"/>
  <c r="L42" i="163"/>
  <c r="L37"/>
  <c r="L36" s="1"/>
  <c r="K37"/>
  <c r="P40"/>
  <c r="O40"/>
  <c r="N40"/>
  <c r="E15" i="154"/>
  <c r="B16"/>
  <c r="F20" i="72"/>
  <c r="F36"/>
  <c r="F29"/>
  <c r="J16" i="71"/>
  <c r="M13"/>
  <c r="B38" i="163"/>
  <c r="D38"/>
  <c r="P38" s="1"/>
  <c r="C38"/>
  <c r="D28" i="154"/>
  <c r="D30" s="1"/>
  <c r="F32" i="167"/>
  <c r="F29"/>
  <c r="E27"/>
  <c r="D27"/>
  <c r="C27"/>
  <c r="F23"/>
  <c r="F18"/>
  <c r="F17"/>
  <c r="E16"/>
  <c r="D16"/>
  <c r="C16"/>
  <c r="F10"/>
  <c r="F8"/>
  <c r="E482" i="165"/>
  <c r="D482"/>
  <c r="C482"/>
  <c r="E471"/>
  <c r="D471"/>
  <c r="C471"/>
  <c r="F463"/>
  <c r="E460"/>
  <c r="D460"/>
  <c r="C460"/>
  <c r="E449"/>
  <c r="D449"/>
  <c r="C449"/>
  <c r="F441"/>
  <c r="E438"/>
  <c r="D438"/>
  <c r="C438"/>
  <c r="E426"/>
  <c r="D426"/>
  <c r="C426"/>
  <c r="E415"/>
  <c r="D415"/>
  <c r="C415"/>
  <c r="E404"/>
  <c r="D404"/>
  <c r="C404"/>
  <c r="E393"/>
  <c r="D393"/>
  <c r="C393"/>
  <c r="F387"/>
  <c r="F385"/>
  <c r="E382"/>
  <c r="D382"/>
  <c r="C382"/>
  <c r="F375"/>
  <c r="E337"/>
  <c r="D337"/>
  <c r="C337"/>
  <c r="E326"/>
  <c r="D326"/>
  <c r="C326"/>
  <c r="E315"/>
  <c r="D315"/>
  <c r="C315"/>
  <c r="E282"/>
  <c r="D282"/>
  <c r="C282"/>
  <c r="F276"/>
  <c r="E248"/>
  <c r="D248"/>
  <c r="C248"/>
  <c r="E237"/>
  <c r="D237"/>
  <c r="C237"/>
  <c r="E226"/>
  <c r="D226"/>
  <c r="C226"/>
  <c r="F220"/>
  <c r="F218"/>
  <c r="E204"/>
  <c r="D204"/>
  <c r="C204"/>
  <c r="E193"/>
  <c r="D193"/>
  <c r="C193"/>
  <c r="F183"/>
  <c r="E182"/>
  <c r="D182"/>
  <c r="C182"/>
  <c r="F176"/>
  <c r="E170"/>
  <c r="D170"/>
  <c r="C170"/>
  <c r="F162"/>
  <c r="E159"/>
  <c r="D159"/>
  <c r="C159"/>
  <c r="E148"/>
  <c r="D148"/>
  <c r="C148"/>
  <c r="F142"/>
  <c r="E137"/>
  <c r="D137"/>
  <c r="C137"/>
  <c r="E126"/>
  <c r="D126"/>
  <c r="C126"/>
  <c r="E115"/>
  <c r="D115"/>
  <c r="C115"/>
  <c r="E93"/>
  <c r="D93"/>
  <c r="C93"/>
  <c r="F90"/>
  <c r="F89"/>
  <c r="F85"/>
  <c r="E81"/>
  <c r="D81"/>
  <c r="C81"/>
  <c r="E70"/>
  <c r="D70"/>
  <c r="C70"/>
  <c r="F64"/>
  <c r="E59"/>
  <c r="D59"/>
  <c r="C59"/>
  <c r="E48"/>
  <c r="D48"/>
  <c r="C48"/>
  <c r="E37"/>
  <c r="D37"/>
  <c r="C37"/>
  <c r="F33"/>
  <c r="E15"/>
  <c r="D15"/>
  <c r="J13" i="154"/>
  <c r="P46" i="163"/>
  <c r="O46"/>
  <c r="N46"/>
  <c r="M46"/>
  <c r="I46"/>
  <c r="P45"/>
  <c r="O45"/>
  <c r="N45"/>
  <c r="P44"/>
  <c r="O44"/>
  <c r="N44"/>
  <c r="E44"/>
  <c r="P43"/>
  <c r="O43"/>
  <c r="N43"/>
  <c r="E43"/>
  <c r="J42"/>
  <c r="F37"/>
  <c r="D42"/>
  <c r="C42"/>
  <c r="B42"/>
  <c r="N42" s="1"/>
  <c r="P41"/>
  <c r="O41"/>
  <c r="N41"/>
  <c r="P39"/>
  <c r="Q39" s="1"/>
  <c r="O39"/>
  <c r="N39"/>
  <c r="E39"/>
  <c r="J37"/>
  <c r="J36" s="1"/>
  <c r="P33"/>
  <c r="O33"/>
  <c r="N33"/>
  <c r="E33"/>
  <c r="P32"/>
  <c r="O32"/>
  <c r="N32"/>
  <c r="L31"/>
  <c r="K31"/>
  <c r="K29" s="1"/>
  <c r="O29" s="1"/>
  <c r="J31"/>
  <c r="H31"/>
  <c r="G31"/>
  <c r="F31"/>
  <c r="E31"/>
  <c r="P30"/>
  <c r="O30"/>
  <c r="N30"/>
  <c r="E30"/>
  <c r="J29"/>
  <c r="N29" s="1"/>
  <c r="P28"/>
  <c r="O28"/>
  <c r="N28"/>
  <c r="M28"/>
  <c r="I28"/>
  <c r="E28"/>
  <c r="P27"/>
  <c r="O27"/>
  <c r="N27"/>
  <c r="E27"/>
  <c r="P26"/>
  <c r="O26"/>
  <c r="N26"/>
  <c r="P25"/>
  <c r="O25"/>
  <c r="N25"/>
  <c r="E25"/>
  <c r="P24"/>
  <c r="O24"/>
  <c r="N24"/>
  <c r="E24"/>
  <c r="L23"/>
  <c r="K23"/>
  <c r="J23"/>
  <c r="H23"/>
  <c r="G23"/>
  <c r="G20" s="1"/>
  <c r="F23"/>
  <c r="D23"/>
  <c r="D20" s="1"/>
  <c r="P20" s="1"/>
  <c r="C23"/>
  <c r="B23"/>
  <c r="P22"/>
  <c r="O22"/>
  <c r="N22"/>
  <c r="E22"/>
  <c r="L20"/>
  <c r="H20"/>
  <c r="F20"/>
  <c r="P19"/>
  <c r="O19"/>
  <c r="N19"/>
  <c r="E19"/>
  <c r="P18"/>
  <c r="O18"/>
  <c r="N18"/>
  <c r="E18"/>
  <c r="L17"/>
  <c r="K17"/>
  <c r="J17"/>
  <c r="H17"/>
  <c r="G17"/>
  <c r="F17"/>
  <c r="D17"/>
  <c r="C17"/>
  <c r="B17"/>
  <c r="P16"/>
  <c r="O16"/>
  <c r="N16"/>
  <c r="I16"/>
  <c r="E16"/>
  <c r="P13"/>
  <c r="O13"/>
  <c r="N13"/>
  <c r="E13"/>
  <c r="P12"/>
  <c r="O12"/>
  <c r="N12"/>
  <c r="E12"/>
  <c r="P11"/>
  <c r="O11"/>
  <c r="N11"/>
  <c r="E11"/>
  <c r="P10"/>
  <c r="O10"/>
  <c r="N10"/>
  <c r="E10"/>
  <c r="L9"/>
  <c r="K9"/>
  <c r="K8"/>
  <c r="J9"/>
  <c r="J8" s="1"/>
  <c r="H9"/>
  <c r="G9"/>
  <c r="G8" s="1"/>
  <c r="G34" s="1"/>
  <c r="F9"/>
  <c r="F8"/>
  <c r="D8"/>
  <c r="E205" i="162"/>
  <c r="D205"/>
  <c r="C205"/>
  <c r="E177"/>
  <c r="D177"/>
  <c r="C177"/>
  <c r="F172"/>
  <c r="F169"/>
  <c r="E168"/>
  <c r="D168"/>
  <c r="C168"/>
  <c r="E141"/>
  <c r="D141"/>
  <c r="C141"/>
  <c r="E132"/>
  <c r="D132"/>
  <c r="C132"/>
  <c r="E95"/>
  <c r="D95"/>
  <c r="C95"/>
  <c r="F79"/>
  <c r="E68"/>
  <c r="D68"/>
  <c r="C68"/>
  <c r="F63"/>
  <c r="F61"/>
  <c r="F60"/>
  <c r="E59"/>
  <c r="D59"/>
  <c r="C59"/>
  <c r="E49"/>
  <c r="D49"/>
  <c r="C49"/>
  <c r="E40"/>
  <c r="D40"/>
  <c r="C40"/>
  <c r="F33"/>
  <c r="E22"/>
  <c r="D22"/>
  <c r="C22"/>
  <c r="E13"/>
  <c r="D13"/>
  <c r="C13"/>
  <c r="E31" i="160"/>
  <c r="D31"/>
  <c r="C31"/>
  <c r="F26"/>
  <c r="F23"/>
  <c r="E22"/>
  <c r="D22"/>
  <c r="C22"/>
  <c r="F17"/>
  <c r="E13"/>
  <c r="D13"/>
  <c r="C13"/>
  <c r="F5"/>
  <c r="E41" i="159"/>
  <c r="D41"/>
  <c r="C41"/>
  <c r="E23"/>
  <c r="D23"/>
  <c r="C23"/>
  <c r="E14"/>
  <c r="D14"/>
  <c r="C14"/>
  <c r="E41" i="158"/>
  <c r="D41"/>
  <c r="C41"/>
  <c r="E32"/>
  <c r="D32"/>
  <c r="C32"/>
  <c r="F24"/>
  <c r="E23"/>
  <c r="D23"/>
  <c r="C23"/>
  <c r="E14"/>
  <c r="D14"/>
  <c r="F14" s="1"/>
  <c r="C14"/>
  <c r="F9"/>
  <c r="E51" i="157"/>
  <c r="D51"/>
  <c r="F51" s="1"/>
  <c r="C51"/>
  <c r="E42"/>
  <c r="D42"/>
  <c r="C42"/>
  <c r="E33"/>
  <c r="D33"/>
  <c r="F33" s="1"/>
  <c r="C33"/>
  <c r="F28"/>
  <c r="E24"/>
  <c r="D24"/>
  <c r="C24"/>
  <c r="E51" i="156"/>
  <c r="D51"/>
  <c r="C51"/>
  <c r="E42"/>
  <c r="D42"/>
  <c r="C42"/>
  <c r="E33"/>
  <c r="D33"/>
  <c r="C33"/>
  <c r="F28"/>
  <c r="E24"/>
  <c r="D24"/>
  <c r="C24"/>
  <c r="B28" i="154"/>
  <c r="B30" s="1"/>
  <c r="J26"/>
  <c r="J25"/>
  <c r="J24"/>
  <c r="J20"/>
  <c r="E20"/>
  <c r="H30"/>
  <c r="E13"/>
  <c r="J12"/>
  <c r="E12"/>
  <c r="J11"/>
  <c r="E11"/>
  <c r="J10"/>
  <c r="E10"/>
  <c r="J9"/>
  <c r="E9"/>
  <c r="E31" i="122"/>
  <c r="D31"/>
  <c r="C31"/>
  <c r="F25"/>
  <c r="F23"/>
  <c r="F22"/>
  <c r="F21"/>
  <c r="E20"/>
  <c r="D20"/>
  <c r="F20" s="1"/>
  <c r="C20"/>
  <c r="F16"/>
  <c r="F14"/>
  <c r="F12"/>
  <c r="F11"/>
  <c r="F10"/>
  <c r="F26" i="72"/>
  <c r="G12" i="147"/>
  <c r="O19" i="72"/>
  <c r="O23"/>
  <c r="O24"/>
  <c r="P19"/>
  <c r="Q23"/>
  <c r="Q24"/>
  <c r="Q22"/>
  <c r="D24" i="144"/>
  <c r="D31" s="1"/>
  <c r="I19" i="150"/>
  <c r="I24" s="1"/>
  <c r="F24" i="72"/>
  <c r="P24"/>
  <c r="F23"/>
  <c r="P23"/>
  <c r="F22"/>
  <c r="P22"/>
  <c r="D21" i="132"/>
  <c r="D18"/>
  <c r="D22"/>
  <c r="D14"/>
  <c r="D11"/>
  <c r="D21" i="133"/>
  <c r="D18"/>
  <c r="D22" s="1"/>
  <c r="D14"/>
  <c r="D11"/>
  <c r="D23" i="134"/>
  <c r="D20"/>
  <c r="D16"/>
  <c r="D13"/>
  <c r="D24" i="152"/>
  <c r="G19"/>
  <c r="G24"/>
  <c r="F19"/>
  <c r="F24"/>
  <c r="E19"/>
  <c r="E24" s="1"/>
  <c r="C19"/>
  <c r="C24"/>
  <c r="G20" i="151"/>
  <c r="G25" s="1"/>
  <c r="F20"/>
  <c r="F25" s="1"/>
  <c r="E20"/>
  <c r="E25" s="1"/>
  <c r="D20"/>
  <c r="D25" s="1"/>
  <c r="C20"/>
  <c r="C25" s="1"/>
  <c r="H19"/>
  <c r="H20"/>
  <c r="H25" s="1"/>
  <c r="H19" i="150"/>
  <c r="H24" s="1"/>
  <c r="G19"/>
  <c r="G24" s="1"/>
  <c r="F19"/>
  <c r="F24" s="1"/>
  <c r="E19"/>
  <c r="E24" s="1"/>
  <c r="D19"/>
  <c r="D24" s="1"/>
  <c r="C19"/>
  <c r="C24" s="1"/>
  <c r="G17" i="146"/>
  <c r="G10"/>
  <c r="I19" s="1"/>
  <c r="E24" i="144"/>
  <c r="E19"/>
  <c r="O37" i="72"/>
  <c r="Q33"/>
  <c r="P33"/>
  <c r="O33"/>
  <c r="E59" i="121"/>
  <c r="D59"/>
  <c r="C59"/>
  <c r="E58"/>
  <c r="D58"/>
  <c r="C58"/>
  <c r="E57"/>
  <c r="D57"/>
  <c r="C57"/>
  <c r="E56"/>
  <c r="D56"/>
  <c r="C56"/>
  <c r="E55"/>
  <c r="D55"/>
  <c r="C55"/>
  <c r="E54"/>
  <c r="D54"/>
  <c r="C54"/>
  <c r="E53"/>
  <c r="D53"/>
  <c r="C53"/>
  <c r="E52"/>
  <c r="D52"/>
  <c r="C52"/>
  <c r="E51"/>
  <c r="D51"/>
  <c r="C51"/>
  <c r="E50"/>
  <c r="D50"/>
  <c r="C50"/>
  <c r="E49"/>
  <c r="D49"/>
  <c r="C49"/>
  <c r="F41"/>
  <c r="F40"/>
  <c r="F39"/>
  <c r="E38"/>
  <c r="D38"/>
  <c r="C38"/>
  <c r="F30"/>
  <c r="E27"/>
  <c r="D27"/>
  <c r="C27"/>
  <c r="F23"/>
  <c r="F19"/>
  <c r="F18"/>
  <c r="F17"/>
  <c r="E16"/>
  <c r="D16"/>
  <c r="C16"/>
  <c r="F8"/>
  <c r="F20" i="73"/>
  <c r="E48"/>
  <c r="D48"/>
  <c r="C48"/>
  <c r="E37"/>
  <c r="D37"/>
  <c r="C37"/>
  <c r="E15" i="72"/>
  <c r="N13"/>
  <c r="N12"/>
  <c r="N10"/>
  <c r="N8"/>
  <c r="J18"/>
  <c r="J17"/>
  <c r="J13"/>
  <c r="J12"/>
  <c r="J10"/>
  <c r="J8"/>
  <c r="F37"/>
  <c r="F32"/>
  <c r="F30"/>
  <c r="F28"/>
  <c r="F27"/>
  <c r="F25"/>
  <c r="F19"/>
  <c r="F18"/>
  <c r="F17"/>
  <c r="F16"/>
  <c r="F10"/>
  <c r="F9"/>
  <c r="F8"/>
  <c r="F13"/>
  <c r="F14"/>
  <c r="F12"/>
  <c r="I18" i="71"/>
  <c r="C16"/>
  <c r="D52" i="83"/>
  <c r="E52"/>
  <c r="D53"/>
  <c r="E53"/>
  <c r="D54"/>
  <c r="E54"/>
  <c r="D55"/>
  <c r="E55"/>
  <c r="D56"/>
  <c r="E56"/>
  <c r="D57"/>
  <c r="E57"/>
  <c r="D58"/>
  <c r="E58"/>
  <c r="D59"/>
  <c r="E59"/>
  <c r="D60"/>
  <c r="E60"/>
  <c r="D61"/>
  <c r="E61"/>
  <c r="C53"/>
  <c r="C54"/>
  <c r="C55"/>
  <c r="C56"/>
  <c r="C57"/>
  <c r="C58"/>
  <c r="C59"/>
  <c r="C60"/>
  <c r="C61"/>
  <c r="G16" i="71"/>
  <c r="I16" s="1"/>
  <c r="H16"/>
  <c r="F16"/>
  <c r="L7" i="72"/>
  <c r="M7"/>
  <c r="L15"/>
  <c r="M15"/>
  <c r="L34"/>
  <c r="M34"/>
  <c r="H34"/>
  <c r="I34"/>
  <c r="H15"/>
  <c r="I15"/>
  <c r="H7"/>
  <c r="I7"/>
  <c r="I38" s="1"/>
  <c r="D34"/>
  <c r="E34"/>
  <c r="Q34" s="1"/>
  <c r="D7"/>
  <c r="E7"/>
  <c r="Q7" s="1"/>
  <c r="P8"/>
  <c r="Q8"/>
  <c r="P9"/>
  <c r="Q9"/>
  <c r="P10"/>
  <c r="Q10"/>
  <c r="P11"/>
  <c r="Q11"/>
  <c r="P12"/>
  <c r="Q12"/>
  <c r="P13"/>
  <c r="Q13"/>
  <c r="P14"/>
  <c r="Q14"/>
  <c r="P16"/>
  <c r="Q16"/>
  <c r="P17"/>
  <c r="Q17"/>
  <c r="R17" s="1"/>
  <c r="P18"/>
  <c r="Q18"/>
  <c r="Q19"/>
  <c r="R19" s="1"/>
  <c r="P25"/>
  <c r="Q25"/>
  <c r="P30"/>
  <c r="Q30"/>
  <c r="P32"/>
  <c r="Q32"/>
  <c r="P35"/>
  <c r="Q35"/>
  <c r="P37"/>
  <c r="Q37"/>
  <c r="O8"/>
  <c r="O9"/>
  <c r="O10"/>
  <c r="O11"/>
  <c r="O12"/>
  <c r="O13"/>
  <c r="O14"/>
  <c r="O16"/>
  <c r="O17"/>
  <c r="O18"/>
  <c r="O25"/>
  <c r="O32"/>
  <c r="O35"/>
  <c r="E51" i="83"/>
  <c r="D51"/>
  <c r="C51"/>
  <c r="F43"/>
  <c r="F42"/>
  <c r="F41"/>
  <c r="E40"/>
  <c r="F40" s="1"/>
  <c r="D40"/>
  <c r="C40"/>
  <c r="F32"/>
  <c r="E29"/>
  <c r="D29"/>
  <c r="F25"/>
  <c r="F21"/>
  <c r="F20"/>
  <c r="F19"/>
  <c r="E18"/>
  <c r="D18"/>
  <c r="C18"/>
  <c r="F10"/>
  <c r="D26" i="73"/>
  <c r="C26"/>
  <c r="F18"/>
  <c r="F17"/>
  <c r="F16"/>
  <c r="E15"/>
  <c r="D15"/>
  <c r="F11"/>
  <c r="F9"/>
  <c r="F7"/>
  <c r="F6"/>
  <c r="F5"/>
  <c r="E21" i="71"/>
  <c r="E19"/>
  <c r="E18"/>
  <c r="E15"/>
  <c r="E14"/>
  <c r="E13"/>
  <c r="E12"/>
  <c r="E11"/>
  <c r="E10"/>
  <c r="E9"/>
  <c r="I13"/>
  <c r="I11"/>
  <c r="I10"/>
  <c r="I9"/>
  <c r="M18"/>
  <c r="M10"/>
  <c r="M11"/>
  <c r="M9"/>
  <c r="L16"/>
  <c r="L22"/>
  <c r="H22"/>
  <c r="D22"/>
  <c r="P22" s="1"/>
  <c r="P24"/>
  <c r="P21"/>
  <c r="P20"/>
  <c r="P19"/>
  <c r="P18"/>
  <c r="P15"/>
  <c r="P14"/>
  <c r="P13"/>
  <c r="P12"/>
  <c r="P11"/>
  <c r="P10"/>
  <c r="P9"/>
  <c r="C22"/>
  <c r="C26" s="1"/>
  <c r="K15" i="72"/>
  <c r="G34"/>
  <c r="K34"/>
  <c r="C34"/>
  <c r="G15"/>
  <c r="G7"/>
  <c r="K7"/>
  <c r="K38" s="1"/>
  <c r="C7"/>
  <c r="K16" i="71"/>
  <c r="M16" s="1"/>
  <c r="N19"/>
  <c r="N20"/>
  <c r="N21"/>
  <c r="O19"/>
  <c r="O20"/>
  <c r="O21"/>
  <c r="Q21" s="1"/>
  <c r="O24"/>
  <c r="O18"/>
  <c r="O9"/>
  <c r="O10"/>
  <c r="O11"/>
  <c r="O12"/>
  <c r="O13"/>
  <c r="O14"/>
  <c r="O15"/>
  <c r="F22"/>
  <c r="G22"/>
  <c r="J22"/>
  <c r="J26" s="1"/>
  <c r="K22"/>
  <c r="K26" s="1"/>
  <c r="B22"/>
  <c r="B26" s="1"/>
  <c r="N18"/>
  <c r="N13"/>
  <c r="N15"/>
  <c r="N24"/>
  <c r="N10"/>
  <c r="N11"/>
  <c r="N12"/>
  <c r="N14"/>
  <c r="N9"/>
  <c r="I19" i="151"/>
  <c r="D15" i="133"/>
  <c r="H8" i="163"/>
  <c r="H34" s="1"/>
  <c r="J20"/>
  <c r="P31"/>
  <c r="L29"/>
  <c r="P29"/>
  <c r="N31"/>
  <c r="I22" i="71"/>
  <c r="H26"/>
  <c r="D15" i="132"/>
  <c r="D23" s="1"/>
  <c r="G30" i="154"/>
  <c r="I30"/>
  <c r="F41" i="158"/>
  <c r="F51" i="73"/>
  <c r="F56" i="122"/>
  <c r="F31"/>
  <c r="F60"/>
  <c r="F56" i="121"/>
  <c r="F16"/>
  <c r="F38"/>
  <c r="F51"/>
  <c r="F58" i="83"/>
  <c r="F52"/>
  <c r="F13" i="160"/>
  <c r="F31"/>
  <c r="F35"/>
  <c r="F257" i="162"/>
  <c r="F132"/>
  <c r="F68"/>
  <c r="F242"/>
  <c r="F224"/>
  <c r="F205"/>
  <c r="D260"/>
  <c r="F489" i="165"/>
  <c r="F34" i="167"/>
  <c r="F27"/>
  <c r="F30"/>
  <c r="C38"/>
  <c r="F492" i="165"/>
  <c r="J28" i="154"/>
  <c r="N9" i="163"/>
  <c r="K20"/>
  <c r="O23"/>
  <c r="D38" i="167"/>
  <c r="F28"/>
  <c r="D26" i="132"/>
  <c r="D27"/>
  <c r="P42" i="163"/>
  <c r="H37"/>
  <c r="O38"/>
  <c r="E38"/>
  <c r="C37"/>
  <c r="C36" s="1"/>
  <c r="F49" i="158"/>
  <c r="F55" i="157"/>
  <c r="D24" i="134"/>
  <c r="O17" i="163"/>
  <c r="F51" i="156"/>
  <c r="F22" i="160"/>
  <c r="P9" i="163"/>
  <c r="L8"/>
  <c r="O31"/>
  <c r="Q31" s="1"/>
  <c r="F36"/>
  <c r="Q44"/>
  <c r="E38" i="167"/>
  <c r="D28" i="134"/>
  <c r="D29" s="1"/>
  <c r="F115" i="165"/>
  <c r="C493"/>
  <c r="F204"/>
  <c r="F282"/>
  <c r="F485"/>
  <c r="F215"/>
  <c r="F487"/>
  <c r="F237"/>
  <c r="F271"/>
  <c r="F233" i="177"/>
  <c r="F70" i="165"/>
  <c r="D241" i="177"/>
  <c r="F38" i="167" l="1"/>
  <c r="F16"/>
  <c r="F371" i="165"/>
  <c r="F393"/>
  <c r="F248"/>
  <c r="F460"/>
  <c r="F449"/>
  <c r="F159"/>
  <c r="F382"/>
  <c r="F59"/>
  <c r="F438"/>
  <c r="F81"/>
  <c r="F193"/>
  <c r="F483"/>
  <c r="D493"/>
  <c r="F182"/>
  <c r="F226"/>
  <c r="F148"/>
  <c r="F137"/>
  <c r="F126"/>
  <c r="F490"/>
  <c r="F93"/>
  <c r="F48"/>
  <c r="F170"/>
  <c r="F471"/>
  <c r="F259"/>
  <c r="F304"/>
  <c r="F37"/>
  <c r="F484"/>
  <c r="F15"/>
  <c r="F232" i="177"/>
  <c r="F223"/>
  <c r="F196"/>
  <c r="F177"/>
  <c r="C40" i="160"/>
  <c r="F168" i="177"/>
  <c r="F95"/>
  <c r="F205"/>
  <c r="F238"/>
  <c r="F86"/>
  <c r="F68"/>
  <c r="F59"/>
  <c r="F123"/>
  <c r="F235"/>
  <c r="F239"/>
  <c r="F49"/>
  <c r="F40"/>
  <c r="F234"/>
  <c r="F32" i="160"/>
  <c r="F31" i="177"/>
  <c r="F240"/>
  <c r="F22"/>
  <c r="C241"/>
  <c r="E241"/>
  <c r="F241" s="1"/>
  <c r="F236"/>
  <c r="F13"/>
  <c r="F31" i="162"/>
  <c r="F251"/>
  <c r="F215"/>
  <c r="F255"/>
  <c r="F177"/>
  <c r="F254"/>
  <c r="F187"/>
  <c r="F258"/>
  <c r="F95"/>
  <c r="F123"/>
  <c r="F22"/>
  <c r="F59"/>
  <c r="F49"/>
  <c r="F13"/>
  <c r="F141"/>
  <c r="F252"/>
  <c r="F253"/>
  <c r="F259"/>
  <c r="F40"/>
  <c r="C260"/>
  <c r="F260"/>
  <c r="J30" i="154"/>
  <c r="J16"/>
  <c r="E28"/>
  <c r="C30"/>
  <c r="E30" s="1"/>
  <c r="E16"/>
  <c r="H36" i="145"/>
  <c r="E31" i="144"/>
  <c r="G21" i="180"/>
  <c r="P23" i="163"/>
  <c r="Q23" s="1"/>
  <c r="O34" i="72"/>
  <c r="R32"/>
  <c r="R25"/>
  <c r="R23"/>
  <c r="P34"/>
  <c r="R34" s="1"/>
  <c r="F34"/>
  <c r="D38"/>
  <c r="R24"/>
  <c r="R20"/>
  <c r="R18"/>
  <c r="R36"/>
  <c r="R37"/>
  <c r="R22"/>
  <c r="C38"/>
  <c r="R26"/>
  <c r="F15"/>
  <c r="R30"/>
  <c r="R27"/>
  <c r="R28"/>
  <c r="R14"/>
  <c r="F7"/>
  <c r="E22" i="71"/>
  <c r="Q15"/>
  <c r="Q9"/>
  <c r="E16"/>
  <c r="D26"/>
  <c r="E26" s="1"/>
  <c r="Q43" i="163"/>
  <c r="B37"/>
  <c r="B36" s="1"/>
  <c r="N36" s="1"/>
  <c r="N38"/>
  <c r="E23"/>
  <c r="Q25"/>
  <c r="E20"/>
  <c r="N20"/>
  <c r="N23"/>
  <c r="D34"/>
  <c r="N17"/>
  <c r="B34"/>
  <c r="E17"/>
  <c r="Q10"/>
  <c r="Q24"/>
  <c r="Q11"/>
  <c r="Q27"/>
  <c r="E42"/>
  <c r="Q12"/>
  <c r="J34"/>
  <c r="P17"/>
  <c r="Q38"/>
  <c r="O20"/>
  <c r="Q20" s="1"/>
  <c r="D37"/>
  <c r="D36" s="1"/>
  <c r="E36" s="1"/>
  <c r="C8"/>
  <c r="C34" s="1"/>
  <c r="Q22"/>
  <c r="Q33"/>
  <c r="Q13"/>
  <c r="Q18"/>
  <c r="Q19"/>
  <c r="Q17"/>
  <c r="O9"/>
  <c r="Q9" s="1"/>
  <c r="E9"/>
  <c r="D26" i="133"/>
  <c r="D27" s="1"/>
  <c r="F486" i="165"/>
  <c r="E493"/>
  <c r="F40" i="160"/>
  <c r="I34" i="163"/>
  <c r="D23" i="133"/>
  <c r="N8" i="163"/>
  <c r="K34"/>
  <c r="N37"/>
  <c r="F55" i="156"/>
  <c r="I14" i="152"/>
  <c r="I19" s="1"/>
  <c r="I24" s="1"/>
  <c r="L26" i="71"/>
  <c r="F15" i="73"/>
  <c r="R16" i="72"/>
  <c r="R11"/>
  <c r="J15"/>
  <c r="N7"/>
  <c r="F56" i="83"/>
  <c r="F27" i="121"/>
  <c r="D17" i="134"/>
  <c r="D25" s="1"/>
  <c r="Q30" i="163"/>
  <c r="M37"/>
  <c r="L34"/>
  <c r="Q19" i="71"/>
  <c r="Q15" i="72"/>
  <c r="F45" i="159"/>
  <c r="F32"/>
  <c r="P8" i="163"/>
  <c r="O7" i="72"/>
  <c r="Q14" i="71"/>
  <c r="Q20"/>
  <c r="E60" i="121"/>
  <c r="F50"/>
  <c r="F15" i="157"/>
  <c r="F54" i="122"/>
  <c r="I20" i="151"/>
  <c r="I25" s="1"/>
  <c r="M38" i="72"/>
  <c r="N15"/>
  <c r="O15"/>
  <c r="R13"/>
  <c r="R12"/>
  <c r="L38"/>
  <c r="R9"/>
  <c r="P7"/>
  <c r="R7" s="1"/>
  <c r="P15"/>
  <c r="R10"/>
  <c r="R8"/>
  <c r="J7"/>
  <c r="G38"/>
  <c r="H38"/>
  <c r="F55" i="122"/>
  <c r="F58"/>
  <c r="C64"/>
  <c r="D64"/>
  <c r="E64"/>
  <c r="F49" i="73"/>
  <c r="F26"/>
  <c r="D59"/>
  <c r="F55"/>
  <c r="E59"/>
  <c r="C59"/>
  <c r="G26" i="71"/>
  <c r="O26" s="1"/>
  <c r="Q11"/>
  <c r="F26"/>
  <c r="I26"/>
  <c r="Q12"/>
  <c r="P16"/>
  <c r="Q13"/>
  <c r="F45" i="158"/>
  <c r="E50"/>
  <c r="F42"/>
  <c r="F32"/>
  <c r="D50"/>
  <c r="F50" s="1"/>
  <c r="F49" i="159"/>
  <c r="F42"/>
  <c r="F14"/>
  <c r="C50"/>
  <c r="E50"/>
  <c r="D50"/>
  <c r="F34" i="163"/>
  <c r="H36"/>
  <c r="G36"/>
  <c r="I37"/>
  <c r="I8"/>
  <c r="F49" i="121"/>
  <c r="F52"/>
  <c r="C60"/>
  <c r="D60"/>
  <c r="F60" s="1"/>
  <c r="F51" i="83"/>
  <c r="F54"/>
  <c r="C62"/>
  <c r="F29"/>
  <c r="D62"/>
  <c r="F53"/>
  <c r="E62"/>
  <c r="F18"/>
  <c r="Q18" i="71"/>
  <c r="N22"/>
  <c r="N16"/>
  <c r="M26"/>
  <c r="O22"/>
  <c r="Q22" s="1"/>
  <c r="M22"/>
  <c r="O16"/>
  <c r="Q10"/>
  <c r="D60" i="156"/>
  <c r="F33"/>
  <c r="C60"/>
  <c r="E60"/>
  <c r="F60" s="1"/>
  <c r="C60" i="157"/>
  <c r="D60"/>
  <c r="F60" s="1"/>
  <c r="F59"/>
  <c r="O42" i="163"/>
  <c r="Q42" s="1"/>
  <c r="O37"/>
  <c r="Q46"/>
  <c r="K36"/>
  <c r="Q16"/>
  <c r="O8"/>
  <c r="Q28"/>
  <c r="F493" i="165" l="1"/>
  <c r="P26" i="71"/>
  <c r="Q26" s="1"/>
  <c r="F38" i="72"/>
  <c r="Q38"/>
  <c r="O38"/>
  <c r="R15"/>
  <c r="P36" i="163"/>
  <c r="N34"/>
  <c r="P34"/>
  <c r="E34"/>
  <c r="O34"/>
  <c r="P37"/>
  <c r="Q37" s="1"/>
  <c r="E8"/>
  <c r="M34"/>
  <c r="E37"/>
  <c r="Q8"/>
  <c r="N38" i="72"/>
  <c r="P38"/>
  <c r="J38"/>
  <c r="F64" i="122"/>
  <c r="F59" i="73"/>
  <c r="Q16" i="71"/>
  <c r="F50" i="159"/>
  <c r="I36" i="163"/>
  <c r="F62" i="83"/>
  <c r="N26" i="71"/>
  <c r="M36" i="163"/>
  <c r="O36"/>
  <c r="R38" i="72" l="1"/>
  <c r="Q36" i="163"/>
  <c r="Q34"/>
  <c r="I12" i="190" l="1"/>
</calcChain>
</file>

<file path=xl/sharedStrings.xml><?xml version="1.0" encoding="utf-8"?>
<sst xmlns="http://schemas.openxmlformats.org/spreadsheetml/2006/main" count="3770" uniqueCount="816">
  <si>
    <t>1.</t>
  </si>
  <si>
    <t>10.</t>
  </si>
  <si>
    <t>4.</t>
  </si>
  <si>
    <t>7.</t>
  </si>
  <si>
    <t>2.</t>
  </si>
  <si>
    <t>5.</t>
  </si>
  <si>
    <t>9.</t>
  </si>
  <si>
    <t>11.</t>
  </si>
  <si>
    <t>3.</t>
  </si>
  <si>
    <t>6.</t>
  </si>
  <si>
    <t>8.</t>
  </si>
  <si>
    <t>Összesen:</t>
  </si>
  <si>
    <t>21.</t>
  </si>
  <si>
    <t>13.</t>
  </si>
  <si>
    <t>Összesen</t>
  </si>
  <si>
    <t>12.</t>
  </si>
  <si>
    <t xml:space="preserve">Kiemelt előirányzatok </t>
  </si>
  <si>
    <t xml:space="preserve">Összesen </t>
  </si>
  <si>
    <t>Működési kiadások összesen</t>
  </si>
  <si>
    <t xml:space="preserve">Kiadások összesen: </t>
  </si>
  <si>
    <t>Balmazújvárosi többcélú társulás</t>
  </si>
  <si>
    <t>Egyek Nagyközség Önkormányzat Felújítási kiadásai célonként.</t>
  </si>
  <si>
    <t>Felújítási cél megnevezése</t>
  </si>
  <si>
    <t>Feladat megnevezése</t>
  </si>
  <si>
    <t>B E V É T E L E K</t>
  </si>
  <si>
    <t>Sor-
szám</t>
  </si>
  <si>
    <t>Bevételi jogcím</t>
  </si>
  <si>
    <t>K I A D Á S O K</t>
  </si>
  <si>
    <t>Sor-szám</t>
  </si>
  <si>
    <t>Kiadási jogcímek</t>
  </si>
  <si>
    <t>14.</t>
  </si>
  <si>
    <t>16.</t>
  </si>
  <si>
    <t>17.</t>
  </si>
  <si>
    <t>15.</t>
  </si>
  <si>
    <t>18.</t>
  </si>
  <si>
    <t>19.</t>
  </si>
  <si>
    <t>20.</t>
  </si>
  <si>
    <t>22.</t>
  </si>
  <si>
    <t>23.</t>
  </si>
  <si>
    <t>24.</t>
  </si>
  <si>
    <t>Egyek Nagyközség Önkormányzat Felhalmozási kiadásai feladatonként</t>
  </si>
  <si>
    <t>Egyeki Szöghatár Nonprofit Kft.</t>
  </si>
  <si>
    <t>25.</t>
  </si>
  <si>
    <t>26.</t>
  </si>
  <si>
    <t>27.</t>
  </si>
  <si>
    <t>Tiszacsege Központi Orvosi Ügyelet</t>
  </si>
  <si>
    <t>Önkormányzati Tűzoltóság</t>
  </si>
  <si>
    <t xml:space="preserve">Ssz. </t>
  </si>
  <si>
    <t xml:space="preserve">Debrecen-Nyíregyházi Egyházmegye </t>
  </si>
  <si>
    <t xml:space="preserve"> </t>
  </si>
  <si>
    <t>Az Önkormányzat Pénzügyi mérlege</t>
  </si>
  <si>
    <t xml:space="preserve">KÖLTSÉGVETÉSI BEVÉTELEK ÖSSZESEN: </t>
  </si>
  <si>
    <t>B3 Közhatalmi bevétel</t>
  </si>
  <si>
    <t>B34. Vagyoni típusú adók</t>
  </si>
  <si>
    <t>B35. Termékek és szogáltatások adói</t>
  </si>
  <si>
    <t>B351. Értékesítési és forgalmi adók (állandó jelleggel végzett ipaírűzési tevékenység után fizetett helyi iparűzési adó)</t>
  </si>
  <si>
    <t>B354. Gépjárműadók</t>
  </si>
  <si>
    <t>B355. Egyéb áruhasználati és szolgáltatási adók (talajterhelési díj)</t>
  </si>
  <si>
    <t>B36. Egyéb közhatalmi bevételek (bírság, pótlék, mezőőri díj)</t>
  </si>
  <si>
    <t>B4. Működési bevételek</t>
  </si>
  <si>
    <t>B.5. Felhalmozási bevételek</t>
  </si>
  <si>
    <t>B1. Működési célú támogatások államháztartáson belülről</t>
  </si>
  <si>
    <t>B111. Helyi önkormányzatok működésének általános támogatása</t>
  </si>
  <si>
    <t>B113. Települési önkormányzatok szociális és gyermekjóléti feladatainak támogatása</t>
  </si>
  <si>
    <t>B114. Települési önkormányzatok kulturális feladatainak támogatása</t>
  </si>
  <si>
    <t>B11. Önkormányzatok működési támogatásai</t>
  </si>
  <si>
    <t>B2. Felhalmozási célú támogatások államháztartáson belülről</t>
  </si>
  <si>
    <t xml:space="preserve">B25. Egyéb felhalmozási célú támogatások bevételei államháztartáson belülről </t>
  </si>
  <si>
    <t>B7. Felhalmozási célú átvett pénzeszközök</t>
  </si>
  <si>
    <t>B81. Belföldi finanszírozás bevételei</t>
  </si>
  <si>
    <t>B811. Hitel-, kölcsönfelvétel államháztartáson kívülről</t>
  </si>
  <si>
    <t>B813. Maradvány igénybevétele</t>
  </si>
  <si>
    <t xml:space="preserve">            felhalmozási</t>
  </si>
  <si>
    <t>ebből:    működési</t>
  </si>
  <si>
    <t>B816. Központi, irányítószervi támogatás</t>
  </si>
  <si>
    <t>B8. Finanszírozási bevételek</t>
  </si>
  <si>
    <t>KÖLTSÉGVETÉSI HIÁNY FINANSZÍROZÁSÁRA SZOLGÁLÓ PÉNZF.NÉLKÜLI BEVÉTELEK:</t>
  </si>
  <si>
    <t>B6. Működési célú átvett pénzeszközök</t>
  </si>
  <si>
    <t>A. Költségvetési bevételek összesen</t>
  </si>
  <si>
    <t>B3. Közhatalmi bevétel</t>
  </si>
  <si>
    <t>B5. Felhalmozási bevételek</t>
  </si>
  <si>
    <t>Kormányzati funkciók</t>
  </si>
  <si>
    <t>013350 Az önkormányzati vagyonnal való gazdálk-sal kapcs. Feladatok</t>
  </si>
  <si>
    <t>018010 Önkormányzatok elszámolásai a közp-i ktg.vetéssel</t>
  </si>
  <si>
    <t>900060 Forgatási és befektetési célú finanszírozási műveletek</t>
  </si>
  <si>
    <t>107055 Falugondoki, tanyagondnoki feladatok ellátása</t>
  </si>
  <si>
    <t>041233 Hosszabb időtartamú közfgolalkoztatás</t>
  </si>
  <si>
    <t>041237 Közfogallkoztatási mintaprogram</t>
  </si>
  <si>
    <t>013320 Köztemető fenntartás és működtetés</t>
  </si>
  <si>
    <t>011130 Önkormányzatok és önkormányzati hivatalok jogalkotói és általános igazgatási tevékenysége</t>
  </si>
  <si>
    <t>011220 Adó-, vám és jövedéki igazgatás</t>
  </si>
  <si>
    <t>082042 Könyvtári állomány gyarapítása, nyilvántartása</t>
  </si>
  <si>
    <t>082044 Könyvtári szolgáltatások</t>
  </si>
  <si>
    <t>082063 Múzeumi, kiállítási tevékenység</t>
  </si>
  <si>
    <t>082091 Közművelődési- közösségi és társadalmi részvétel fejlesztése</t>
  </si>
  <si>
    <t>Költségvetési bevétel rovatrend</t>
  </si>
  <si>
    <t>Költségvetési kiadás rovatrand</t>
  </si>
  <si>
    <t>K1. Személyi juttatások</t>
  </si>
  <si>
    <t>K2. Munkaadókat terhelő járulékok és szociális hozzájárulási adók</t>
  </si>
  <si>
    <t>K3. Dologi kiadások</t>
  </si>
  <si>
    <t>K4. Ellátottak pénzbeli juttatásai</t>
  </si>
  <si>
    <t>K6. Beruházások</t>
  </si>
  <si>
    <t>K7. Felújítások</t>
  </si>
  <si>
    <t>K8. Egyéb felhalmozási célú kiadások</t>
  </si>
  <si>
    <t>Felhalmozási kiadások összesen:</t>
  </si>
  <si>
    <t>K512. Tartalékok</t>
  </si>
  <si>
    <t>K5. Egyéb működési célú kiadások (tartalékok nélkül)</t>
  </si>
  <si>
    <t>K9. Finanszírozási kiadások (működési)</t>
  </si>
  <si>
    <t>K9. Finanszírozási kiadások (felhalmozási)</t>
  </si>
  <si>
    <t>ebből: K915. Központi irányítószervi támogatás folyósítása</t>
  </si>
  <si>
    <t xml:space="preserve">K2. Munkaadókat terhelő járulékok és szociális hozzájárulási adó </t>
  </si>
  <si>
    <t xml:space="preserve">K4. Ellátottak pénzbeli juttatásai </t>
  </si>
  <si>
    <t>K512. Tartalék tartalék</t>
  </si>
  <si>
    <t>K9. Finanszírozási kiadások</t>
  </si>
  <si>
    <t>064010 Közvilágítás</t>
  </si>
  <si>
    <t>032020 Tűz és katasztrófavédelmi tevékenységek</t>
  </si>
  <si>
    <t>072111 Háziorvosi alapellátás</t>
  </si>
  <si>
    <t>072112 Háziorvosi ügyeleti ellátás</t>
  </si>
  <si>
    <t>072210 Járóbetegek gyógyító szakellátása</t>
  </si>
  <si>
    <t>074040 Fertőző megbetegedéseket megel.jár.ü.ell.</t>
  </si>
  <si>
    <t>104042 Gyermekjóléti szolgáltatások</t>
  </si>
  <si>
    <t>K2. Munkaadókat terhelő járulékok és szociális hozzájárulási adó</t>
  </si>
  <si>
    <t>B21. Felhalmozási célú önkormányzati támogatások (központosított előirányzatok,  vis maior)</t>
  </si>
  <si>
    <t>K1. Személyi  juttatás</t>
  </si>
  <si>
    <t>K11. Foglalkoztatottak személyi juttatásai</t>
  </si>
  <si>
    <t>K12. Külső személyi juttatások</t>
  </si>
  <si>
    <t>K915. Központi irányítószervi támogatás folyósítás</t>
  </si>
  <si>
    <t xml:space="preserve">K9. Finanszírozási kiadások </t>
  </si>
  <si>
    <t>K91. Hiteltörlesztés államháztartáson kívülre (működési)</t>
  </si>
  <si>
    <t xml:space="preserve">   ebből: közfoglalkoztatás</t>
  </si>
  <si>
    <t>Polgárőrség</t>
  </si>
  <si>
    <t>Temetési kölcsön</t>
  </si>
  <si>
    <t>Kormányzati funkció</t>
  </si>
  <si>
    <t>044320</t>
  </si>
  <si>
    <t>045120</t>
  </si>
  <si>
    <t>066020</t>
  </si>
  <si>
    <t>Ingatlanok vásárlása</t>
  </si>
  <si>
    <t>011130</t>
  </si>
  <si>
    <t>900060</t>
  </si>
  <si>
    <t>B111. Helyi önkormányzatok működésének ált.tám-a</t>
  </si>
  <si>
    <t>B113. Telelpülési önkormányzatok szoc.és gyemrekjóléti fel.tám.</t>
  </si>
  <si>
    <t>B114. Telelpülési önkormányzatok kulturális feladatainak tám-a</t>
  </si>
  <si>
    <t>B16.  Egyéb működési célú támogatások bevételei államházt.belülről</t>
  </si>
  <si>
    <t>B21. Felhalmozási célú önkormányzati támogatások</t>
  </si>
  <si>
    <t>B25. Egyéb felhalmozási célú támogatások bevételei államháztartáson belülről</t>
  </si>
  <si>
    <t>B35. Termékek és szolgáltatások adói</t>
  </si>
  <si>
    <t>B351. Értékesítési és forgalmi adók</t>
  </si>
  <si>
    <t>B354. Gépjármű adók</t>
  </si>
  <si>
    <t>B36. Egyéb közhatalmi bevételek</t>
  </si>
  <si>
    <t>B.4.Működési bevételek</t>
  </si>
  <si>
    <t>B.811. Hitel, kölcsön felvétel államháztartáson kívülről</t>
  </si>
  <si>
    <t>K1. Személyi juttatás</t>
  </si>
  <si>
    <t>K4. Ellátottak pénzbeli juttatása</t>
  </si>
  <si>
    <t>K6. Beruházás</t>
  </si>
  <si>
    <t>K7. Felújítás</t>
  </si>
  <si>
    <t>K512. Tartalékok (működési)</t>
  </si>
  <si>
    <t>K512. Tartalékok (felhalmozási)</t>
  </si>
  <si>
    <t>K5. Egyéb működési célú kiadások(tartalék nélkül)</t>
  </si>
  <si>
    <t xml:space="preserve"> KIADÁSOK ÖSSZESEN: </t>
  </si>
  <si>
    <t xml:space="preserve">K5. Egyéb működési célú kiadások </t>
  </si>
  <si>
    <t>B16. Egyéb működési célú támogatások bevételei államháztartáson belülről</t>
  </si>
  <si>
    <t>B8111. Hosszú lejáratú hitelek, kölcsön felvétele</t>
  </si>
  <si>
    <t>084031 Civil szervezetek támogatása</t>
  </si>
  <si>
    <t>Környezetvédelmi pályázati támogatás</t>
  </si>
  <si>
    <t>Tárkányi Béla Könyvt.és Műv.H.</t>
  </si>
  <si>
    <t>Önkormányzat</t>
  </si>
  <si>
    <t>Eredeti e.i.</t>
  </si>
  <si>
    <t>Módosított e.i.</t>
  </si>
  <si>
    <t>Tény</t>
  </si>
  <si>
    <t>Teljesítés %-a</t>
  </si>
  <si>
    <t>Bevételi jogcímek</t>
  </si>
  <si>
    <t>Módosítot e.i.</t>
  </si>
  <si>
    <t>011220 Adó-, vám és jövedéki igazolás</t>
  </si>
  <si>
    <t>Tárkányi Béla Könyvtár és Művelődési Ház</t>
  </si>
  <si>
    <t>Eredei e.i.</t>
  </si>
  <si>
    <t>Eredet e.i.</t>
  </si>
  <si>
    <t>083030 Egyéb kiadói tevékenység</t>
  </si>
  <si>
    <t>Módósított e.i.</t>
  </si>
  <si>
    <t>Tárkányi Béla Könytár és Művelődési ház</t>
  </si>
  <si>
    <t>28.</t>
  </si>
  <si>
    <t>29.</t>
  </si>
  <si>
    <t>30.</t>
  </si>
  <si>
    <t>072210 Járóbetegek gyógyító szakelátása</t>
  </si>
  <si>
    <t>104012 Gyermekek átmeneti ellátása</t>
  </si>
  <si>
    <t>102030 Idősek demens betegek nappali ellátása</t>
  </si>
  <si>
    <t xml:space="preserve">107051 Szociális étkeztetés </t>
  </si>
  <si>
    <t>107052 Házi segítségnyújtás</t>
  </si>
  <si>
    <t>B8113. Rövid lejáratú hitelek, kölcsönök felvétele</t>
  </si>
  <si>
    <t>011130 Önkormányzatok és önkormányzati hivatalok jogalkotói és általános igazg.tevékenysége</t>
  </si>
  <si>
    <t>072210 Járóbeteg gyógyító szakellátás</t>
  </si>
  <si>
    <t>104051 Gyermekvédelmi pénzbeli és természetbeni ellátások</t>
  </si>
  <si>
    <t>082044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</si>
  <si>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</si>
  <si>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</si>
  <si>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</si>
  <si>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</si>
  <si>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</si>
  <si>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</si>
  <si>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</si>
  <si>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</si>
  <si>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</si>
  <si>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041237</t>
  </si>
  <si>
    <t>K512. Tartalékok ( működési)</t>
  </si>
  <si>
    <t xml:space="preserve">   ebből: választott tisztségviselők juttatásai </t>
  </si>
  <si>
    <t>Egyek Nagyközség Önkormányzata</t>
  </si>
  <si>
    <t>Megnevezés</t>
  </si>
  <si>
    <t>Összeg:</t>
  </si>
  <si>
    <t xml:space="preserve"> Egyek Nagyközség Önkormányzatának helyi adó bevételekről és felhasználásáról</t>
  </si>
  <si>
    <t>I. Adóbevételek</t>
  </si>
  <si>
    <t>Adóbevétel megnevezése</t>
  </si>
  <si>
    <t>Éves teljesítés</t>
  </si>
  <si>
    <t>Telj.%-a</t>
  </si>
  <si>
    <t>Eltérés</t>
  </si>
  <si>
    <t>Építményadó</t>
  </si>
  <si>
    <t>Telekadó</t>
  </si>
  <si>
    <t>Vállakozók kommunális adója</t>
  </si>
  <si>
    <t>Magánszemélyek kommunális adója</t>
  </si>
  <si>
    <t>Iparűzési adó állandó jelleggel végzett iparűzési tevékenység után</t>
  </si>
  <si>
    <t>Iparűzési adó ideiglenes jelleggel végzett iparűzési tevékenység után</t>
  </si>
  <si>
    <t>Helyi adók összesen:</t>
  </si>
  <si>
    <t>II. Az adóbevételek felhasználása</t>
  </si>
  <si>
    <t>Jogcíme területe</t>
  </si>
  <si>
    <t>Felhasználása</t>
  </si>
  <si>
    <t>Összege</t>
  </si>
  <si>
    <t>Iparűzési adó</t>
  </si>
  <si>
    <t>Felhasznált adóbevétel összesen:</t>
  </si>
  <si>
    <t>Az állami támogatásokkal és hozzájárulásokkal, valamint az egyéb állami pénzalapokkal kapcsolatos elszámolások</t>
  </si>
  <si>
    <t>Rendelkezésre bocsátott összeg</t>
  </si>
  <si>
    <t>Ténylegesen felhasznált</t>
  </si>
  <si>
    <t>Visszafizetési kötelezettség</t>
  </si>
  <si>
    <t>Gyermekszegénység elleni program keretében nyári étkeztetés biztosítása</t>
  </si>
  <si>
    <t>adatok forintban</t>
  </si>
  <si>
    <t>Költségvetési törvény alapján feladatellátás támogatása</t>
  </si>
  <si>
    <t>Támogatás összesen:</t>
  </si>
  <si>
    <t>Többéves kihatással járó döntésekből származó kötelezettségek célok szerint évenkénti bontásban</t>
  </si>
  <si>
    <t>Kötelezettség jogcíme</t>
  </si>
  <si>
    <t>Köt. váll.
 éve</t>
  </si>
  <si>
    <t>Kiadás vonzata évenként</t>
  </si>
  <si>
    <t>Működési célú hiteltörlesztés (tőke+kamat)</t>
  </si>
  <si>
    <t>1.1.</t>
  </si>
  <si>
    <t>Rövid lejáratú önkormányzati folyószámla hitel keret</t>
  </si>
  <si>
    <t>2013.</t>
  </si>
  <si>
    <t>-</t>
  </si>
  <si>
    <t xml:space="preserve">- </t>
  </si>
  <si>
    <t>Felhalmozási célú hiteltörlesztés (tőke+kamat)</t>
  </si>
  <si>
    <t>2.1.</t>
  </si>
  <si>
    <t>2.2.</t>
  </si>
  <si>
    <t>2.3.</t>
  </si>
  <si>
    <t>2.5.</t>
  </si>
  <si>
    <t>2.6.</t>
  </si>
  <si>
    <t>2.7.</t>
  </si>
  <si>
    <t>2.8.</t>
  </si>
  <si>
    <t>2.9.</t>
  </si>
  <si>
    <t>2012.</t>
  </si>
  <si>
    <t>Beruházás feladatonként</t>
  </si>
  <si>
    <t>3.1.</t>
  </si>
  <si>
    <t>3.2.</t>
  </si>
  <si>
    <t>3.3.</t>
  </si>
  <si>
    <t>3.4.</t>
  </si>
  <si>
    <t>3.5.</t>
  </si>
  <si>
    <t>Egyéb</t>
  </si>
  <si>
    <t>4.1.</t>
  </si>
  <si>
    <t>4.2.</t>
  </si>
  <si>
    <t>4.3.</t>
  </si>
  <si>
    <t>Kardiológiai szakrendeléshez eszközbérlet</t>
  </si>
  <si>
    <t>4.4.</t>
  </si>
  <si>
    <t>Közszolgálati szoftvercsomag átalánydíj</t>
  </si>
  <si>
    <t>4.5.</t>
  </si>
  <si>
    <t>4.6.</t>
  </si>
  <si>
    <t>Sebészeti szakrendeléshez eszközbérlet</t>
  </si>
  <si>
    <t>4.7.</t>
  </si>
  <si>
    <t>Szemészeti szakrendeléshez eszközbérlet</t>
  </si>
  <si>
    <t>4.8.</t>
  </si>
  <si>
    <t>Általános jogi tanácsadás</t>
  </si>
  <si>
    <t>4.9.</t>
  </si>
  <si>
    <t>4.10.</t>
  </si>
  <si>
    <t>4.11.</t>
  </si>
  <si>
    <t>4.13.</t>
  </si>
  <si>
    <t>Világító testek bérleti díj</t>
  </si>
  <si>
    <t>2006.</t>
  </si>
  <si>
    <t>4.14.</t>
  </si>
  <si>
    <t>4.15.</t>
  </si>
  <si>
    <t>Népességnyilvántartó rendszer</t>
  </si>
  <si>
    <t>4.16.</t>
  </si>
  <si>
    <t>Polgármesteri Hivatal internet szolgáltatás</t>
  </si>
  <si>
    <t>4.17.</t>
  </si>
  <si>
    <t>Tűz és munkavédelmi szolgáltatás</t>
  </si>
  <si>
    <t>4.18.</t>
  </si>
  <si>
    <t>Tűzjelző rendszer karbantartási szolgáltatás</t>
  </si>
  <si>
    <t>4.19.</t>
  </si>
  <si>
    <t>Adó és számviteli tanácsadás tagdíj</t>
  </si>
  <si>
    <t>4.20.</t>
  </si>
  <si>
    <t>Önkormányzati fizetési meghagyások elektronikus rendszer éves díj</t>
  </si>
  <si>
    <t>4.21.</t>
  </si>
  <si>
    <t>Egészségházban kártevőírtás szolgáltatás</t>
  </si>
  <si>
    <t>4.22.</t>
  </si>
  <si>
    <t>Távfelügyelet szolgáltatás</t>
  </si>
  <si>
    <t>Webtárhely üzemeltetés, karbantartás</t>
  </si>
  <si>
    <t>Sorszám</t>
  </si>
  <si>
    <t>Nem lejárt</t>
  </si>
  <si>
    <t>Lejárat</t>
  </si>
  <si>
    <t>1-90 nap között</t>
  </si>
  <si>
    <t>91-180 nap között</t>
  </si>
  <si>
    <t>181-360 nap között</t>
  </si>
  <si>
    <t>360 napon túli</t>
  </si>
  <si>
    <t>Összes lejárt tartozás</t>
  </si>
  <si>
    <t>Tartozás minösszsen</t>
  </si>
  <si>
    <t>8.=(4+…+7)</t>
  </si>
  <si>
    <t>9.=(3+8)</t>
  </si>
  <si>
    <t>( kedvezmények)</t>
  </si>
  <si>
    <t>adatok Ft-ban</t>
  </si>
  <si>
    <t>Kedvezmény nélkül elérhető bevétel</t>
  </si>
  <si>
    <t>Kedvezmények összege</t>
  </si>
  <si>
    <t>Ellátottak térítési díjának elengedése</t>
  </si>
  <si>
    <t>Ellátottak kártérítésének elengedése</t>
  </si>
  <si>
    <t>Lakosság részére lakásépítéshez nyújtott kölcsön elengedése</t>
  </si>
  <si>
    <t>Lakosság részére lakásfelújításhoz nyújtott kölcsön elengedése</t>
  </si>
  <si>
    <t>…………..-ból biztosított kedvezmény, mentesség*</t>
  </si>
  <si>
    <t>Gépjárműadóból biztosított kedvezmény, mentesség 1991.évi LXXXII.tv.5§.</t>
  </si>
  <si>
    <t>Eszközök hasznosítása utáni kedvezmény, menteség</t>
  </si>
  <si>
    <t>Egyéb kedvezmény</t>
  </si>
  <si>
    <t>Egyéb kölcsön elengedése</t>
  </si>
  <si>
    <t>Kommunális adó kedvezmény:</t>
  </si>
  <si>
    <t xml:space="preserve"> 15.1.</t>
  </si>
  <si>
    <t xml:space="preserve">Időskorúak járadékában részesülők/Egyek Nagyközség Önkormányzat Képviselő Testületének 11/2007(III.29) sz. rendelet 5§(1)a.) </t>
  </si>
  <si>
    <t xml:space="preserve"> 70 éven felüliek/ Egyek Nagyközség Önkormányzat Képviselő Testületének 11/2007(III.29) sz. rendelet 5§(1)b.)</t>
  </si>
  <si>
    <t xml:space="preserve"> 15.2.</t>
  </si>
  <si>
    <t xml:space="preserve"> Készenléti szolgálatot ellátó önkéntes tűzoltók / Egyek Nagyközség Önkormányzat Képviselő Testületének 11/2007(III.29) sz. rendelet 5§(1)c.)</t>
  </si>
  <si>
    <t>18. életévet be nem töltött magánszemélyek / Egyek Nagyközség Önkormányzat Képviselő Testületének 11/2007. (III.29.) sz. rendelet 5.§. (1) d.)</t>
  </si>
  <si>
    <t>Talajterhelési díj kedvezmény:</t>
  </si>
  <si>
    <t>*</t>
  </si>
  <si>
    <t>A helyi adókból biztosított kedvezményeket, mentességeket, adónemenként kell feltüntetni.</t>
  </si>
  <si>
    <t xml:space="preserve">Összeg </t>
  </si>
  <si>
    <t>ebből: Bankszámlák egyenlege</t>
  </si>
  <si>
    <t>Pénztárak és betétkönyvek egyenlege</t>
  </si>
  <si>
    <t>Bevételek:</t>
  </si>
  <si>
    <t>Kiadások:</t>
  </si>
  <si>
    <t>Záró pénzkészlet</t>
  </si>
  <si>
    <t xml:space="preserve">             </t>
  </si>
  <si>
    <t>VAGYONKIMUTATÁS</t>
  </si>
  <si>
    <t>a könyvviteli mérlegben értékkel szereplő eszközökről</t>
  </si>
  <si>
    <t>ESZKÖZÖK</t>
  </si>
  <si>
    <t>Bruttó</t>
  </si>
  <si>
    <t xml:space="preserve">Könyv szerinti </t>
  </si>
  <si>
    <t>állományi érték</t>
  </si>
  <si>
    <t>01.</t>
  </si>
  <si>
    <t>02.</t>
  </si>
  <si>
    <t>03.</t>
  </si>
  <si>
    <t>04.</t>
  </si>
  <si>
    <t>05.</t>
  </si>
  <si>
    <t>06.</t>
  </si>
  <si>
    <t>07.</t>
  </si>
  <si>
    <t>08.</t>
  </si>
  <si>
    <t>2014.</t>
  </si>
  <si>
    <t>I. Készletek</t>
  </si>
  <si>
    <t>II. Értékpapírok</t>
  </si>
  <si>
    <t>Adósságállomány eszközök szerint</t>
  </si>
  <si>
    <t>I. Belföldi hitelezők</t>
  </si>
  <si>
    <t>Adóhatósággal szembeni tartozás</t>
  </si>
  <si>
    <t>Központi költségvetéssel szemben fennálló tartozás</t>
  </si>
  <si>
    <t>Elkülönített állami pénzalapokkal szembeni tartozás</t>
  </si>
  <si>
    <t>TB alapokkal szembeni tartozás</t>
  </si>
  <si>
    <t>Tartozásállomány önkormányzatok és intézmények felé</t>
  </si>
  <si>
    <t>Szállítói tartozás</t>
  </si>
  <si>
    <t>Egyéb adósság</t>
  </si>
  <si>
    <t>Belföldi összesen:</t>
  </si>
  <si>
    <t>II. Külföldi hitelezők</t>
  </si>
  <si>
    <t>Külföldi szállítók</t>
  </si>
  <si>
    <t>Külföldi összesen</t>
  </si>
  <si>
    <t>Adósságállomány mindösszesen:</t>
  </si>
  <si>
    <t>B</t>
  </si>
  <si>
    <t>09.</t>
  </si>
  <si>
    <t>Használatban lévő kisértékű immateriális javak</t>
  </si>
  <si>
    <t>Használatban lévő kisértékű tárgyi eszközök</t>
  </si>
  <si>
    <t>Készletek</t>
  </si>
  <si>
    <t>Államháztartáson belüli vagyonkezelésbe adott eszközök</t>
  </si>
  <si>
    <t>Bérbe vett befektetett eszközök</t>
  </si>
  <si>
    <t>Letétbe, bizományba, üzemeltetésre átvett befektetett eszközök</t>
  </si>
  <si>
    <t> PPP konstrukcióban használt befektetett eszközök</t>
  </si>
  <si>
    <t> Bérbe vett készletek</t>
  </si>
  <si>
    <t> Letétbe bizományba átvett készletek</t>
  </si>
  <si>
    <t> Intervenciós készletek</t>
  </si>
  <si>
    <t>Közgyűjtemény</t>
  </si>
  <si>
    <t> Saját gyűjteményben nyilvántartott kulturális javak</t>
  </si>
  <si>
    <t> Régészeti lelet</t>
  </si>
  <si>
    <t> Egyéb érték nélkül nyilvántartott eszközök</t>
  </si>
  <si>
    <t>* Nvt. 1. § (2) bekezdés g) és h) pontja szerinti kulturális javak és régészeti eszközök</t>
  </si>
  <si>
    <t>Gazdálkodó szervezet megnevezése</t>
  </si>
  <si>
    <t>Részesedés mértéke (%-ban)</t>
  </si>
  <si>
    <t>Részesedés összege (Ft-ban)</t>
  </si>
  <si>
    <t>Működésből származó kötelezettségek összege XII. 31-én
 (Ft-ban)</t>
  </si>
  <si>
    <t xml:space="preserve">       ÖSSZESEN:</t>
  </si>
  <si>
    <t>Kiadások</t>
  </si>
  <si>
    <t>Bevételek</t>
  </si>
  <si>
    <t>Müködési kiadások</t>
  </si>
  <si>
    <t>Működési bevételek</t>
  </si>
  <si>
    <t>Müködési kiadás összesen:</t>
  </si>
  <si>
    <t>Müködési bevétel összesen:</t>
  </si>
  <si>
    <t>Felhalmozási kiadások</t>
  </si>
  <si>
    <t>Felhalmozási bevételek</t>
  </si>
  <si>
    <t>Felhalmozási kiadás összesen:</t>
  </si>
  <si>
    <t>Felhalmozási bevétel összesen:</t>
  </si>
  <si>
    <t>M i n d ö s s z e s e n  :</t>
  </si>
  <si>
    <t>Telj. %-a</t>
  </si>
  <si>
    <t>Alaptevékenység költségvetési bevételei</t>
  </si>
  <si>
    <t>Alaptevékenység költségvetési kiadásai</t>
  </si>
  <si>
    <t>I. Alaptevékenység költségvetési egyenlege</t>
  </si>
  <si>
    <t>Alaptevékenység finanszírozás bevételei</t>
  </si>
  <si>
    <t>Alaptevékenység finanszírozás kiadásai</t>
  </si>
  <si>
    <t>II. Alaptevékenység finanszírozási egyenlege</t>
  </si>
  <si>
    <t>A) Alaptevékenység maradványa ( I+-II)</t>
  </si>
  <si>
    <t>Vállalkozási tevékenység költségvetési bevételei</t>
  </si>
  <si>
    <t>Vállalkozási tevékenység költségvetési kaidásai</t>
  </si>
  <si>
    <t>III. Vállalkozási tevékenység költségvetési egyenlege</t>
  </si>
  <si>
    <t>Vállalkozási tevékenység finanszírozási bevételei</t>
  </si>
  <si>
    <t>Vállalkozási tevékenység finanszírozási kiadásai</t>
  </si>
  <si>
    <t>IV. Vállalkozási tevékenység finanszírozási egyenlege</t>
  </si>
  <si>
    <t>B) Vállalkozási tevékenység maradványa (III+-IV)</t>
  </si>
  <si>
    <t>C) Összese maradvány ( A+B)</t>
  </si>
  <si>
    <t>D)Alaptevékenység kötelezettségvállalással terh. Maradványa</t>
  </si>
  <si>
    <t>E) Alaptevékenység szabad maradványa</t>
  </si>
  <si>
    <t>F) Vállalkozási tevékenységet terhelő befizetési kötelezettség ( B*0,1)</t>
  </si>
  <si>
    <t>G)Vállalkozási tevékenység felhasználható maradványa</t>
  </si>
  <si>
    <t>Egyeki Mentőállomás</t>
  </si>
  <si>
    <t>018030 Támogatási célú finanszírozási  műveletek</t>
  </si>
  <si>
    <t>074051 nem fertőző megbetegedések megelőzése</t>
  </si>
  <si>
    <t>018030 Támogatási célú finanszírozási műveletek</t>
  </si>
  <si>
    <t xml:space="preserve">Helyiségek hasznosítása utáni kedvezmény, menteség terembéreleti díj  / Egyek nagyközség Önkormányzat Képviselő Testületének 499/2013(XII.19.) sz határozata alapján/,  Egyek Nagyközség Önkormányzat Képviselő-testületének 384/2014(IX.25.) sz. határozata alapján / </t>
  </si>
  <si>
    <t>Egyeki Sportbarátok  Egyesülete</t>
  </si>
  <si>
    <t>Kiadások 2.sz. melléklet alapján:</t>
  </si>
  <si>
    <t>Kiadások 2. sz. melléklet alapján:</t>
  </si>
  <si>
    <t>Települési önkormányzatok nyilvános könyvtári és közművelődési feladatainak támogatása</t>
  </si>
  <si>
    <t xml:space="preserve">Egyes szociális és gyermekjóléti feladatok támogatása / Tanyagondnoki feladatok ellátása/ </t>
  </si>
  <si>
    <t>Egyek Nagyközség Önkormányzata és az által irányított költségvetési szervek eszközeiről és kötelezettségeiről készített</t>
  </si>
  <si>
    <t xml:space="preserve"> I. Immateriális javak </t>
  </si>
  <si>
    <t>II. Tárgyi eszközök (03+08+13+18+23)</t>
  </si>
  <si>
    <t>1. Ingatlanok és kapcsolódó vagyoni értékű jogok   (04+05+06+07)</t>
  </si>
  <si>
    <t>1.1. Forgalomképtelen ingatlanok és kapcsolódó vagyoni értékű jogok</t>
  </si>
  <si>
    <t>1.2. Nemzetgazdasági szempontból kiemelt jelentőségű ingatlanok és kapcsolódó 
       vagyoni értékű jogok</t>
  </si>
  <si>
    <t>1.3. Korlátozottan forgalomképes ingatlanok és kapcsolódó vagyoni értékű jogok</t>
  </si>
  <si>
    <t>1.4. Üzleti ingatlanok és kapcsolódó vagyoni értékű jogok</t>
  </si>
  <si>
    <t>2. Gépek, berendezések, felszerelések, járművek (09+10+11+12)</t>
  </si>
  <si>
    <t>2.1. Forgalomképtelen gépek, berendezések, felszerelések, járművek</t>
  </si>
  <si>
    <t>2.2. Nemzetgazdasági szempontból kiemelt jelentőségű gépek, berendezések, 
       felszerelések, járművek</t>
  </si>
  <si>
    <t>2.3. Korlátozottan forgalomképes gépek, berendezések, felszerelések, járművek</t>
  </si>
  <si>
    <t>2.4. Üzleti gépek, berendezések, felszerelések, járművek</t>
  </si>
  <si>
    <t>3. Tenyészállatok (14+15+16+17)</t>
  </si>
  <si>
    <t>3.1. Forgalomképtelen tenyészállatok</t>
  </si>
  <si>
    <t>3.2. Nemzetgazdasági szempontból kiemelt jelentőségű tenyészállatok</t>
  </si>
  <si>
    <t>3.3. Korlátozottan forgalomképes tenyészállatok</t>
  </si>
  <si>
    <t>3.4. Üzleti tenyészállatok</t>
  </si>
  <si>
    <t>4. Beruházások, felújítások (19+20+21+22)</t>
  </si>
  <si>
    <t>4.1. Forgalomképtelen beruházások, felújítások</t>
  </si>
  <si>
    <t>4.2. Nemzetgazdasági szempontból kiemelt jelentőségű beruházások, felújítások</t>
  </si>
  <si>
    <t>4.3. Korlátozottan forgalomképes beruházások, felújítások</t>
  </si>
  <si>
    <t>4.4. Üzleti beruházások, felújítások</t>
  </si>
  <si>
    <t>5. Tárgyi eszközök értékhelyesbítése (24+25+26+27)</t>
  </si>
  <si>
    <t>5.1. Forgalomképtelen tárgyi eszközök értékhelyesbítése</t>
  </si>
  <si>
    <t>5.2. Nemzetgazdasági szempontból kiemelt jelentőségű tárgyi eszközök 
       értékhelyesbítése</t>
  </si>
  <si>
    <t>5.3. Korlátozottan forgalomképes tárgyi eszközök értékhelyesbítése</t>
  </si>
  <si>
    <t>5.4. Üzleti tárgyi eszközök értékhelyesbítése</t>
  </si>
  <si>
    <t>III. Befektetett pénzügyi eszközök (29+34+39)</t>
  </si>
  <si>
    <t>1. Tartós részesedések (30+31+32+33)</t>
  </si>
  <si>
    <t>1.1. Forgalomképtelen tartós részesedések</t>
  </si>
  <si>
    <t>1.2. Nemzetgazdasági szempontból kiemelt jelentőségű tartós részesedések</t>
  </si>
  <si>
    <t>1.3. Korlátozottan forgalomképes tartós részesedések</t>
  </si>
  <si>
    <t>1.4. Üzleti tartós részesedések</t>
  </si>
  <si>
    <t>2. Tartós hitelviszonyt megtestesítő értékpapírok (35+36+37+38)</t>
  </si>
  <si>
    <t>2.1. Forgalomképtelen tartós hitelviszonyt megtestesítő értékpapírok</t>
  </si>
  <si>
    <t>2.2. Nemzetgazdasági szempontból kiemelt jelentőségű tartós hitelviszonyt 
       megtestesítő értékpapírok</t>
  </si>
  <si>
    <t>2.3. Korlátozottan forgalomképes tartós hitelviszonyt megtestesítő értékpapírok</t>
  </si>
  <si>
    <t>2.4. Üzleti tartós hitelviszonyt megtestesítő értékpapírok</t>
  </si>
  <si>
    <t>3. Befektetett pénzügyi eszközök értékhelyesbítése (40+41+42+43)</t>
  </si>
  <si>
    <t>3.1. Forgalomképtelen befektetett pénzügyi eszközök értékhelyesbítése</t>
  </si>
  <si>
    <t>40.</t>
  </si>
  <si>
    <t>3.2. Nemzetgazdasági szempontból kiemelt jelentőségű befektetett pénzügyi 
       eszközök értékhelyesbítése</t>
  </si>
  <si>
    <t>41.</t>
  </si>
  <si>
    <t>3.3. Korlátozottan forgalomképes befektetett pénzügyi eszközök értékhelyesbítése</t>
  </si>
  <si>
    <t>42.</t>
  </si>
  <si>
    <t>3.4. Üzleti befektetett pénzügyi eszközök értékhelyesbítése</t>
  </si>
  <si>
    <t>43.</t>
  </si>
  <si>
    <t>IV. Koncesszióba, vagyonkezelésbe adott eszközök</t>
  </si>
  <si>
    <t>44.</t>
  </si>
  <si>
    <t>A) NEMZETI VAGYONBA TARTOZÓ BEFEKTETETT ESZKÖZÖK 
     (01+02+28+44)</t>
  </si>
  <si>
    <t>45.</t>
  </si>
  <si>
    <t>46.</t>
  </si>
  <si>
    <t>47.</t>
  </si>
  <si>
    <t>B) NEMZETI VAGYONBA TARTOZÓ FORGÓESZKÖZÖK (46+47)</t>
  </si>
  <si>
    <t>48.</t>
  </si>
  <si>
    <t>I. Lekötött bankbetétek</t>
  </si>
  <si>
    <t>49.</t>
  </si>
  <si>
    <t>II. Pénztárak, csekkek, betétkönyvek</t>
  </si>
  <si>
    <t>50.</t>
  </si>
  <si>
    <t>III. Forintszámlák</t>
  </si>
  <si>
    <t>51.</t>
  </si>
  <si>
    <t>IV. Devizaszámlák</t>
  </si>
  <si>
    <t>52.</t>
  </si>
  <si>
    <t>53.</t>
  </si>
  <si>
    <t>54.</t>
  </si>
  <si>
    <t>62.</t>
  </si>
  <si>
    <t>Hortobágyi LEADER Nonprofit Kft.</t>
  </si>
  <si>
    <t>Érték vesztés összege</t>
  </si>
  <si>
    <t>Működésből származó követelések összege XII.31-én ( Ft-ban)</t>
  </si>
  <si>
    <t>106010</t>
  </si>
  <si>
    <t>013350</t>
  </si>
  <si>
    <t>K1. Személyi jellegű juttatások</t>
  </si>
  <si>
    <t>B1. Működési c.támogatások áh.belülről</t>
  </si>
  <si>
    <t>K3.Dologi kiadások</t>
  </si>
  <si>
    <t>K5.Egyéb működési célú kiadások</t>
  </si>
  <si>
    <t>ebből: tartalék (működési)</t>
  </si>
  <si>
    <t>B8. Finanszírozási bevételek (működési)</t>
  </si>
  <si>
    <t>B2. Felhalmozási c.támogatások áh.belülről</t>
  </si>
  <si>
    <t>K8. Egyéb felhalmozási c.kiadások</t>
  </si>
  <si>
    <t>B7. Felhalmozási célú átvett pénzeszköz</t>
  </si>
  <si>
    <t>B8. Finanszírozási bevételek (felhalmozási)</t>
  </si>
  <si>
    <t>K512. Tartalék (felhalmozási)</t>
  </si>
  <si>
    <t>ebből:felhalmozási célú hitelfelvétel</t>
  </si>
  <si>
    <t>B814. Államháztartáson belüli megelőlegezések</t>
  </si>
  <si>
    <t>B814 Államháztartáson belüli megelőlegezések</t>
  </si>
  <si>
    <t>5</t>
  </si>
  <si>
    <t>3</t>
  </si>
  <si>
    <t>6</t>
  </si>
  <si>
    <t>7</t>
  </si>
  <si>
    <t xml:space="preserve">Egyek horgászturizmushoz kapcsolódó pihenőpark és sétaút kialakítása önerő fedezete </t>
  </si>
  <si>
    <t>EPER - elektronikus pénzügyi rendszer díja</t>
  </si>
  <si>
    <t>Egyek Nagyközség területén térfigyelőrendszer karbantartási díj</t>
  </si>
  <si>
    <t>Egyek Nagyközség Önkormányzata ingatalanainak vagyonbiztosítási díja</t>
  </si>
  <si>
    <t>Közületi hulladékszállítási szolgáltatás Polgármesteri Hivatal esetén</t>
  </si>
  <si>
    <t>C) PÉNZESZKÖZÖK (49+50+51+52+53)</t>
  </si>
  <si>
    <t>„0”-ra leírt eszközök:</t>
  </si>
  <si>
    <t xml:space="preserve">                            ingatlanok</t>
  </si>
  <si>
    <r>
      <t xml:space="preserve">              </t>
    </r>
    <r>
      <rPr>
        <sz val="8"/>
        <rFont val="Times New Roman"/>
        <family val="1"/>
        <charset val="238"/>
      </rPr>
      <t xml:space="preserve">  ebből:  immateriális javak</t>
    </r>
  </si>
  <si>
    <t>Gyűjtemény, régészeti lelet* (18…+21)</t>
  </si>
  <si>
    <t> 02 számlacsoportban nyilvántartott készletek (14+…+16)</t>
  </si>
  <si>
    <t>01 számlacsoportban nyilvántartott befektetett eszközök (9…+12)</t>
  </si>
  <si>
    <t xml:space="preserve">                            gépek, berendezések felszerelések, járművek</t>
  </si>
  <si>
    <t>Összesen (1+5+6+7+8+13+17):</t>
  </si>
  <si>
    <t>Mérlegben kimutatandó érték</t>
  </si>
  <si>
    <t>4</t>
  </si>
  <si>
    <t>B115 Működési célú költségvetési támogatások és kiegészítő támogatások</t>
  </si>
  <si>
    <t>B74. Felhalmozási célú visszatérítendő támogatások, kölcsönök visszatérülése államháztartáson kívülről</t>
  </si>
  <si>
    <t xml:space="preserve">B75. Egyéb felhalmozási célú átvett pénzeszközök </t>
  </si>
  <si>
    <t xml:space="preserve">B8112 Likvidítási célú hitelek,kölcsönök felvétele </t>
  </si>
  <si>
    <t>Civil szervezetek támogatása</t>
  </si>
  <si>
    <t>K914 Államháztartáson belüli megelőlegezések visszafizetése</t>
  </si>
  <si>
    <t>B115. Működési célú költségvetési támogatások és kiegészítő támogatások</t>
  </si>
  <si>
    <t>B75. Egyéb felhalmozási célú átvett pénzeszközök</t>
  </si>
  <si>
    <t>K9 Finanszírozási kiadások (működési)</t>
  </si>
  <si>
    <t>Múzeális intézmények szakmai támogatása</t>
  </si>
  <si>
    <t>Egyek Nagyközség Önkormányzat Képviselő Testületének 10/2015.(III.26.) sz. rendelete 7.2015.(III.26.) 7.§. B) pontja</t>
  </si>
  <si>
    <t>Egyek Nagyközség Önkormányzat Képviselő Testületének 10/2015.(III.26.) sz. rendelete 7.§ C.) pontja</t>
  </si>
  <si>
    <t>Pénzkészlet 2015. Január 1-jén</t>
  </si>
  <si>
    <t>018030 Támorgatási célú finanszírozási műveletek</t>
  </si>
  <si>
    <t>041233 Hosszabb időtartamú közfoglalkoztatás</t>
  </si>
  <si>
    <t>044320 Építőipar támogatása</t>
  </si>
  <si>
    <t>045160 Közutak,hidak alagutak üzemeltetése fenntartása</t>
  </si>
  <si>
    <t>066020 Város -, községgazdálkodási egyéb szolgáltatások</t>
  </si>
  <si>
    <t>086090 Mindenféle egyéb szabadidős szolgáltatás</t>
  </si>
  <si>
    <t>107055  Falugondnoki,tanyagondnoki szolgáltatás</t>
  </si>
  <si>
    <t>900010 Központi költségvetés funkcióra nem sorolható bevételei államháztartáson kívülről</t>
  </si>
  <si>
    <t>900020 Önkormányzatok funkcióra nem sorolható bevételei</t>
  </si>
  <si>
    <t>900070 Fejezeti és általános tartalék elszámolása</t>
  </si>
  <si>
    <t>107060 Egyéb szociális pénzbeli és természetbeni ellátások támogatások</t>
  </si>
  <si>
    <t>106010 Lakóingatlan szociális célú bérbeadása,üzemeltetése</t>
  </si>
  <si>
    <t>72210 Járóbeteg gyógyító szakellátás</t>
  </si>
  <si>
    <t>011130 Önkormányzatok és önkormányzati hivatalok jogalkotó és általános igazgatási tevékenysége</t>
  </si>
  <si>
    <t>013320 Köztemető-fenntartás és - működtetés</t>
  </si>
  <si>
    <t>045120 Út,autópálya építése</t>
  </si>
  <si>
    <t>045160 Közutak,hidak,alagutak üzemeltetése fenntartása</t>
  </si>
  <si>
    <t>051040 Nem veszélyes hulladék kezelése,ártalmatlanítása</t>
  </si>
  <si>
    <t>052020 Szennyvíz gyűjtése,tisztítása,elhelyezése</t>
  </si>
  <si>
    <t>066020 Város-,közsséggazdálkodási egyéb szolgáltatások</t>
  </si>
  <si>
    <t>082091 Közművelődés-közösségi és társadalmi részvétel fejlesztése</t>
  </si>
  <si>
    <t>104060 A gyermek és fiatal családok életmin. Javító programok</t>
  </si>
  <si>
    <t>106010 Lakóingatlan szociális célú bérbeadása üzemeltetése</t>
  </si>
  <si>
    <t>106020 lakásfenntartással,lakhatással összefüggő ellátások</t>
  </si>
  <si>
    <t>107060 Egyéb szociális pénzbeli és természetbeni ellátások,támogatások</t>
  </si>
  <si>
    <t>900020 Önkormányzatok funkcióra nem sorolható bevételei államháztartáson kívülről</t>
  </si>
  <si>
    <t>Víziközmű vagyon felújítása</t>
  </si>
  <si>
    <t>082091</t>
  </si>
  <si>
    <t>Lézer nyomtató beszerzés</t>
  </si>
  <si>
    <t>Közfoglalkoztatással kapcs. Beruházási célú kiadások</t>
  </si>
  <si>
    <t>Fejlesztési célú hiteltörlesztés</t>
  </si>
  <si>
    <t>Önkormányzati szoc.célú és egyéb lakásokkal kapcsolatos ber.c. kiadások</t>
  </si>
  <si>
    <t>A helyi önkormányzatok kiegészítő támogatásai és kötött felhasználású támogatások</t>
  </si>
  <si>
    <t>Óvodai, iskolai és utánpótlás sport infrastruktúra-fejlesztés felújítás</t>
  </si>
  <si>
    <t>Közművelődési érdekeltségnövelő támogatás</t>
  </si>
  <si>
    <t xml:space="preserve">Települési Önkormányzatok rendkívüli támogatása </t>
  </si>
  <si>
    <t>Települési önkormányzatok szociális feladatainak egyéb támogatása</t>
  </si>
  <si>
    <t>Szociális ágazati pótlék</t>
  </si>
  <si>
    <t>Települési önkormányzatok könyvtári célú érdekeltségnövelő támogatása</t>
  </si>
  <si>
    <t>Helyi önkormányzatok általános feladataihoz, és szociális feladataihoz kapcsolódó támogatások elszámolása</t>
  </si>
  <si>
    <t>Pótigény</t>
  </si>
  <si>
    <t>Települési önkormányzatok működésének támogatása</t>
  </si>
  <si>
    <t>Nem közművel összegyűjtött háztratási szennyvíz ártalmatlanítása</t>
  </si>
  <si>
    <t>2015.</t>
  </si>
  <si>
    <t>Nemezeti Vagyonba tartozó befektetett eszközök, forgóeszközök és pénzeszközök  összesen: (45+48+53)</t>
  </si>
  <si>
    <t>NHSZ Tisza Nonprofit Kft.</t>
  </si>
  <si>
    <t>Hajdú-Bihari Önkormányzatok Vízmű Zrt. " v.a."</t>
  </si>
  <si>
    <t>Tiszamenti Regionális Vízművek Zrt.</t>
  </si>
  <si>
    <t>Költségvetési kiadások összesen</t>
  </si>
  <si>
    <t>Költségvetési bevételek összesen</t>
  </si>
  <si>
    <t>7.1. számú melléklet a Zárszámadási rendelet 8. §-ához</t>
  </si>
  <si>
    <t>7. 2. számú melléklet a Zárszámadási rendelet 8. §-ához</t>
  </si>
  <si>
    <t>7.3. számú melléklet a Zárszámadási rendelet 8. §-ához</t>
  </si>
  <si>
    <t>8. számú melléklet a Zárszámadási rendelet 9. §-ához</t>
  </si>
  <si>
    <t>9. számú melléklet a Zárszámadási rendelet 10. §-ához</t>
  </si>
  <si>
    <t>10. számú melléklet a Zárszámadási rendelet 11. §-ához</t>
  </si>
  <si>
    <t>11. számú melléklet a Zárszámadási rendelet 12. §-ához</t>
  </si>
  <si>
    <t>12.1 számú melléklet a Zárszámadási rendelet 13. §-ához</t>
  </si>
  <si>
    <t>12. 2. számú melléklet a Zárszámadási rendelet 13. §-ához</t>
  </si>
  <si>
    <t>12.3. számú melléklet a Zárszámadási rendelet 13. §-ához</t>
  </si>
  <si>
    <t>13. számú melléklet a Zárszámadási rendelet 14. §-ához</t>
  </si>
  <si>
    <t>14. 1. számú melléklet a Zárszámadási rendelet 15. §-ához</t>
  </si>
  <si>
    <t>14. 2. számú melléklet a Zárszámadási rendelet 15. §-ához</t>
  </si>
  <si>
    <t>14 .3.  számú melléklet a Zárszámadási rendelet 15. §-ához</t>
  </si>
  <si>
    <t>Egyeki Polgármesteri Hivatal</t>
  </si>
  <si>
    <t xml:space="preserve">Egyeki Polgármesteri Hivatal </t>
  </si>
  <si>
    <t>Gyepmesteri telep állategészségügyi ellátás</t>
  </si>
  <si>
    <t>4.12.</t>
  </si>
  <si>
    <t xml:space="preserve">-   </t>
  </si>
  <si>
    <t>3.6.</t>
  </si>
  <si>
    <t>Önkormányzati tulajdonú ingatlanok fűtés korszerűsítése, fejlesztési célú hitel</t>
  </si>
  <si>
    <t>Gyepmesteri telep építése Egyek önerő finanszírozása fejlesztési célú hitel</t>
  </si>
  <si>
    <t>"Egyek bel-és külterületi csapadékelvezető rendszer rekonstrukciója" fejlesztési célú hitel</t>
  </si>
  <si>
    <t>Zúzott kő vásárlás fejlesztési célú hitel</t>
  </si>
  <si>
    <t>Betonelem előregyártó csarnok pályázathoz kapcsolódó építési, kivitelezési terv elkészítése, valamint a pályázathoz kapcsolódó árazott költségvetés, építési engedélyezési tervdokumentáció elkészítésének finanszírozása fejlesztési célú hitel</t>
  </si>
  <si>
    <t>Műfüves labdarugópálya pályázati tervdokumentáció elkészítésének finanszírozása, fejlesztési célú hitel</t>
  </si>
  <si>
    <t>Alacsony vételárú ingatlanok megvásárlása fejlesztési célú hitel</t>
  </si>
  <si>
    <t>2019.</t>
  </si>
  <si>
    <t>2018.</t>
  </si>
  <si>
    <t>2017.</t>
  </si>
  <si>
    <t>2016.</t>
  </si>
  <si>
    <t>016020                                                                 Országos és helyi népszavazással kapcsolatos tevékenységek</t>
  </si>
  <si>
    <t>016020 Országos és helyi népszavazással kapcsolatos tevékenységek</t>
  </si>
  <si>
    <t>Polgármesteri Hivatal informatikai eszközök beszerzése</t>
  </si>
  <si>
    <t>011220</t>
  </si>
  <si>
    <t>Polgármesteri Hivatal kisértékű tárgyi eszköz beszerzés</t>
  </si>
  <si>
    <t>Egyeki Polgármesteri Hivatal 2016. évi péneszközeinek változása</t>
  </si>
  <si>
    <t>Pénzkészlet 2016. Január 1-jén</t>
  </si>
  <si>
    <t>Sajátos elszámolások 2016. Január 1-jén</t>
  </si>
  <si>
    <t>Bevételek 1. számú melléklet alapján előző évi pénzmaradvány nélkül:</t>
  </si>
  <si>
    <t xml:space="preserve">Egyeki Polgármesteri Hivatal 2016. év végi adósságállományának bemutatása
</t>
  </si>
  <si>
    <t>adatok forinban</t>
  </si>
  <si>
    <t>Tárkányi Bála Könyvtár és Művelődési Ház 2016. év végi adósságállományának bemutatás</t>
  </si>
  <si>
    <t>Egyek Nagyközség Önkormányzata 2016. év végi adósságállományának bemutatása</t>
  </si>
  <si>
    <t xml:space="preserve">Egyek Nagyközség Önkormányzata 2016. évben nyújtott közvetett támogatásának teljesülése
</t>
  </si>
  <si>
    <t>B14 Működési célú visszatérítendő támogatások kölcsönök visszatérülése áh.belülről</t>
  </si>
  <si>
    <t>B116 Elszámolásból származó bevételek</t>
  </si>
  <si>
    <t>B311 Magánszemélyek jövedelemadói</t>
  </si>
  <si>
    <t>Egyek Nagyközség Önkormányzat és költségvetési szervei 2016. évi  kiadásai kiemelt előirányzatonként</t>
  </si>
  <si>
    <t>Tárkányi Béla Könyvtár és Művelődési Ház 2016. évi bevételei kormányzati funkciók szerinti bontásban kötelezően ellátandó feladatonként</t>
  </si>
  <si>
    <t>adatok foritban</t>
  </si>
  <si>
    <t>Az Egyeki Polgármesteri Hivatal 2016. évi kiadásai feladatonként kormányzati funkciók szerinti bontásban</t>
  </si>
  <si>
    <t>adatok  forintban</t>
  </si>
  <si>
    <t>Az Egyeki Polgármesteri Hivatal 2016. évi kiadásai kormányzati funkciók szerinti bontásban kötelezően ellátandó feladatonként</t>
  </si>
  <si>
    <t>Tárkányi Béla Könyvtár és Művelődési Ház 2016. évi kiadásai feladatonként kormányzati funkciók szerinti bontásban</t>
  </si>
  <si>
    <t>Tárkányi Béla Könyvtár és Művelődési Ház 2016. évi kiadásai kormányzati funkciók szerinti bontásban kötelezően ellátandó feladatonként</t>
  </si>
  <si>
    <t>Egyek Nagyközség Önkormányzat és költségvetési szervei 2016. évi működési  kiadásai kiemelt előirányzatonként</t>
  </si>
  <si>
    <t xml:space="preserve">adatok forintban </t>
  </si>
  <si>
    <t xml:space="preserve">Egyéb műk.c. támogatás áh.kívülre </t>
  </si>
  <si>
    <t xml:space="preserve">Egyéb műk.c. támogatás  (Állathulla szállítás) </t>
  </si>
  <si>
    <t xml:space="preserve">Elvonások, befizetések </t>
  </si>
  <si>
    <t>Látássérültek támogatása</t>
  </si>
  <si>
    <t>Bursa támogatás</t>
  </si>
  <si>
    <t>Egyéb műk.c. támogatás áh.kívülre egyéb vállalkozásoknak</t>
  </si>
  <si>
    <t>Maradvány kimutatás 2016. évre</t>
  </si>
  <si>
    <t>Önkormányzatok és társulásaik európai uniós fejlesztési pályázatai önerő támogatás</t>
  </si>
  <si>
    <t>2017.évben jogszerűen felhasználható összeg</t>
  </si>
  <si>
    <t>2015. évről áthúzódó bérkompenzáció támogatása</t>
  </si>
  <si>
    <t>A költségvetési szerveknél foglalkoztatottak 2016. évi kompenzációja</t>
  </si>
  <si>
    <t>Az önkormányzat által 2016. december 31-ig felhasznált összeg</t>
  </si>
  <si>
    <t>Kötelezettség jellegű sajátos elszámolások</t>
  </si>
  <si>
    <t>Sajátos elszámolások 2016. január 1-jén</t>
  </si>
  <si>
    <t>Követelés jellegű sajátos elszámolások</t>
  </si>
  <si>
    <t>Kötelezettség jellegű sajátos elszámolás</t>
  </si>
  <si>
    <t xml:space="preserve">Bevételek 1. sz. melléklet alapján előző évi pénzmaradvány nélkül: </t>
  </si>
  <si>
    <t>ebből:maradvány igénybevétele</t>
  </si>
  <si>
    <t>ebből:államháztartáson belüli megelőlegezések</t>
  </si>
  <si>
    <t>042180 Állat-egészségügy</t>
  </si>
  <si>
    <t>052020  Szennyvíz gyűjtése,tisztítása,elhelyezése</t>
  </si>
  <si>
    <t>056010 Komplex környezetvédelmi programok támogatása</t>
  </si>
  <si>
    <t>074051 Nem fertőző megbetegedések megelőzése</t>
  </si>
  <si>
    <t>082091 Közművelődés-közöségi és társadalmi részvétel fejlesztése</t>
  </si>
  <si>
    <t>105010 Munkanélküli aktív korúak ellátása</t>
  </si>
  <si>
    <t>Önkormányzat 2016. évi bevételei kormányzati funkciók szerinti bontásban</t>
  </si>
  <si>
    <t>Önkormányzat 2016. évi bevételei kormányzati funkciók szerinti bontásban kötelező feladatonként</t>
  </si>
  <si>
    <t>42180 Állat-egészségügy</t>
  </si>
  <si>
    <t>056010 Komplex környezetvédelmi programok támogatás</t>
  </si>
  <si>
    <t>082091 Közművelődés- közösségi és társadalmi részvétel fejlesztése</t>
  </si>
  <si>
    <t>Egyek Nagyközség Önkormányzatának 2016. évi  bevételei kormányzati funkciók szerinti bontásban önként vállalt feladatonként</t>
  </si>
  <si>
    <t>Egyek Nagyközség Önkormányzatának 2016. évi kiadásai kormányzati funkciók szerinti bontásban</t>
  </si>
  <si>
    <t>086030 Nemzetközi kulturális együttműködés</t>
  </si>
  <si>
    <t>102024 Demens betegek tartós bentlakásos ellátása</t>
  </si>
  <si>
    <t>104037 Intézményen kívüli gyermekétkeztetés</t>
  </si>
  <si>
    <t>Egyek Nagyközség Önkormányzatának 2016. évi kiadásai kormányzati funkciók szerinti bontásban önként vállalt feladatonként</t>
  </si>
  <si>
    <t>2016.évi Közfoglalkoztatással kapcsolatos felújítási kiadások</t>
  </si>
  <si>
    <t>Idősek otthona felújítás műszaki ellenőr</t>
  </si>
  <si>
    <t>Önkormányzati Széchenyi program keretein belül  vásárolt lakások felújítása</t>
  </si>
  <si>
    <t>Étterem épület felújítása</t>
  </si>
  <si>
    <t>Foglalkoztató terem felújítása (Könyvtár)</t>
  </si>
  <si>
    <t>Önkormányzati Szociális és egyéb bérlakások felújítása</t>
  </si>
  <si>
    <t>Önkormányzat Informatikai eszközök beszerzése</t>
  </si>
  <si>
    <t xml:space="preserve">forintban </t>
  </si>
  <si>
    <t>Fonyódligeti üdülőrész vásárlás</t>
  </si>
  <si>
    <t>Alkotóház kisértékű tárgyieszköz beszerzés</t>
  </si>
  <si>
    <t>Víziközmű vagyon beruházás</t>
  </si>
  <si>
    <t>Egyek Óvoda 1661/1 hrsz (Ovifoci) Vízelvezetéshez szükséges betonáteresz beépítése</t>
  </si>
  <si>
    <t>Egyek Óvoda kerítés készítés</t>
  </si>
  <si>
    <t>Kétöklű Szociális Szövetkezet részjegy vásárlás</t>
  </si>
  <si>
    <t>Idősek otthona biztonsági üveg</t>
  </si>
  <si>
    <t xml:space="preserve">Jármű vásárlás </t>
  </si>
  <si>
    <t>Egyek-Ohat község biztonságos vízelvezetés tervezési díj</t>
  </si>
  <si>
    <t>Eötvös u.,Fasor u. kerítés készítés</t>
  </si>
  <si>
    <t>042180</t>
  </si>
  <si>
    <t>Gyepmesteri telep kisértékű tárgyi eszköz beszerzés</t>
  </si>
  <si>
    <t>Sportcentrum kialakítás (eszköz,kivitelezés,műszaki ellenőr)</t>
  </si>
  <si>
    <t>Ipari terület pályázati műszaki tanulmányterv készítés</t>
  </si>
  <si>
    <t>Csapadékvíz pályázat</t>
  </si>
  <si>
    <t>Kamera rendszer kiépítése (Gyepmesteri telep,Betonelemgyártó csarnok,Horgásztó)</t>
  </si>
  <si>
    <t>Fejlesztési célú beruházás önerő (műfüves pálya)</t>
  </si>
  <si>
    <t>Tanulmányterv készítés</t>
  </si>
  <si>
    <t>Önkormányzati Tűzoltóság garázs fűtéskorszerűsítése</t>
  </si>
  <si>
    <t>Bölcsöde építése</t>
  </si>
  <si>
    <t>Inkubátor csarnok kialakítása</t>
  </si>
  <si>
    <t>Önkormányzati Széchenyi program keretein belül  vásárolt lakások tárgyieszköz beszerzés</t>
  </si>
  <si>
    <t>Buszmegálló építés terv készítés</t>
  </si>
  <si>
    <t>Csapadékvíz pályázat, pályázati terv engedélyeztetése</t>
  </si>
  <si>
    <t>Járdaépítés (Vasút,Kuruc,Fő u.)</t>
  </si>
  <si>
    <t>KEOP 7.1.0 Szennyvízkezelés</t>
  </si>
  <si>
    <t>Tájház vizesblokk kialakítása</t>
  </si>
  <si>
    <t>"Borostyán" Idősek Otthona külső villámvédelem és belső túlfeszültség védelem tervdokumentáció</t>
  </si>
  <si>
    <t>Béke u.terv engedélyezés</t>
  </si>
  <si>
    <t>Nefelejcs ustabilizálása</t>
  </si>
  <si>
    <t>052020</t>
  </si>
  <si>
    <t>Egyek Település szennvízelveztési-és tisztasági projektje</t>
  </si>
  <si>
    <t>064010</t>
  </si>
  <si>
    <t>Karácsonyi díszkivilágító testek beszerzése</t>
  </si>
  <si>
    <t>Földterület vásárlás</t>
  </si>
  <si>
    <t>Üzemcsarnok bútorzat beszerzés</t>
  </si>
  <si>
    <t>Szobor készítés</t>
  </si>
  <si>
    <t>Hunyadi u.61. kisértékű tárgyi eszköz beszerzés, riasztó rendszer kiépítése</t>
  </si>
  <si>
    <t>Kistértékű tárgyieszköz (Könyvtár:Táncruha)</t>
  </si>
  <si>
    <t>Kisértékű informatikai eszközök beszerzése (Könyvtár)</t>
  </si>
  <si>
    <t>Hangtechika kialakítása</t>
  </si>
  <si>
    <t xml:space="preserve">  Forintban </t>
  </si>
  <si>
    <t xml:space="preserve">2016. év előtti kifizetés </t>
  </si>
  <si>
    <t>2016. évi kifizetés</t>
  </si>
  <si>
    <t>2020.</t>
  </si>
  <si>
    <t>Műfüves labdarugópálya kiépítése Egyeken</t>
  </si>
  <si>
    <t>Közterület térfigyelő rendszer bővítése, pihenőpark területén.</t>
  </si>
  <si>
    <t>Egyek település közvilágítás korszerűsítés, műszaki ellenőri feladatok</t>
  </si>
  <si>
    <t>Tájház víz és szennyvízbekötés</t>
  </si>
  <si>
    <t>Borostyán Idősek otthon villámhárító hálózat kiépítése</t>
  </si>
  <si>
    <t>Tárkányi Béla Könyvtár és Művelődési Ház hangtechnika fejlesztés</t>
  </si>
  <si>
    <t>Egyek, Fő utca - Vasút utca járdakészítés műszaki ellenőr</t>
  </si>
  <si>
    <t>Attila telepen fellelhető külterületi ingatlanok elbirtoklása, ügyvédi díj</t>
  </si>
  <si>
    <t>Könyvvizsgálati díj</t>
  </si>
  <si>
    <t>2011.</t>
  </si>
  <si>
    <t>Tanyagondnoki szolgálta kisértékű tárgyi eszköz beszerzés</t>
  </si>
  <si>
    <t>Felhalmozási c.pénzeszközátadás Idősek Otthona fejlesztés</t>
  </si>
  <si>
    <t xml:space="preserve">                                              Egyek Nagyközség Önkormányzat 2016. évi működési és felhalmozási célú bevételeinek és kiadásainak </t>
  </si>
  <si>
    <t>Egyek Nagyközség Önkormányzata 2016.évi péneszközeinek változása</t>
  </si>
  <si>
    <t>Tárkányi Béla Könyvtár és Művelődési Ház 2016. évi pénzeszközeinek változása</t>
  </si>
  <si>
    <t xml:space="preserve"> Egyek Nagyközség Önkormányzatának tulajdonában álló gazdálkodó szervezetek működéséből származó kötelezettségek , követelések, és részesedések alakulása a  2016. évben</t>
  </si>
  <si>
    <t>2015. év tény adata</t>
  </si>
  <si>
    <t>2016. évi</t>
  </si>
  <si>
    <t>B116. Elszámolásból származó bevételek</t>
  </si>
  <si>
    <t>B14. Működési célú visszatérítendő támogatások, kölcsönök visszatérülése áh-n belülről</t>
  </si>
  <si>
    <t>B31. Magánszemélyek jövedelemadói</t>
  </si>
  <si>
    <t>011130 Önkormányzatok és önkormányzati hivatalok jogalkotói és ált.ig. tevékenysége/ Önkormányzat/ kiadásai 2 223 788 forint, Polgármesteri Hivatal kiadásai: 15 104 810 forint, Egyeki Szöghatár Nonporfit Kft. részére átadott péneszköz: 20 113 002 forint, Mentőállomás részére átadott pénzeszköz: 20 000 forint, 2016. évi rendezvényekegyéb dologi kiadási: 1 256 431 forint, 066020 Város- községgazdálkodási egyéb szolgáltatások kiadásai: 11 904 510 forint</t>
  </si>
  <si>
    <t xml:space="preserve"> Debrecen- Nyíregyházi Egyházmegye működési támogatása: 3 543 240 ezer forint, 011130 Önkormányzatok és önkormányzati hivatalok jogalkotói és ált.ig. tevékenysége/ Önkormányzat bérek kívüli juttatások/  1 382 278 forint,Fejlesztési célú hitelek törlesztés és kamata: 9 198 350 forint</t>
  </si>
  <si>
    <t xml:space="preserve">* A 8. számú mellékletben szereplő adatok eltérnek a 2016. évi költségvetési beszámoló 2. űrlap 112-es, illetve 124-es sorában szereplő tényadatától, mely sorok tartalmazzák a helyi adó túlfizetésével kapcsolatos bevételeket. </t>
  </si>
  <si>
    <t>2015. év</t>
  </si>
  <si>
    <t>2016. év</t>
  </si>
  <si>
    <t>A 2016. évben érték nélkül nyilvántartott eszközökről</t>
  </si>
  <si>
    <t>Értéke             2015.év</t>
  </si>
  <si>
    <t>Értéke                   2016. év</t>
  </si>
  <si>
    <t>Kétöklű Szociális Szövetkezet</t>
  </si>
  <si>
    <t xml:space="preserve"> forintban </t>
  </si>
  <si>
    <t>Egyek Nagyközség Önkormányzat és költségvetési szervei 2016. évi bevételei forrásonként, főbb jogcím-csoportonkénti részletezettségben.</t>
  </si>
  <si>
    <t>Egyeki Polgármesteri Hivatal 2016. évi bevételei kormányzati funkciók szerinti bontásban</t>
  </si>
  <si>
    <t>Egyeki Polgármesteri Hivatal 2016. évi bevételei kormányzati funkciók szerinti bontásban kötelezően ellátandó feladatonként</t>
  </si>
  <si>
    <t>Tárkányi Béla Könyvtár és Művelődési Ház 2016. évi bevételei kormányzati funkcók szerinti bontásban</t>
  </si>
  <si>
    <t>14 123 868 *</t>
  </si>
  <si>
    <t>50 622 541 *</t>
  </si>
  <si>
    <t>Kimutatás az Egyek Nagyközség Önkormányzata 2016. évi hiteltörlesztéseiről és felvételeiről, valamint a tárgyévet követő hiteltörlesztéből eredő kötelezettségek összegéről</t>
  </si>
  <si>
    <t>Hitelszerződés száma</t>
  </si>
  <si>
    <t>Kölcsönszerződés szerinti összeg</t>
  </si>
  <si>
    <t>2016.12.31-én fennálló hitelállomány</t>
  </si>
  <si>
    <t>2016. évi törlesztés dátuma</t>
  </si>
  <si>
    <t>2016. évi törlesztés összege</t>
  </si>
  <si>
    <t>2016. évi hitelfelvét dátuma</t>
  </si>
  <si>
    <t>2016. évi hitelfelvét  összege</t>
  </si>
  <si>
    <t>2017. évi törlesztőrészlet</t>
  </si>
  <si>
    <t>További évek törlésztőrészlet</t>
  </si>
  <si>
    <t>12114/3</t>
  </si>
  <si>
    <t>Zúzott kő finanszírozása</t>
  </si>
  <si>
    <t>12114/10</t>
  </si>
  <si>
    <t>Beton elem előregyártó csarnok pályázathoz kapcsolódó kiviteli terv készítése</t>
  </si>
  <si>
    <t>12114/7</t>
  </si>
  <si>
    <t>Műfüves labdarugópálya pályázati tervdokumentáció elkészítésének finanszírozása</t>
  </si>
  <si>
    <t>12114/11</t>
  </si>
  <si>
    <t>Alacsony vételárú ingatlanok megvásárlása</t>
  </si>
  <si>
    <t>12114/8</t>
  </si>
  <si>
    <t>Horgászturizmushoz kapcsolódó pihenőpark kialakítása önerő fedezet</t>
  </si>
  <si>
    <t>70112115/15</t>
  </si>
  <si>
    <t>"Egyek bel- és külterületi csapadékelvezető rendszer rekonstrukciója" pályázat megvalósításához kapcsolódó előleg visszafizetési kötelezettség</t>
  </si>
  <si>
    <t>701330062016</t>
  </si>
  <si>
    <t xml:space="preserve">Műfüves futballpálya kialakítása Egyeken </t>
  </si>
  <si>
    <t>70112115/18</t>
  </si>
  <si>
    <t>Önkormányzati tulajdonú ingatlan fűtéskorszerűsítése</t>
  </si>
  <si>
    <t>2016.03.31.</t>
  </si>
  <si>
    <t>70112115/19</t>
  </si>
  <si>
    <t>Gyepmesteri telep építése Egyeken című LEADER pályázat önerő finanszírozása</t>
  </si>
  <si>
    <t>2016.09.30.</t>
  </si>
</sst>
</file>

<file path=xl/styles.xml><?xml version="1.0" encoding="utf-8"?>
<styleSheet xmlns="http://schemas.openxmlformats.org/spreadsheetml/2006/main">
  <numFmts count="12">
    <numFmt numFmtId="43" formatCode="_-* #,##0.00\ _F_t_-;\-* #,##0.00\ _F_t_-;_-* &quot;-&quot;??\ _F_t_-;_-@_-"/>
    <numFmt numFmtId="164" formatCode="#,###"/>
    <numFmt numFmtId="165" formatCode="#"/>
    <numFmt numFmtId="166" formatCode="_-* #,##0\ _F_t_-;\-* #,##0\ _F_t_-;_-* &quot;-&quot;??\ _F_t_-;_-@_-"/>
    <numFmt numFmtId="167" formatCode="_-* #,##0.00\ _F_t_-;\-* #,##0.00\ _F_t_-;_-* \-??\ _F_t_-;_-@_-"/>
    <numFmt numFmtId="168" formatCode="_-* #,##0\ _F_t_-;\-* #,##0\ _F_t_-;_-* \-??\ _F_t_-;_-@_-"/>
    <numFmt numFmtId="169" formatCode="0.0%"/>
    <numFmt numFmtId="170" formatCode="00"/>
    <numFmt numFmtId="171" formatCode="#,###__;\-#,###__"/>
    <numFmt numFmtId="172" formatCode="0.0000%"/>
    <numFmt numFmtId="173" formatCode="#,##0_ ;\-#,##0\ "/>
    <numFmt numFmtId="174" formatCode="0_ ;\-0\ "/>
  </numFmts>
  <fonts count="118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10"/>
      <name val="Times New Roman"/>
      <family val="1"/>
      <charset val="238"/>
    </font>
    <font>
      <b/>
      <sz val="10"/>
      <name val="Arial"/>
      <family val="2"/>
      <charset val="238"/>
    </font>
    <font>
      <b/>
      <sz val="12"/>
      <name val="Arial"/>
      <family val="2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</font>
    <font>
      <sz val="12"/>
      <name val="Arial"/>
      <family val="2"/>
    </font>
    <font>
      <b/>
      <sz val="12"/>
      <name val="Arial"/>
      <family val="2"/>
      <charset val="238"/>
    </font>
    <font>
      <b/>
      <u/>
      <sz val="11"/>
      <name val="Arial"/>
      <family val="2"/>
      <charset val="238"/>
    </font>
    <font>
      <b/>
      <sz val="11"/>
      <name val="Arial"/>
      <family val="2"/>
      <charset val="238"/>
    </font>
    <font>
      <sz val="12"/>
      <name val="Times New Roman CE"/>
      <charset val="238"/>
    </font>
    <font>
      <sz val="9"/>
      <name val="Arial CE"/>
      <charset val="238"/>
    </font>
    <font>
      <sz val="8"/>
      <name val="Arial CE"/>
      <charset val="238"/>
    </font>
    <font>
      <sz val="11"/>
      <name val="Arial CE"/>
      <charset val="238"/>
    </font>
    <font>
      <i/>
      <sz val="10"/>
      <name val="Arial CE"/>
      <charset val="238"/>
    </font>
    <font>
      <b/>
      <i/>
      <sz val="10"/>
      <name val="Arial CE"/>
      <charset val="238"/>
    </font>
    <font>
      <b/>
      <sz val="14"/>
      <name val="Times New Roman"/>
      <family val="1"/>
      <charset val="238"/>
    </font>
    <font>
      <b/>
      <i/>
      <sz val="8"/>
      <color indexed="8"/>
      <name val="Arial"/>
      <family val="2"/>
      <charset val="238"/>
    </font>
    <font>
      <b/>
      <sz val="9"/>
      <name val="Arial CE"/>
      <charset val="238"/>
    </font>
    <font>
      <b/>
      <i/>
      <sz val="11"/>
      <name val="Arial"/>
      <family val="2"/>
    </font>
    <font>
      <i/>
      <sz val="11"/>
      <name val="Arial CE"/>
      <charset val="238"/>
    </font>
    <font>
      <b/>
      <sz val="16"/>
      <name val="Arial CE"/>
      <charset val="238"/>
    </font>
    <font>
      <b/>
      <i/>
      <sz val="11"/>
      <name val="Arial"/>
      <family val="2"/>
      <charset val="238"/>
    </font>
    <font>
      <i/>
      <sz val="9"/>
      <name val="Arial CE"/>
      <charset val="238"/>
    </font>
    <font>
      <b/>
      <u/>
      <sz val="9"/>
      <name val="Arial CE"/>
      <charset val="238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i/>
      <sz val="11"/>
      <name val="Arial"/>
      <family val="2"/>
    </font>
    <font>
      <sz val="11"/>
      <name val="Arial"/>
      <family val="2"/>
    </font>
    <font>
      <b/>
      <i/>
      <sz val="8"/>
      <name val="Arial"/>
      <family val="2"/>
      <charset val="238"/>
    </font>
    <font>
      <b/>
      <sz val="8"/>
      <name val="Arial CE"/>
      <charset val="238"/>
    </font>
    <font>
      <b/>
      <sz val="12"/>
      <name val="Arial CE"/>
      <charset val="238"/>
    </font>
    <font>
      <b/>
      <sz val="9"/>
      <name val="Arial"/>
      <family val="2"/>
    </font>
    <font>
      <b/>
      <sz val="9"/>
      <name val="Arial CE"/>
      <family val="2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b/>
      <i/>
      <sz val="10"/>
      <name val="Arial"/>
      <family val="2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i/>
      <sz val="12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i/>
      <sz val="9"/>
      <name val="Arial"/>
      <family val="2"/>
      <charset val="238"/>
    </font>
    <font>
      <b/>
      <sz val="12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1"/>
    </font>
    <font>
      <sz val="11"/>
      <name val="Arial CE"/>
      <family val="2"/>
      <charset val="238"/>
    </font>
    <font>
      <b/>
      <i/>
      <sz val="11"/>
      <name val="Times New Roman CE"/>
      <family val="1"/>
      <charset val="238"/>
    </font>
    <font>
      <sz val="10"/>
      <name val="Times New Roman"/>
      <family val="1"/>
    </font>
    <font>
      <b/>
      <i/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  <font>
      <b/>
      <i/>
      <sz val="10"/>
      <name val="Times New Roman"/>
      <family val="1"/>
      <charset val="238"/>
    </font>
    <font>
      <b/>
      <i/>
      <sz val="10"/>
      <name val="Times New Roman"/>
      <family val="1"/>
    </font>
    <font>
      <b/>
      <sz val="10"/>
      <name val="Times New Roman"/>
      <family val="1"/>
      <charset val="238"/>
    </font>
    <font>
      <b/>
      <sz val="10"/>
      <name val="Times New Roman"/>
      <family val="1"/>
    </font>
    <font>
      <b/>
      <sz val="12"/>
      <name val="Arial CE"/>
      <family val="2"/>
      <charset val="238"/>
    </font>
    <font>
      <b/>
      <i/>
      <sz val="10"/>
      <name val="Arial CE"/>
      <family val="2"/>
      <charset val="238"/>
    </font>
    <font>
      <sz val="8"/>
      <name val="Times New Roman"/>
      <family val="1"/>
    </font>
    <font>
      <sz val="14"/>
      <name val="Times New Roman"/>
      <family val="1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b/>
      <sz val="8"/>
      <name val="Times New Roman"/>
      <family val="1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i/>
      <sz val="8"/>
      <name val="Times New Roman"/>
      <family val="1"/>
      <charset val="238"/>
    </font>
    <font>
      <b/>
      <i/>
      <sz val="8"/>
      <name val="Times New Roman"/>
      <family val="1"/>
      <charset val="238"/>
    </font>
    <font>
      <sz val="10"/>
      <name val="Times New Roman CE"/>
      <charset val="238"/>
    </font>
    <font>
      <b/>
      <i/>
      <sz val="9"/>
      <name val="Times New Roman CE"/>
      <family val="1"/>
      <charset val="238"/>
    </font>
    <font>
      <b/>
      <sz val="8"/>
      <name val="Times New Roman CE"/>
      <family val="1"/>
      <charset val="238"/>
    </font>
    <font>
      <sz val="8"/>
      <name val="Times New Roman CE"/>
      <family val="1"/>
      <charset val="238"/>
    </font>
    <font>
      <b/>
      <sz val="8"/>
      <name val="Times New Roman CE"/>
      <charset val="238"/>
    </font>
    <font>
      <b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b/>
      <i/>
      <sz val="4"/>
      <color indexed="8"/>
      <name val="Times New Roman"/>
      <family val="1"/>
      <charset val="238"/>
    </font>
    <font>
      <b/>
      <sz val="13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11"/>
      <name val="Times New Roman CE"/>
      <family val="1"/>
      <charset val="238"/>
    </font>
    <font>
      <i/>
      <sz val="8"/>
      <name val="Arial"/>
      <family val="2"/>
      <charset val="238"/>
    </font>
    <font>
      <sz val="12"/>
      <color indexed="8"/>
      <name val="Calibri"/>
      <family val="2"/>
      <charset val="238"/>
    </font>
    <font>
      <b/>
      <sz val="11"/>
      <name val="Arial"/>
      <family val="2"/>
    </font>
    <font>
      <i/>
      <sz val="11"/>
      <color indexed="8"/>
      <name val="Arial"/>
      <family val="2"/>
    </font>
    <font>
      <b/>
      <sz val="11"/>
      <name val="Arial CE"/>
      <charset val="238"/>
    </font>
    <font>
      <b/>
      <i/>
      <sz val="11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sz val="12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0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125">
        <bgColor indexed="47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25">
    <xf numFmtId="0" fontId="0" fillId="0" borderId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0" fillId="0" borderId="0" applyFill="0" applyBorder="0" applyAlignment="0" applyProtection="0"/>
    <xf numFmtId="43" fontId="10" fillId="0" borderId="0" applyFont="0" applyFill="0" applyBorder="0" applyAlignment="0" applyProtection="0"/>
    <xf numFmtId="167" fontId="50" fillId="0" borderId="0" applyFill="0" applyBorder="0" applyAlignment="0" applyProtection="0"/>
    <xf numFmtId="0" fontId="10" fillId="0" borderId="0"/>
    <xf numFmtId="0" fontId="10" fillId="0" borderId="0"/>
    <xf numFmtId="0" fontId="50" fillId="0" borderId="0"/>
    <xf numFmtId="0" fontId="12" fillId="0" borderId="0"/>
    <xf numFmtId="0" fontId="23" fillId="0" borderId="0"/>
    <xf numFmtId="0" fontId="50" fillId="0" borderId="0"/>
    <xf numFmtId="0" fontId="51" fillId="0" borderId="0"/>
    <xf numFmtId="0" fontId="85" fillId="0" borderId="0"/>
    <xf numFmtId="0" fontId="48" fillId="0" borderId="0"/>
    <xf numFmtId="0" fontId="56" fillId="0" borderId="0"/>
    <xf numFmtId="0" fontId="12" fillId="0" borderId="0"/>
    <xf numFmtId="9" fontId="50" fillId="0" borderId="0" applyFill="0" applyBorder="0" applyAlignment="0" applyProtection="0"/>
    <xf numFmtId="9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942">
    <xf numFmtId="0" fontId="0" fillId="0" borderId="0" xfId="0"/>
    <xf numFmtId="0" fontId="0" fillId="0" borderId="0" xfId="0" applyBorder="1"/>
    <xf numFmtId="3" fontId="0" fillId="0" borderId="0" xfId="0" applyNumberFormat="1"/>
    <xf numFmtId="0" fontId="5" fillId="0" borderId="0" xfId="0" applyFont="1"/>
    <xf numFmtId="0" fontId="0" fillId="0" borderId="0" xfId="0" applyBorder="1" applyAlignment="1"/>
    <xf numFmtId="0" fontId="13" fillId="0" borderId="1" xfId="0" applyFont="1" applyBorder="1"/>
    <xf numFmtId="0" fontId="11" fillId="0" borderId="0" xfId="0" applyFont="1"/>
    <xf numFmtId="0" fontId="7" fillId="0" borderId="0" xfId="0" applyFont="1" applyAlignment="1"/>
    <xf numFmtId="0" fontId="13" fillId="0" borderId="0" xfId="0" applyFont="1" applyBorder="1"/>
    <xf numFmtId="0" fontId="7" fillId="0" borderId="0" xfId="0" applyFont="1" applyAlignment="1">
      <alignment horizontal="center" wrapText="1"/>
    </xf>
    <xf numFmtId="0" fontId="7" fillId="0" borderId="1" xfId="0" applyFont="1" applyBorder="1" applyAlignment="1"/>
    <xf numFmtId="0" fontId="15" fillId="0" borderId="0" xfId="0" applyFont="1" applyAlignment="1"/>
    <xf numFmtId="0" fontId="9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9" fillId="0" borderId="0" xfId="0" applyFont="1" applyBorder="1"/>
    <xf numFmtId="3" fontId="16" fillId="2" borderId="0" xfId="0" applyNumberFormat="1" applyFont="1" applyFill="1" applyBorder="1" applyAlignment="1">
      <alignment horizontal="center"/>
    </xf>
    <xf numFmtId="0" fontId="16" fillId="0" borderId="0" xfId="0" applyFont="1" applyBorder="1"/>
    <xf numFmtId="0" fontId="24" fillId="0" borderId="0" xfId="0" applyFont="1"/>
    <xf numFmtId="0" fontId="11" fillId="0" borderId="2" xfId="0" applyFont="1" applyBorder="1"/>
    <xf numFmtId="0" fontId="11" fillId="0" borderId="3" xfId="0" applyFont="1" applyBorder="1"/>
    <xf numFmtId="0" fontId="26" fillId="0" borderId="0" xfId="0" applyFont="1"/>
    <xf numFmtId="0" fontId="13" fillId="0" borderId="0" xfId="0" applyFont="1" applyBorder="1" applyAlignment="1"/>
    <xf numFmtId="3" fontId="13" fillId="0" borderId="0" xfId="0" applyNumberFormat="1" applyFont="1" applyBorder="1" applyAlignment="1"/>
    <xf numFmtId="0" fontId="0" fillId="0" borderId="0" xfId="0" applyFill="1"/>
    <xf numFmtId="0" fontId="4" fillId="0" borderId="0" xfId="0" applyFont="1"/>
    <xf numFmtId="0" fontId="27" fillId="0" borderId="0" xfId="0" applyFont="1"/>
    <xf numFmtId="166" fontId="11" fillId="0" borderId="2" xfId="1" applyNumberFormat="1" applyFont="1" applyBorder="1"/>
    <xf numFmtId="3" fontId="17" fillId="2" borderId="0" xfId="0" applyNumberFormat="1" applyFont="1" applyFill="1" applyBorder="1" applyAlignment="1"/>
    <xf numFmtId="3" fontId="18" fillId="2" borderId="0" xfId="0" applyNumberFormat="1" applyFont="1" applyFill="1" applyBorder="1" applyAlignment="1"/>
    <xf numFmtId="0" fontId="16" fillId="2" borderId="0" xfId="0" applyFont="1" applyFill="1" applyBorder="1" applyAlignment="1"/>
    <xf numFmtId="166" fontId="0" fillId="0" borderId="0" xfId="0" applyNumberFormat="1"/>
    <xf numFmtId="0" fontId="0" fillId="2" borderId="0" xfId="0" applyFill="1"/>
    <xf numFmtId="0" fontId="13" fillId="0" borderId="1" xfId="0" applyFont="1" applyBorder="1" applyAlignment="1">
      <alignment horizontal="center"/>
    </xf>
    <xf numFmtId="0" fontId="8" fillId="2" borderId="0" xfId="0" applyFont="1" applyFill="1" applyBorder="1" applyAlignment="1">
      <alignment horizontal="center" wrapText="1"/>
    </xf>
    <xf numFmtId="0" fontId="22" fillId="2" borderId="0" xfId="0" applyFont="1" applyFill="1" applyBorder="1" applyAlignment="1">
      <alignment horizontal="center" wrapText="1"/>
    </xf>
    <xf numFmtId="3" fontId="22" fillId="2" borderId="1" xfId="0" applyNumberFormat="1" applyFont="1" applyFill="1" applyBorder="1"/>
    <xf numFmtId="3" fontId="12" fillId="2" borderId="0" xfId="0" applyNumberFormat="1" applyFont="1" applyFill="1" applyBorder="1" applyAlignment="1">
      <alignment wrapText="1"/>
    </xf>
    <xf numFmtId="3" fontId="11" fillId="2" borderId="0" xfId="0" applyNumberFormat="1" applyFont="1" applyFill="1" applyBorder="1"/>
    <xf numFmtId="3" fontId="22" fillId="2" borderId="4" xfId="0" applyNumberFormat="1" applyFont="1" applyFill="1" applyBorder="1" applyAlignment="1"/>
    <xf numFmtId="3" fontId="22" fillId="2" borderId="0" xfId="0" applyNumberFormat="1" applyFont="1" applyFill="1" applyBorder="1"/>
    <xf numFmtId="3" fontId="22" fillId="2" borderId="0" xfId="0" applyNumberFormat="1" applyFont="1" applyFill="1" applyBorder="1" applyAlignment="1"/>
    <xf numFmtId="3" fontId="21" fillId="2" borderId="0" xfId="0" applyNumberFormat="1" applyFont="1" applyFill="1" applyBorder="1" applyAlignment="1">
      <alignment wrapText="1"/>
    </xf>
    <xf numFmtId="3" fontId="0" fillId="2" borderId="0" xfId="0" applyNumberFormat="1" applyFill="1"/>
    <xf numFmtId="0" fontId="26" fillId="2" borderId="0" xfId="0" applyFont="1" applyFill="1"/>
    <xf numFmtId="3" fontId="26" fillId="2" borderId="0" xfId="0" applyNumberFormat="1" applyFont="1" applyFill="1"/>
    <xf numFmtId="0" fontId="11" fillId="0" borderId="2" xfId="0" applyFont="1" applyBorder="1" applyAlignment="1">
      <alignment wrapText="1"/>
    </xf>
    <xf numFmtId="3" fontId="13" fillId="0" borderId="1" xfId="0" applyNumberFormat="1" applyFont="1" applyBorder="1" applyAlignment="1">
      <alignment horizontal="center"/>
    </xf>
    <xf numFmtId="166" fontId="11" fillId="0" borderId="5" xfId="1" applyNumberFormat="1" applyFont="1" applyBorder="1"/>
    <xf numFmtId="166" fontId="11" fillId="0" borderId="6" xfId="1" applyNumberFormat="1" applyFont="1" applyBorder="1"/>
    <xf numFmtId="166" fontId="11" fillId="0" borderId="7" xfId="1" applyNumberFormat="1" applyFont="1" applyBorder="1"/>
    <xf numFmtId="3" fontId="11" fillId="0" borderId="8" xfId="0" applyNumberFormat="1" applyFont="1" applyBorder="1" applyAlignment="1">
      <alignment horizontal="center"/>
    </xf>
    <xf numFmtId="166" fontId="11" fillId="0" borderId="9" xfId="1" applyNumberFormat="1" applyFont="1" applyBorder="1" applyAlignment="1">
      <alignment horizontal="center"/>
    </xf>
    <xf numFmtId="3" fontId="11" fillId="2" borderId="8" xfId="0" applyNumberFormat="1" applyFont="1" applyFill="1" applyBorder="1" applyAlignment="1">
      <alignment horizontal="center"/>
    </xf>
    <xf numFmtId="166" fontId="11" fillId="0" borderId="10" xfId="1" applyNumberFormat="1" applyFont="1" applyBorder="1" applyAlignment="1">
      <alignment horizontal="center"/>
    </xf>
    <xf numFmtId="3" fontId="11" fillId="0" borderId="11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166" fontId="11" fillId="0" borderId="0" xfId="1" applyNumberFormat="1" applyFont="1" applyBorder="1" applyAlignment="1">
      <alignment horizontal="center"/>
    </xf>
    <xf numFmtId="3" fontId="13" fillId="0" borderId="0" xfId="0" applyNumberFormat="1" applyFont="1" applyBorder="1" applyAlignment="1">
      <alignment horizontal="center"/>
    </xf>
    <xf numFmtId="166" fontId="13" fillId="0" borderId="1" xfId="1" applyNumberFormat="1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166" fontId="11" fillId="0" borderId="4" xfId="1" applyNumberFormat="1" applyFont="1" applyBorder="1" applyAlignment="1">
      <alignment horizontal="center"/>
    </xf>
    <xf numFmtId="166" fontId="11" fillId="0" borderId="12" xfId="1" applyNumberFormat="1" applyFont="1" applyBorder="1"/>
    <xf numFmtId="0" fontId="6" fillId="2" borderId="13" xfId="0" applyFont="1" applyFill="1" applyBorder="1" applyAlignment="1">
      <alignment horizontal="center"/>
    </xf>
    <xf numFmtId="0" fontId="31" fillId="0" borderId="0" xfId="0" applyFont="1"/>
    <xf numFmtId="0" fontId="11" fillId="0" borderId="3" xfId="0" applyFont="1" applyBorder="1" applyAlignment="1">
      <alignment wrapText="1"/>
    </xf>
    <xf numFmtId="166" fontId="13" fillId="0" borderId="1" xfId="1" applyNumberFormat="1" applyFont="1" applyBorder="1"/>
    <xf numFmtId="166" fontId="11" fillId="0" borderId="3" xfId="1" applyNumberFormat="1" applyFont="1" applyBorder="1"/>
    <xf numFmtId="166" fontId="13" fillId="0" borderId="14" xfId="1" applyNumberFormat="1" applyFont="1" applyBorder="1"/>
    <xf numFmtId="166" fontId="13" fillId="0" borderId="15" xfId="1" applyNumberFormat="1" applyFont="1" applyBorder="1"/>
    <xf numFmtId="0" fontId="15" fillId="0" borderId="13" xfId="0" applyFont="1" applyBorder="1" applyAlignment="1">
      <alignment horizontal="right"/>
    </xf>
    <xf numFmtId="0" fontId="7" fillId="0" borderId="0" xfId="0" applyFont="1" applyAlignment="1">
      <alignment wrapText="1"/>
    </xf>
    <xf numFmtId="166" fontId="11" fillId="0" borderId="0" xfId="1" applyNumberFormat="1" applyFont="1" applyFill="1" applyBorder="1"/>
    <xf numFmtId="166" fontId="11" fillId="0" borderId="10" xfId="1" applyNumberFormat="1" applyFont="1" applyFill="1" applyBorder="1" applyAlignment="1">
      <alignment horizontal="center"/>
    </xf>
    <xf numFmtId="166" fontId="11" fillId="0" borderId="9" xfId="1" applyNumberFormat="1" applyFont="1" applyFill="1" applyBorder="1" applyAlignment="1">
      <alignment horizontal="center"/>
    </xf>
    <xf numFmtId="0" fontId="36" fillId="0" borderId="0" xfId="0" applyFont="1"/>
    <xf numFmtId="0" fontId="37" fillId="0" borderId="0" xfId="0" applyFont="1"/>
    <xf numFmtId="0" fontId="0" fillId="0" borderId="0" xfId="0" applyAlignment="1">
      <alignment horizontal="right"/>
    </xf>
    <xf numFmtId="0" fontId="0" fillId="0" borderId="8" xfId="0" applyBorder="1"/>
    <xf numFmtId="166" fontId="12" fillId="2" borderId="8" xfId="1" applyNumberFormat="1" applyFont="1" applyFill="1" applyBorder="1"/>
    <xf numFmtId="166" fontId="0" fillId="0" borderId="8" xfId="0" applyNumberFormat="1" applyBorder="1"/>
    <xf numFmtId="166" fontId="11" fillId="0" borderId="1" xfId="1" applyNumberFormat="1" applyFont="1" applyBorder="1" applyAlignment="1">
      <alignment horizontal="center"/>
    </xf>
    <xf numFmtId="3" fontId="16" fillId="2" borderId="16" xfId="0" applyNumberFormat="1" applyFont="1" applyFill="1" applyBorder="1" applyAlignment="1">
      <alignment horizontal="center"/>
    </xf>
    <xf numFmtId="0" fontId="15" fillId="0" borderId="0" xfId="0" applyFont="1" applyBorder="1" applyAlignment="1">
      <alignment horizontal="right"/>
    </xf>
    <xf numFmtId="166" fontId="12" fillId="0" borderId="8" xfId="1" applyNumberFormat="1" applyFont="1" applyFill="1" applyBorder="1"/>
    <xf numFmtId="0" fontId="0" fillId="0" borderId="0" xfId="0" applyFont="1"/>
    <xf numFmtId="166" fontId="4" fillId="0" borderId="17" xfId="0" applyNumberFormat="1" applyFont="1" applyBorder="1"/>
    <xf numFmtId="166" fontId="11" fillId="0" borderId="1" xfId="1" applyNumberFormat="1" applyFont="1" applyBorder="1"/>
    <xf numFmtId="166" fontId="10" fillId="0" borderId="0" xfId="1" applyNumberFormat="1" applyFont="1"/>
    <xf numFmtId="166" fontId="6" fillId="0" borderId="1" xfId="1" applyNumberFormat="1" applyFont="1" applyBorder="1" applyAlignment="1">
      <alignment horizontal="center"/>
    </xf>
    <xf numFmtId="3" fontId="22" fillId="0" borderId="8" xfId="0" applyNumberFormat="1" applyFont="1" applyFill="1" applyBorder="1"/>
    <xf numFmtId="3" fontId="21" fillId="0" borderId="1" xfId="0" applyNumberFormat="1" applyFont="1" applyFill="1" applyBorder="1" applyAlignment="1">
      <alignment wrapText="1"/>
    </xf>
    <xf numFmtId="3" fontId="22" fillId="0" borderId="18" xfId="0" applyNumberFormat="1" applyFont="1" applyFill="1" applyBorder="1"/>
    <xf numFmtId="3" fontId="22" fillId="0" borderId="19" xfId="0" applyNumberFormat="1" applyFont="1" applyFill="1" applyBorder="1"/>
    <xf numFmtId="3" fontId="22" fillId="0" borderId="20" xfId="0" applyNumberFormat="1" applyFont="1" applyFill="1" applyBorder="1"/>
    <xf numFmtId="3" fontId="38" fillId="0" borderId="2" xfId="0" applyNumberFormat="1" applyFont="1" applyFill="1" applyBorder="1" applyAlignment="1">
      <alignment wrapText="1"/>
    </xf>
    <xf numFmtId="3" fontId="38" fillId="0" borderId="21" xfId="0" applyNumberFormat="1" applyFont="1" applyFill="1" applyBorder="1"/>
    <xf numFmtId="3" fontId="38" fillId="0" borderId="22" xfId="0" applyNumberFormat="1" applyFont="1" applyFill="1" applyBorder="1"/>
    <xf numFmtId="3" fontId="38" fillId="2" borderId="22" xfId="0" applyNumberFormat="1" applyFont="1" applyFill="1" applyBorder="1"/>
    <xf numFmtId="3" fontId="38" fillId="2" borderId="8" xfId="0" applyNumberFormat="1" applyFont="1" applyFill="1" applyBorder="1"/>
    <xf numFmtId="3" fontId="39" fillId="0" borderId="3" xfId="0" applyNumberFormat="1" applyFont="1" applyFill="1" applyBorder="1" applyAlignment="1">
      <alignment wrapText="1"/>
    </xf>
    <xf numFmtId="3" fontId="39" fillId="0" borderId="10" xfId="0" applyNumberFormat="1" applyFont="1" applyFill="1" applyBorder="1"/>
    <xf numFmtId="3" fontId="39" fillId="0" borderId="11" xfId="0" applyNumberFormat="1" applyFont="1" applyFill="1" applyBorder="1"/>
    <xf numFmtId="3" fontId="39" fillId="2" borderId="11" xfId="0" applyNumberFormat="1" applyFont="1" applyFill="1" applyBorder="1"/>
    <xf numFmtId="3" fontId="22" fillId="0" borderId="11" xfId="0" applyNumberFormat="1" applyFont="1" applyFill="1" applyBorder="1"/>
    <xf numFmtId="3" fontId="38" fillId="0" borderId="3" xfId="0" applyNumberFormat="1" applyFont="1" applyFill="1" applyBorder="1" applyAlignment="1">
      <alignment wrapText="1"/>
    </xf>
    <xf numFmtId="3" fontId="38" fillId="0" borderId="10" xfId="0" applyNumberFormat="1" applyFont="1" applyFill="1" applyBorder="1"/>
    <xf numFmtId="3" fontId="38" fillId="0" borderId="11" xfId="0" applyNumberFormat="1" applyFont="1" applyFill="1" applyBorder="1"/>
    <xf numFmtId="3" fontId="38" fillId="2" borderId="11" xfId="0" applyNumberFormat="1" applyFont="1" applyFill="1" applyBorder="1"/>
    <xf numFmtId="3" fontId="39" fillId="0" borderId="23" xfId="0" applyNumberFormat="1" applyFont="1" applyFill="1" applyBorder="1" applyAlignment="1">
      <alignment wrapText="1"/>
    </xf>
    <xf numFmtId="3" fontId="39" fillId="0" borderId="21" xfId="0" applyNumberFormat="1" applyFont="1" applyFill="1" applyBorder="1"/>
    <xf numFmtId="3" fontId="39" fillId="0" borderId="22" xfId="0" applyNumberFormat="1" applyFont="1" applyFill="1" applyBorder="1"/>
    <xf numFmtId="3" fontId="32" fillId="2" borderId="22" xfId="0" applyNumberFormat="1" applyFont="1" applyFill="1" applyBorder="1"/>
    <xf numFmtId="3" fontId="32" fillId="2" borderId="24" xfId="0" applyNumberFormat="1" applyFont="1" applyFill="1" applyBorder="1"/>
    <xf numFmtId="3" fontId="39" fillId="0" borderId="2" xfId="0" applyNumberFormat="1" applyFont="1" applyFill="1" applyBorder="1" applyAlignment="1">
      <alignment wrapText="1"/>
    </xf>
    <xf numFmtId="3" fontId="40" fillId="0" borderId="8" xfId="0" applyNumberFormat="1" applyFont="1" applyFill="1" applyBorder="1"/>
    <xf numFmtId="3" fontId="40" fillId="0" borderId="25" xfId="0" applyNumberFormat="1" applyFont="1" applyFill="1" applyBorder="1"/>
    <xf numFmtId="3" fontId="40" fillId="0" borderId="10" xfId="0" applyNumberFormat="1" applyFont="1" applyFill="1" applyBorder="1"/>
    <xf numFmtId="3" fontId="40" fillId="0" borderId="11" xfId="0" applyNumberFormat="1" applyFont="1" applyFill="1" applyBorder="1"/>
    <xf numFmtId="3" fontId="40" fillId="2" borderId="11" xfId="0" applyNumberFormat="1" applyFont="1" applyFill="1" applyBorder="1"/>
    <xf numFmtId="3" fontId="40" fillId="2" borderId="26" xfId="0" applyNumberFormat="1" applyFont="1" applyFill="1" applyBorder="1"/>
    <xf numFmtId="3" fontId="41" fillId="0" borderId="10" xfId="0" applyNumberFormat="1" applyFont="1" applyFill="1" applyBorder="1"/>
    <xf numFmtId="3" fontId="41" fillId="0" borderId="11" xfId="0" applyNumberFormat="1" applyFont="1" applyFill="1" applyBorder="1"/>
    <xf numFmtId="3" fontId="41" fillId="2" borderId="11" xfId="0" applyNumberFormat="1" applyFont="1" applyFill="1" applyBorder="1"/>
    <xf numFmtId="3" fontId="41" fillId="2" borderId="26" xfId="0" applyNumberFormat="1" applyFont="1" applyFill="1" applyBorder="1"/>
    <xf numFmtId="3" fontId="22" fillId="0" borderId="27" xfId="0" applyNumberFormat="1" applyFont="1" applyFill="1" applyBorder="1"/>
    <xf numFmtId="3" fontId="41" fillId="2" borderId="8" xfId="0" applyNumberFormat="1" applyFont="1" applyFill="1" applyBorder="1"/>
    <xf numFmtId="3" fontId="39" fillId="2" borderId="8" xfId="0" applyNumberFormat="1" applyFont="1" applyFill="1" applyBorder="1"/>
    <xf numFmtId="3" fontId="41" fillId="2" borderId="8" xfId="0" applyNumberFormat="1" applyFont="1" applyFill="1" applyBorder="1" applyAlignment="1">
      <alignment horizontal="right"/>
    </xf>
    <xf numFmtId="3" fontId="39" fillId="2" borderId="8" xfId="0" applyNumberFormat="1" applyFont="1" applyFill="1" applyBorder="1" applyAlignment="1">
      <alignment horizontal="right"/>
    </xf>
    <xf numFmtId="166" fontId="11" fillId="0" borderId="28" xfId="1" applyNumberFormat="1" applyFont="1" applyBorder="1"/>
    <xf numFmtId="166" fontId="11" fillId="0" borderId="29" xfId="1" applyNumberFormat="1" applyFont="1" applyBorder="1"/>
    <xf numFmtId="166" fontId="11" fillId="0" borderId="29" xfId="1" applyNumberFormat="1" applyFont="1" applyFill="1" applyBorder="1"/>
    <xf numFmtId="166" fontId="13" fillId="0" borderId="15" xfId="1" applyNumberFormat="1" applyFont="1" applyBorder="1" applyAlignment="1">
      <alignment horizontal="right"/>
    </xf>
    <xf numFmtId="166" fontId="12" fillId="0" borderId="8" xfId="1" applyNumberFormat="1" applyFont="1" applyBorder="1"/>
    <xf numFmtId="166" fontId="12" fillId="0" borderId="16" xfId="1" applyNumberFormat="1" applyFont="1" applyBorder="1"/>
    <xf numFmtId="166" fontId="12" fillId="0" borderId="30" xfId="1" applyNumberFormat="1" applyFont="1" applyBorder="1"/>
    <xf numFmtId="166" fontId="12" fillId="0" borderId="31" xfId="1" applyNumberFormat="1" applyFont="1" applyBorder="1"/>
    <xf numFmtId="166" fontId="12" fillId="0" borderId="32" xfId="1" applyNumberFormat="1" applyFont="1" applyBorder="1"/>
    <xf numFmtId="3" fontId="38" fillId="2" borderId="24" xfId="0" applyNumberFormat="1" applyFont="1" applyFill="1" applyBorder="1"/>
    <xf numFmtId="3" fontId="38" fillId="2" borderId="25" xfId="0" applyNumberFormat="1" applyFont="1" applyFill="1" applyBorder="1"/>
    <xf numFmtId="3" fontId="39" fillId="2" borderId="26" xfId="0" applyNumberFormat="1" applyFont="1" applyFill="1" applyBorder="1"/>
    <xf numFmtId="3" fontId="38" fillId="2" borderId="26" xfId="0" applyNumberFormat="1" applyFont="1" applyFill="1" applyBorder="1"/>
    <xf numFmtId="166" fontId="13" fillId="0" borderId="33" xfId="1" applyNumberFormat="1" applyFont="1" applyBorder="1" applyAlignment="1">
      <alignment horizontal="right"/>
    </xf>
    <xf numFmtId="166" fontId="13" fillId="0" borderId="34" xfId="1" applyNumberFormat="1" applyFont="1" applyBorder="1"/>
    <xf numFmtId="166" fontId="13" fillId="0" borderId="35" xfId="1" applyNumberFormat="1" applyFont="1" applyBorder="1"/>
    <xf numFmtId="166" fontId="12" fillId="0" borderId="31" xfId="1" applyNumberFormat="1" applyFont="1" applyFill="1" applyBorder="1" applyAlignment="1"/>
    <xf numFmtId="166" fontId="12" fillId="0" borderId="8" xfId="1" applyNumberFormat="1" applyFont="1" applyFill="1" applyBorder="1" applyAlignment="1"/>
    <xf numFmtId="3" fontId="22" fillId="0" borderId="9" xfId="0" applyNumberFormat="1" applyFont="1" applyFill="1" applyBorder="1"/>
    <xf numFmtId="3" fontId="22" fillId="0" borderId="33" xfId="0" applyNumberFormat="1" applyFont="1" applyFill="1" applyBorder="1"/>
    <xf numFmtId="3" fontId="38" fillId="0" borderId="23" xfId="0" applyNumberFormat="1" applyFont="1" applyFill="1" applyBorder="1" applyAlignment="1">
      <alignment wrapText="1"/>
    </xf>
    <xf numFmtId="3" fontId="38" fillId="0" borderId="36" xfId="0" applyNumberFormat="1" applyFont="1" applyFill="1" applyBorder="1"/>
    <xf numFmtId="3" fontId="38" fillId="0" borderId="37" xfId="0" applyNumberFormat="1" applyFont="1" applyFill="1" applyBorder="1"/>
    <xf numFmtId="3" fontId="38" fillId="2" borderId="37" xfId="0" applyNumberFormat="1" applyFont="1" applyFill="1" applyBorder="1"/>
    <xf numFmtId="3" fontId="38" fillId="2" borderId="38" xfId="0" applyNumberFormat="1" applyFont="1" applyFill="1" applyBorder="1"/>
    <xf numFmtId="3" fontId="22" fillId="0" borderId="22" xfId="0" applyNumberFormat="1" applyFont="1" applyFill="1" applyBorder="1"/>
    <xf numFmtId="3" fontId="38" fillId="0" borderId="12" xfId="0" applyNumberFormat="1" applyFont="1" applyFill="1" applyBorder="1" applyAlignment="1">
      <alignment wrapText="1"/>
    </xf>
    <xf numFmtId="3" fontId="35" fillId="0" borderId="1" xfId="0" applyNumberFormat="1" applyFont="1" applyFill="1" applyBorder="1" applyAlignment="1">
      <alignment wrapText="1"/>
    </xf>
    <xf numFmtId="3" fontId="21" fillId="0" borderId="15" xfId="0" applyNumberFormat="1" applyFont="1" applyFill="1" applyBorder="1" applyAlignment="1">
      <alignment wrapText="1"/>
    </xf>
    <xf numFmtId="3" fontId="22" fillId="0" borderId="39" xfId="0" applyNumberFormat="1" applyFont="1" applyFill="1" applyBorder="1"/>
    <xf numFmtId="3" fontId="22" fillId="0" borderId="40" xfId="0" applyNumberFormat="1" applyFont="1" applyFill="1" applyBorder="1"/>
    <xf numFmtId="3" fontId="22" fillId="0" borderId="14" xfId="0" applyNumberFormat="1" applyFont="1" applyFill="1" applyBorder="1"/>
    <xf numFmtId="3" fontId="22" fillId="0" borderId="1" xfId="0" applyNumberFormat="1" applyFont="1" applyFill="1" applyBorder="1"/>
    <xf numFmtId="3" fontId="22" fillId="2" borderId="41" xfId="0" applyNumberFormat="1" applyFont="1" applyFill="1" applyBorder="1"/>
    <xf numFmtId="3" fontId="40" fillId="0" borderId="9" xfId="0" applyNumberFormat="1" applyFont="1" applyFill="1" applyBorder="1"/>
    <xf numFmtId="3" fontId="22" fillId="2" borderId="1" xfId="0" applyNumberFormat="1" applyFont="1" applyFill="1" applyBorder="1" applyAlignment="1">
      <alignment wrapText="1"/>
    </xf>
    <xf numFmtId="3" fontId="22" fillId="2" borderId="27" xfId="0" applyNumberFormat="1" applyFont="1" applyFill="1" applyBorder="1"/>
    <xf numFmtId="3" fontId="22" fillId="2" borderId="19" xfId="0" applyNumberFormat="1" applyFont="1" applyFill="1" applyBorder="1"/>
    <xf numFmtId="3" fontId="22" fillId="2" borderId="20" xfId="0" applyNumberFormat="1" applyFont="1" applyFill="1" applyBorder="1"/>
    <xf numFmtId="3" fontId="38" fillId="0" borderId="29" xfId="0" applyNumberFormat="1" applyFont="1" applyFill="1" applyBorder="1" applyAlignment="1">
      <alignment wrapText="1"/>
    </xf>
    <xf numFmtId="0" fontId="6" fillId="0" borderId="15" xfId="0" applyFont="1" applyBorder="1" applyAlignment="1">
      <alignment horizontal="center" vertical="center"/>
    </xf>
    <xf numFmtId="0" fontId="19" fillId="0" borderId="0" xfId="0" applyFont="1" applyAlignment="1"/>
    <xf numFmtId="3" fontId="22" fillId="2" borderId="14" xfId="0" applyNumberFormat="1" applyFont="1" applyFill="1" applyBorder="1"/>
    <xf numFmtId="3" fontId="40" fillId="2" borderId="8" xfId="0" applyNumberFormat="1" applyFont="1" applyFill="1" applyBorder="1"/>
    <xf numFmtId="0" fontId="43" fillId="2" borderId="35" xfId="0" applyFont="1" applyFill="1" applyBorder="1" applyAlignment="1">
      <alignment vertical="center" wrapText="1"/>
    </xf>
    <xf numFmtId="0" fontId="43" fillId="2" borderId="35" xfId="0" applyFont="1" applyFill="1" applyBorder="1" applyAlignment="1">
      <alignment horizontal="center" vertical="center" wrapText="1"/>
    </xf>
    <xf numFmtId="0" fontId="45" fillId="0" borderId="8" xfId="0" applyFont="1" applyBorder="1" applyAlignment="1">
      <alignment horizontal="left" vertical="center" wrapText="1"/>
    </xf>
    <xf numFmtId="0" fontId="46" fillId="0" borderId="17" xfId="0" applyFont="1" applyBorder="1" applyAlignment="1">
      <alignment horizontal="left" vertical="center"/>
    </xf>
    <xf numFmtId="166" fontId="13" fillId="0" borderId="8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3" fontId="13" fillId="0" borderId="35" xfId="0" applyNumberFormat="1" applyFont="1" applyBorder="1" applyAlignment="1">
      <alignment horizontal="center"/>
    </xf>
    <xf numFmtId="43" fontId="6" fillId="0" borderId="0" xfId="1" applyFont="1" applyBorder="1" applyAlignment="1">
      <alignment horizontal="center"/>
    </xf>
    <xf numFmtId="166" fontId="11" fillId="0" borderId="41" xfId="1" applyNumberFormat="1" applyFont="1" applyBorder="1" applyAlignment="1">
      <alignment horizontal="center"/>
    </xf>
    <xf numFmtId="3" fontId="13" fillId="0" borderId="41" xfId="0" applyNumberFormat="1" applyFont="1" applyBorder="1" applyAlignment="1">
      <alignment horizontal="center"/>
    </xf>
    <xf numFmtId="166" fontId="6" fillId="0" borderId="8" xfId="1" applyNumberFormat="1" applyFont="1" applyBorder="1" applyAlignment="1">
      <alignment horizontal="center"/>
    </xf>
    <xf numFmtId="166" fontId="6" fillId="0" borderId="31" xfId="1" applyNumberFormat="1" applyFont="1" applyBorder="1" applyAlignment="1">
      <alignment horizontal="center"/>
    </xf>
    <xf numFmtId="3" fontId="13" fillId="0" borderId="32" xfId="0" applyNumberFormat="1" applyFont="1" applyBorder="1" applyAlignment="1">
      <alignment horizontal="center"/>
    </xf>
    <xf numFmtId="3" fontId="13" fillId="0" borderId="16" xfId="0" applyNumberFormat="1" applyFont="1" applyBorder="1" applyAlignment="1">
      <alignment horizontal="center"/>
    </xf>
    <xf numFmtId="3" fontId="13" fillId="0" borderId="17" xfId="0" applyNumberFormat="1" applyFont="1" applyBorder="1" applyAlignment="1">
      <alignment horizontal="center"/>
    </xf>
    <xf numFmtId="166" fontId="6" fillId="0" borderId="17" xfId="1" applyNumberFormat="1" applyFont="1" applyBorder="1" applyAlignment="1">
      <alignment horizontal="center"/>
    </xf>
    <xf numFmtId="3" fontId="13" fillId="0" borderId="30" xfId="0" applyNumberFormat="1" applyFont="1" applyBorder="1" applyAlignment="1">
      <alignment horizontal="center"/>
    </xf>
    <xf numFmtId="0" fontId="11" fillId="0" borderId="12" xfId="0" applyFont="1" applyBorder="1"/>
    <xf numFmtId="3" fontId="11" fillId="0" borderId="42" xfId="0" applyNumberFormat="1" applyFont="1" applyBorder="1" applyAlignment="1">
      <alignment horizontal="center"/>
    </xf>
    <xf numFmtId="166" fontId="11" fillId="0" borderId="43" xfId="1" applyNumberFormat="1" applyFont="1" applyFill="1" applyBorder="1" applyAlignment="1">
      <alignment horizontal="center"/>
    </xf>
    <xf numFmtId="166" fontId="11" fillId="0" borderId="44" xfId="1" applyNumberFormat="1" applyFont="1" applyFill="1" applyBorder="1" applyAlignment="1">
      <alignment horizontal="center"/>
    </xf>
    <xf numFmtId="3" fontId="11" fillId="0" borderId="45" xfId="0" applyNumberFormat="1" applyFont="1" applyBorder="1" applyAlignment="1">
      <alignment horizontal="center"/>
    </xf>
    <xf numFmtId="166" fontId="11" fillId="0" borderId="46" xfId="1" applyNumberFormat="1" applyFont="1" applyFill="1" applyBorder="1" applyAlignment="1">
      <alignment horizontal="center"/>
    </xf>
    <xf numFmtId="166" fontId="11" fillId="0" borderId="47" xfId="1" applyNumberFormat="1" applyFont="1" applyFill="1" applyBorder="1" applyAlignment="1">
      <alignment horizontal="center"/>
    </xf>
    <xf numFmtId="3" fontId="11" fillId="0" borderId="48" xfId="0" applyNumberFormat="1" applyFont="1" applyBorder="1" applyAlignment="1">
      <alignment horizontal="center"/>
    </xf>
    <xf numFmtId="166" fontId="11" fillId="0" borderId="49" xfId="1" applyNumberFormat="1" applyFont="1" applyBorder="1" applyAlignment="1">
      <alignment horizontal="center"/>
    </xf>
    <xf numFmtId="166" fontId="11" fillId="0" borderId="50" xfId="1" applyNumberFormat="1" applyFont="1" applyBorder="1" applyAlignment="1">
      <alignment horizontal="center"/>
    </xf>
    <xf numFmtId="3" fontId="13" fillId="0" borderId="14" xfId="0" applyNumberFormat="1" applyFont="1" applyBorder="1" applyAlignment="1">
      <alignment horizontal="center"/>
    </xf>
    <xf numFmtId="3" fontId="11" fillId="2" borderId="42" xfId="0" applyNumberFormat="1" applyFont="1" applyFill="1" applyBorder="1" applyAlignment="1">
      <alignment horizontal="center"/>
    </xf>
    <xf numFmtId="3" fontId="11" fillId="2" borderId="31" xfId="0" applyNumberFormat="1" applyFont="1" applyFill="1" applyBorder="1" applyAlignment="1">
      <alignment horizontal="center"/>
    </xf>
    <xf numFmtId="3" fontId="11" fillId="2" borderId="32" xfId="0" applyNumberFormat="1" applyFont="1" applyFill="1" applyBorder="1" applyAlignment="1">
      <alignment horizontal="center"/>
    </xf>
    <xf numFmtId="3" fontId="11" fillId="2" borderId="45" xfId="0" applyNumberFormat="1" applyFont="1" applyFill="1" applyBorder="1" applyAlignment="1">
      <alignment horizontal="center"/>
    </xf>
    <xf numFmtId="3" fontId="11" fillId="2" borderId="16" xfId="0" applyNumberFormat="1" applyFont="1" applyFill="1" applyBorder="1" applyAlignment="1">
      <alignment horizontal="center"/>
    </xf>
    <xf numFmtId="3" fontId="11" fillId="2" borderId="48" xfId="0" applyNumberFormat="1" applyFont="1" applyFill="1" applyBorder="1" applyAlignment="1">
      <alignment horizontal="center"/>
    </xf>
    <xf numFmtId="3" fontId="11" fillId="2" borderId="17" xfId="0" applyNumberFormat="1" applyFont="1" applyFill="1" applyBorder="1" applyAlignment="1">
      <alignment horizontal="center"/>
    </xf>
    <xf numFmtId="3" fontId="11" fillId="2" borderId="30" xfId="0" applyNumberFormat="1" applyFont="1" applyFill="1" applyBorder="1" applyAlignment="1">
      <alignment horizontal="center"/>
    </xf>
    <xf numFmtId="0" fontId="6" fillId="0" borderId="51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left" vertical="center" wrapText="1"/>
    </xf>
    <xf numFmtId="3" fontId="16" fillId="2" borderId="32" xfId="0" applyNumberFormat="1" applyFont="1" applyFill="1" applyBorder="1" applyAlignment="1">
      <alignment horizontal="center"/>
    </xf>
    <xf numFmtId="0" fontId="13" fillId="0" borderId="45" xfId="0" applyFont="1" applyBorder="1" applyAlignment="1">
      <alignment horizontal="left" vertical="center" wrapText="1"/>
    </xf>
    <xf numFmtId="0" fontId="6" fillId="0" borderId="52" xfId="0" applyFont="1" applyBorder="1" applyAlignment="1">
      <alignment horizontal="left" vertical="center" wrapText="1"/>
    </xf>
    <xf numFmtId="166" fontId="12" fillId="2" borderId="11" xfId="1" applyNumberFormat="1" applyFont="1" applyFill="1" applyBorder="1"/>
    <xf numFmtId="166" fontId="12" fillId="0" borderId="11" xfId="1" applyNumberFormat="1" applyFont="1" applyFill="1" applyBorder="1"/>
    <xf numFmtId="3" fontId="16" fillId="2" borderId="53" xfId="0" applyNumberFormat="1" applyFont="1" applyFill="1" applyBorder="1" applyAlignment="1">
      <alignment horizontal="center"/>
    </xf>
    <xf numFmtId="0" fontId="13" fillId="0" borderId="52" xfId="0" applyFont="1" applyBorder="1" applyAlignment="1">
      <alignment horizontal="left" vertical="center" wrapText="1"/>
    </xf>
    <xf numFmtId="3" fontId="16" fillId="2" borderId="54" xfId="0" applyNumberFormat="1" applyFont="1" applyFill="1" applyBorder="1" applyAlignment="1">
      <alignment horizontal="center"/>
    </xf>
    <xf numFmtId="0" fontId="3" fillId="0" borderId="55" xfId="0" applyFont="1" applyBorder="1" applyAlignment="1">
      <alignment horizontal="left" vertical="center"/>
    </xf>
    <xf numFmtId="3" fontId="16" fillId="2" borderId="56" xfId="0" applyNumberFormat="1" applyFont="1" applyFill="1" applyBorder="1" applyAlignment="1">
      <alignment horizontal="center"/>
    </xf>
    <xf numFmtId="0" fontId="6" fillId="0" borderId="42" xfId="0" applyFont="1" applyBorder="1" applyAlignment="1">
      <alignment horizontal="left" vertical="center" wrapText="1"/>
    </xf>
    <xf numFmtId="0" fontId="6" fillId="0" borderId="45" xfId="0" applyFont="1" applyBorder="1" applyAlignment="1">
      <alignment horizontal="left" vertical="center" wrapText="1"/>
    </xf>
    <xf numFmtId="0" fontId="34" fillId="0" borderId="0" xfId="0" applyFont="1" applyAlignment="1">
      <alignment vertical="center" wrapText="1"/>
    </xf>
    <xf numFmtId="166" fontId="12" fillId="0" borderId="57" xfId="1" applyNumberFormat="1" applyFont="1" applyBorder="1"/>
    <xf numFmtId="166" fontId="12" fillId="0" borderId="25" xfId="1" applyNumberFormat="1" applyFont="1" applyBorder="1"/>
    <xf numFmtId="166" fontId="12" fillId="0" borderId="58" xfId="1" applyNumberFormat="1" applyFont="1" applyBorder="1"/>
    <xf numFmtId="166" fontId="13" fillId="0" borderId="51" xfId="1" applyNumberFormat="1" applyFont="1" applyBorder="1"/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3" fontId="6" fillId="2" borderId="32" xfId="0" applyNumberFormat="1" applyFont="1" applyFill="1" applyBorder="1" applyAlignment="1">
      <alignment horizontal="center"/>
    </xf>
    <xf numFmtId="3" fontId="6" fillId="2" borderId="16" xfId="0" applyNumberFormat="1" applyFont="1" applyFill="1" applyBorder="1" applyAlignment="1">
      <alignment horizontal="center"/>
    </xf>
    <xf numFmtId="3" fontId="6" fillId="2" borderId="53" xfId="0" applyNumberFormat="1" applyFont="1" applyFill="1" applyBorder="1" applyAlignment="1">
      <alignment horizontal="center"/>
    </xf>
    <xf numFmtId="3" fontId="6" fillId="2" borderId="56" xfId="0" applyNumberFormat="1" applyFont="1" applyFill="1" applyBorder="1" applyAlignment="1">
      <alignment horizontal="center"/>
    </xf>
    <xf numFmtId="166" fontId="12" fillId="2" borderId="31" xfId="1" applyNumberFormat="1" applyFont="1" applyFill="1" applyBorder="1" applyAlignment="1">
      <alignment horizontal="center"/>
    </xf>
    <xf numFmtId="166" fontId="12" fillId="2" borderId="8" xfId="1" applyNumberFormat="1" applyFont="1" applyFill="1" applyBorder="1" applyAlignment="1">
      <alignment horizontal="center"/>
    </xf>
    <xf numFmtId="3" fontId="12" fillId="2" borderId="0" xfId="0" applyNumberFormat="1" applyFont="1" applyFill="1" applyBorder="1" applyAlignment="1"/>
    <xf numFmtId="166" fontId="6" fillId="2" borderId="19" xfId="1" applyNumberFormat="1" applyFont="1" applyFill="1" applyBorder="1"/>
    <xf numFmtId="166" fontId="0" fillId="0" borderId="0" xfId="1" applyNumberFormat="1" applyFont="1"/>
    <xf numFmtId="166" fontId="13" fillId="0" borderId="51" xfId="1" applyNumberFormat="1" applyFont="1" applyBorder="1" applyAlignment="1">
      <alignment horizontal="center" vertical="center" wrapText="1"/>
    </xf>
    <xf numFmtId="166" fontId="4" fillId="0" borderId="0" xfId="1" applyNumberFormat="1" applyFont="1" applyAlignment="1">
      <alignment vertical="center" wrapText="1"/>
    </xf>
    <xf numFmtId="166" fontId="5" fillId="0" borderId="0" xfId="1" applyNumberFormat="1" applyFont="1"/>
    <xf numFmtId="0" fontId="11" fillId="5" borderId="4" xfId="0" applyFont="1" applyFill="1" applyBorder="1"/>
    <xf numFmtId="0" fontId="11" fillId="5" borderId="4" xfId="0" applyFont="1" applyFill="1" applyBorder="1" applyAlignment="1">
      <alignment horizontal="center"/>
    </xf>
    <xf numFmtId="166" fontId="13" fillId="0" borderId="41" xfId="1" applyNumberFormat="1" applyFont="1" applyBorder="1"/>
    <xf numFmtId="166" fontId="13" fillId="0" borderId="59" xfId="1" applyNumberFormat="1" applyFont="1" applyBorder="1"/>
    <xf numFmtId="166" fontId="13" fillId="0" borderId="60" xfId="1" applyNumberFormat="1" applyFont="1" applyBorder="1"/>
    <xf numFmtId="166" fontId="13" fillId="0" borderId="40" xfId="1" applyNumberFormat="1" applyFont="1" applyBorder="1" applyAlignment="1">
      <alignment horizontal="right"/>
    </xf>
    <xf numFmtId="166" fontId="13" fillId="0" borderId="4" xfId="1" applyNumberFormat="1" applyFont="1" applyBorder="1"/>
    <xf numFmtId="166" fontId="11" fillId="0" borderId="5" xfId="1" applyNumberFormat="1" applyFont="1" applyFill="1" applyBorder="1"/>
    <xf numFmtId="0" fontId="46" fillId="0" borderId="11" xfId="0" applyFont="1" applyBorder="1" applyAlignment="1">
      <alignment horizontal="left" vertical="center"/>
    </xf>
    <xf numFmtId="166" fontId="4" fillId="0" borderId="11" xfId="0" applyNumberFormat="1" applyFont="1" applyBorder="1"/>
    <xf numFmtId="3" fontId="38" fillId="5" borderId="21" xfId="0" applyNumberFormat="1" applyFont="1" applyFill="1" applyBorder="1"/>
    <xf numFmtId="3" fontId="38" fillId="5" borderId="9" xfId="0" applyNumberFormat="1" applyFont="1" applyFill="1" applyBorder="1"/>
    <xf numFmtId="3" fontId="39" fillId="5" borderId="10" xfId="0" applyNumberFormat="1" applyFont="1" applyFill="1" applyBorder="1"/>
    <xf numFmtId="3" fontId="38" fillId="5" borderId="22" xfId="0" applyNumberFormat="1" applyFont="1" applyFill="1" applyBorder="1"/>
    <xf numFmtId="3" fontId="38" fillId="5" borderId="8" xfId="0" applyNumberFormat="1" applyFont="1" applyFill="1" applyBorder="1"/>
    <xf numFmtId="3" fontId="39" fillId="5" borderId="11" xfId="0" applyNumberFormat="1" applyFont="1" applyFill="1" applyBorder="1"/>
    <xf numFmtId="3" fontId="22" fillId="5" borderId="8" xfId="0" applyNumberFormat="1" applyFont="1" applyFill="1" applyBorder="1"/>
    <xf numFmtId="0" fontId="13" fillId="5" borderId="1" xfId="0" applyFont="1" applyFill="1" applyBorder="1" applyAlignment="1">
      <alignment horizontal="center"/>
    </xf>
    <xf numFmtId="0" fontId="43" fillId="2" borderId="34" xfId="0" applyFont="1" applyFill="1" applyBorder="1" applyAlignment="1">
      <alignment horizontal="center" vertical="center" wrapText="1"/>
    </xf>
    <xf numFmtId="3" fontId="22" fillId="0" borderId="0" xfId="0" applyNumberFormat="1" applyFont="1" applyFill="1" applyBorder="1"/>
    <xf numFmtId="3" fontId="38" fillId="0" borderId="61" xfId="0" applyNumberFormat="1" applyFont="1" applyFill="1" applyBorder="1"/>
    <xf numFmtId="3" fontId="38" fillId="0" borderId="62" xfId="0" applyNumberFormat="1" applyFont="1" applyFill="1" applyBorder="1"/>
    <xf numFmtId="3" fontId="39" fillId="0" borderId="63" xfId="0" applyNumberFormat="1" applyFont="1" applyFill="1" applyBorder="1"/>
    <xf numFmtId="3" fontId="38" fillId="0" borderId="0" xfId="0" applyNumberFormat="1" applyFont="1" applyFill="1" applyBorder="1"/>
    <xf numFmtId="3" fontId="38" fillId="0" borderId="63" xfId="0" applyNumberFormat="1" applyFont="1" applyFill="1" applyBorder="1"/>
    <xf numFmtId="3" fontId="39" fillId="0" borderId="61" xfId="0" applyNumberFormat="1" applyFont="1" applyFill="1" applyBorder="1"/>
    <xf numFmtId="3" fontId="40" fillId="0" borderId="63" xfId="0" applyNumberFormat="1" applyFont="1" applyFill="1" applyBorder="1"/>
    <xf numFmtId="3" fontId="41" fillId="0" borderId="63" xfId="0" applyNumberFormat="1" applyFont="1" applyFill="1" applyBorder="1"/>
    <xf numFmtId="3" fontId="22" fillId="0" borderId="41" xfId="0" applyNumberFormat="1" applyFont="1" applyFill="1" applyBorder="1"/>
    <xf numFmtId="0" fontId="43" fillId="2" borderId="64" xfId="0" applyFont="1" applyFill="1" applyBorder="1" applyAlignment="1">
      <alignment vertical="center" wrapText="1"/>
    </xf>
    <xf numFmtId="3" fontId="38" fillId="2" borderId="36" xfId="0" applyNumberFormat="1" applyFont="1" applyFill="1" applyBorder="1"/>
    <xf numFmtId="3" fontId="38" fillId="2" borderId="10" xfId="0" applyNumberFormat="1" applyFont="1" applyFill="1" applyBorder="1"/>
    <xf numFmtId="3" fontId="32" fillId="2" borderId="21" xfId="0" applyNumberFormat="1" applyFont="1" applyFill="1" applyBorder="1"/>
    <xf numFmtId="3" fontId="40" fillId="2" borderId="10" xfId="0" applyNumberFormat="1" applyFont="1" applyFill="1" applyBorder="1"/>
    <xf numFmtId="3" fontId="41" fillId="2" borderId="10" xfId="0" applyNumberFormat="1" applyFont="1" applyFill="1" applyBorder="1"/>
    <xf numFmtId="0" fontId="43" fillId="2" borderId="1" xfId="0" applyFont="1" applyFill="1" applyBorder="1" applyAlignment="1">
      <alignment horizontal="center" vertical="center" wrapText="1"/>
    </xf>
    <xf numFmtId="3" fontId="22" fillId="0" borderId="2" xfId="0" applyNumberFormat="1" applyFont="1" applyFill="1" applyBorder="1"/>
    <xf numFmtId="3" fontId="22" fillId="5" borderId="9" xfId="0" applyNumberFormat="1" applyFont="1" applyFill="1" applyBorder="1"/>
    <xf numFmtId="3" fontId="22" fillId="0" borderId="10" xfId="0" applyNumberFormat="1" applyFont="1" applyFill="1" applyBorder="1"/>
    <xf numFmtId="3" fontId="22" fillId="0" borderId="21" xfId="0" applyNumberFormat="1" applyFont="1" applyFill="1" applyBorder="1"/>
    <xf numFmtId="3" fontId="22" fillId="0" borderId="25" xfId="0" applyNumberFormat="1" applyFont="1" applyFill="1" applyBorder="1"/>
    <xf numFmtId="3" fontId="22" fillId="0" borderId="26" xfId="0" applyNumberFormat="1" applyFont="1" applyFill="1" applyBorder="1"/>
    <xf numFmtId="3" fontId="22" fillId="0" borderId="24" xfId="0" applyNumberFormat="1" applyFont="1" applyFill="1" applyBorder="1"/>
    <xf numFmtId="3" fontId="39" fillId="2" borderId="25" xfId="0" applyNumberFormat="1" applyFont="1" applyFill="1" applyBorder="1"/>
    <xf numFmtId="3" fontId="40" fillId="2" borderId="25" xfId="0" applyNumberFormat="1" applyFont="1" applyFill="1" applyBorder="1"/>
    <xf numFmtId="3" fontId="39" fillId="2" borderId="25" xfId="0" applyNumberFormat="1" applyFont="1" applyFill="1" applyBorder="1" applyAlignment="1">
      <alignment horizontal="right"/>
    </xf>
    <xf numFmtId="3" fontId="41" fillId="2" borderId="25" xfId="0" applyNumberFormat="1" applyFont="1" applyFill="1" applyBorder="1"/>
    <xf numFmtId="3" fontId="41" fillId="2" borderId="25" xfId="0" applyNumberFormat="1" applyFont="1" applyFill="1" applyBorder="1" applyAlignment="1">
      <alignment horizontal="right"/>
    </xf>
    <xf numFmtId="3" fontId="38" fillId="0" borderId="26" xfId="0" applyNumberFormat="1" applyFont="1" applyFill="1" applyBorder="1"/>
    <xf numFmtId="3" fontId="22" fillId="0" borderId="3" xfId="0" applyNumberFormat="1" applyFont="1" applyFill="1" applyBorder="1"/>
    <xf numFmtId="3" fontId="22" fillId="2" borderId="55" xfId="0" applyNumberFormat="1" applyFont="1" applyFill="1" applyBorder="1"/>
    <xf numFmtId="3" fontId="22" fillId="0" borderId="12" xfId="0" applyNumberFormat="1" applyFont="1" applyFill="1" applyBorder="1"/>
    <xf numFmtId="3" fontId="22" fillId="2" borderId="64" xfId="0" applyNumberFormat="1" applyFont="1" applyFill="1" applyBorder="1"/>
    <xf numFmtId="3" fontId="22" fillId="2" borderId="35" xfId="0" applyNumberFormat="1" applyFont="1" applyFill="1" applyBorder="1"/>
    <xf numFmtId="3" fontId="21" fillId="2" borderId="41" xfId="0" applyNumberFormat="1" applyFont="1" applyFill="1" applyBorder="1" applyAlignment="1">
      <alignment wrapText="1"/>
    </xf>
    <xf numFmtId="166" fontId="11" fillId="5" borderId="12" xfId="1" applyNumberFormat="1" applyFont="1" applyFill="1" applyBorder="1"/>
    <xf numFmtId="166" fontId="11" fillId="5" borderId="2" xfId="1" applyNumberFormat="1" applyFont="1" applyFill="1" applyBorder="1"/>
    <xf numFmtId="166" fontId="11" fillId="5" borderId="3" xfId="1" applyNumberFormat="1" applyFont="1" applyFill="1" applyBorder="1"/>
    <xf numFmtId="166" fontId="13" fillId="5" borderId="14" xfId="1" applyNumberFormat="1" applyFont="1" applyFill="1" applyBorder="1"/>
    <xf numFmtId="166" fontId="13" fillId="5" borderId="1" xfId="1" applyNumberFormat="1" applyFont="1" applyFill="1" applyBorder="1"/>
    <xf numFmtId="166" fontId="11" fillId="5" borderId="5" xfId="1" applyNumberFormat="1" applyFont="1" applyFill="1" applyBorder="1"/>
    <xf numFmtId="166" fontId="11" fillId="5" borderId="6" xfId="1" applyNumberFormat="1" applyFont="1" applyFill="1" applyBorder="1"/>
    <xf numFmtId="1" fontId="0" fillId="0" borderId="0" xfId="0" applyNumberFormat="1" applyAlignment="1">
      <alignment horizontal="center"/>
    </xf>
    <xf numFmtId="1" fontId="0" fillId="0" borderId="16" xfId="0" applyNumberFormat="1" applyBorder="1" applyAlignment="1">
      <alignment horizontal="center"/>
    </xf>
    <xf numFmtId="1" fontId="4" fillId="0" borderId="53" xfId="0" applyNumberFormat="1" applyFont="1" applyBorder="1" applyAlignment="1">
      <alignment horizontal="center"/>
    </xf>
    <xf numFmtId="0" fontId="45" fillId="0" borderId="31" xfId="0" applyFont="1" applyBorder="1" applyAlignment="1">
      <alignment horizontal="left" vertical="center" wrapText="1"/>
    </xf>
    <xf numFmtId="166" fontId="4" fillId="0" borderId="31" xfId="0" applyNumberFormat="1" applyFont="1" applyBorder="1"/>
    <xf numFmtId="1" fontId="4" fillId="0" borderId="30" xfId="0" applyNumberFormat="1" applyFont="1" applyBorder="1" applyAlignment="1">
      <alignment horizontal="center"/>
    </xf>
    <xf numFmtId="0" fontId="45" fillId="0" borderId="22" xfId="0" applyFont="1" applyBorder="1" applyAlignment="1">
      <alignment horizontal="left" vertical="center" wrapText="1"/>
    </xf>
    <xf numFmtId="166" fontId="0" fillId="0" borderId="22" xfId="0" applyNumberFormat="1" applyBorder="1"/>
    <xf numFmtId="1" fontId="0" fillId="0" borderId="65" xfId="0" applyNumberFormat="1" applyBorder="1" applyAlignment="1">
      <alignment horizontal="center"/>
    </xf>
    <xf numFmtId="166" fontId="0" fillId="0" borderId="31" xfId="0" applyNumberFormat="1" applyBorder="1"/>
    <xf numFmtId="1" fontId="0" fillId="0" borderId="32" xfId="0" applyNumberFormat="1" applyBorder="1" applyAlignment="1">
      <alignment horizontal="center"/>
    </xf>
    <xf numFmtId="0" fontId="20" fillId="0" borderId="66" xfId="0" applyFont="1" applyBorder="1" applyAlignment="1">
      <alignment vertical="center" wrapText="1"/>
    </xf>
    <xf numFmtId="0" fontId="44" fillId="0" borderId="33" xfId="0" applyFont="1" applyBorder="1"/>
    <xf numFmtId="1" fontId="44" fillId="0" borderId="67" xfId="0" applyNumberFormat="1" applyFont="1" applyBorder="1" applyAlignment="1">
      <alignment horizontal="center"/>
    </xf>
    <xf numFmtId="0" fontId="13" fillId="0" borderId="1" xfId="0" applyFont="1" applyBorder="1" applyAlignment="1">
      <alignment horizontal="left" vertical="center" wrapText="1"/>
    </xf>
    <xf numFmtId="0" fontId="13" fillId="0" borderId="68" xfId="0" applyFont="1" applyBorder="1" applyAlignment="1">
      <alignment horizontal="left" vertical="center" wrapText="1"/>
    </xf>
    <xf numFmtId="0" fontId="13" fillId="0" borderId="29" xfId="0" applyFont="1" applyBorder="1" applyAlignment="1">
      <alignment horizontal="left" vertical="center" wrapText="1"/>
    </xf>
    <xf numFmtId="0" fontId="13" fillId="0" borderId="23" xfId="0" applyFont="1" applyBorder="1" applyAlignment="1">
      <alignment horizontal="left" vertical="center" wrapText="1"/>
    </xf>
    <xf numFmtId="166" fontId="6" fillId="2" borderId="69" xfId="1" applyNumberFormat="1" applyFont="1" applyFill="1" applyBorder="1" applyAlignment="1">
      <alignment horizontal="center"/>
    </xf>
    <xf numFmtId="166" fontId="6" fillId="2" borderId="68" xfId="1" applyNumberFormat="1" applyFont="1" applyFill="1" applyBorder="1" applyAlignment="1">
      <alignment horizontal="center"/>
    </xf>
    <xf numFmtId="166" fontId="6" fillId="2" borderId="1" xfId="1" applyNumberFormat="1" applyFont="1" applyFill="1" applyBorder="1" applyAlignment="1">
      <alignment horizontal="center"/>
    </xf>
    <xf numFmtId="0" fontId="13" fillId="0" borderId="41" xfId="0" applyFont="1" applyBorder="1" applyAlignment="1">
      <alignment horizontal="left" vertical="center" wrapText="1"/>
    </xf>
    <xf numFmtId="0" fontId="13" fillId="0" borderId="60" xfId="0" applyFont="1" applyBorder="1" applyAlignment="1">
      <alignment horizontal="left" vertical="center" wrapText="1"/>
    </xf>
    <xf numFmtId="0" fontId="13" fillId="0" borderId="70" xfId="0" applyFont="1" applyBorder="1" applyAlignment="1">
      <alignment horizontal="left" vertical="center" wrapText="1"/>
    </xf>
    <xf numFmtId="0" fontId="13" fillId="0" borderId="34" xfId="0" applyFont="1" applyBorder="1" applyAlignment="1">
      <alignment horizontal="left" vertical="center" wrapText="1"/>
    </xf>
    <xf numFmtId="0" fontId="3" fillId="0" borderId="41" xfId="0" applyFont="1" applyBorder="1" applyAlignment="1">
      <alignment horizontal="left" vertical="center"/>
    </xf>
    <xf numFmtId="3" fontId="16" fillId="2" borderId="1" xfId="0" applyNumberFormat="1" applyFont="1" applyFill="1" applyBorder="1" applyAlignment="1">
      <alignment horizontal="center"/>
    </xf>
    <xf numFmtId="3" fontId="16" fillId="2" borderId="15" xfId="0" applyNumberFormat="1" applyFont="1" applyFill="1" applyBorder="1" applyAlignment="1">
      <alignment horizontal="center"/>
    </xf>
    <xf numFmtId="3" fontId="16" fillId="2" borderId="35" xfId="0" applyNumberFormat="1" applyFont="1" applyFill="1" applyBorder="1" applyAlignment="1">
      <alignment horizontal="center"/>
    </xf>
    <xf numFmtId="166" fontId="6" fillId="2" borderId="59" xfId="1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166" fontId="6" fillId="2" borderId="0" xfId="1" applyNumberFormat="1" applyFont="1" applyFill="1" applyBorder="1" applyAlignment="1">
      <alignment horizontal="center"/>
    </xf>
    <xf numFmtId="166" fontId="6" fillId="2" borderId="23" xfId="1" applyNumberFormat="1" applyFont="1" applyFill="1" applyBorder="1" applyAlignment="1">
      <alignment horizontal="center"/>
    </xf>
    <xf numFmtId="3" fontId="16" fillId="2" borderId="23" xfId="0" applyNumberFormat="1" applyFont="1" applyFill="1" applyBorder="1" applyAlignment="1">
      <alignment horizontal="center"/>
    </xf>
    <xf numFmtId="0" fontId="44" fillId="0" borderId="67" xfId="0" applyFont="1" applyBorder="1" applyAlignment="1">
      <alignment horizontal="center"/>
    </xf>
    <xf numFmtId="3" fontId="38" fillId="0" borderId="24" xfId="0" applyNumberFormat="1" applyFont="1" applyFill="1" applyBorder="1"/>
    <xf numFmtId="3" fontId="21" fillId="0" borderId="23" xfId="0" applyNumberFormat="1" applyFont="1" applyFill="1" applyBorder="1" applyAlignment="1">
      <alignment wrapText="1"/>
    </xf>
    <xf numFmtId="3" fontId="22" fillId="0" borderId="36" xfId="0" applyNumberFormat="1" applyFont="1" applyFill="1" applyBorder="1"/>
    <xf numFmtId="3" fontId="22" fillId="0" borderId="37" xfId="0" applyNumberFormat="1" applyFont="1" applyFill="1" applyBorder="1"/>
    <xf numFmtId="3" fontId="22" fillId="0" borderId="38" xfId="0" applyNumberFormat="1" applyFont="1" applyFill="1" applyBorder="1"/>
    <xf numFmtId="3" fontId="22" fillId="0" borderId="23" xfId="0" applyNumberFormat="1" applyFont="1" applyFill="1" applyBorder="1"/>
    <xf numFmtId="3" fontId="22" fillId="2" borderId="36" xfId="0" applyNumberFormat="1" applyFont="1" applyFill="1" applyBorder="1"/>
    <xf numFmtId="3" fontId="22" fillId="2" borderId="37" xfId="0" applyNumberFormat="1" applyFont="1" applyFill="1" applyBorder="1"/>
    <xf numFmtId="3" fontId="22" fillId="2" borderId="38" xfId="0" applyNumberFormat="1" applyFont="1" applyFill="1" applyBorder="1"/>
    <xf numFmtId="3" fontId="22" fillId="5" borderId="27" xfId="0" applyNumberFormat="1" applyFont="1" applyFill="1" applyBorder="1"/>
    <xf numFmtId="3" fontId="22" fillId="0" borderId="59" xfId="0" applyNumberFormat="1" applyFont="1" applyFill="1" applyBorder="1"/>
    <xf numFmtId="3" fontId="22" fillId="0" borderId="15" xfId="0" applyNumberFormat="1" applyFont="1" applyFill="1" applyBorder="1"/>
    <xf numFmtId="3" fontId="22" fillId="5" borderId="21" xfId="0" applyNumberFormat="1" applyFont="1" applyFill="1" applyBorder="1"/>
    <xf numFmtId="3" fontId="22" fillId="5" borderId="22" xfId="0" applyNumberFormat="1" applyFont="1" applyFill="1" applyBorder="1"/>
    <xf numFmtId="3" fontId="22" fillId="2" borderId="51" xfId="0" applyNumberFormat="1" applyFont="1" applyFill="1" applyBorder="1"/>
    <xf numFmtId="3" fontId="22" fillId="2" borderId="15" xfId="0" applyNumberFormat="1" applyFont="1" applyFill="1" applyBorder="1"/>
    <xf numFmtId="3" fontId="38" fillId="0" borderId="1" xfId="0" applyNumberFormat="1" applyFont="1" applyFill="1" applyBorder="1"/>
    <xf numFmtId="3" fontId="38" fillId="0" borderId="12" xfId="0" applyNumberFormat="1" applyFont="1" applyFill="1" applyBorder="1"/>
    <xf numFmtId="3" fontId="38" fillId="0" borderId="2" xfId="0" applyNumberFormat="1" applyFont="1" applyFill="1" applyBorder="1"/>
    <xf numFmtId="3" fontId="38" fillId="0" borderId="3" xfId="0" applyNumberFormat="1" applyFont="1" applyFill="1" applyBorder="1"/>
    <xf numFmtId="166" fontId="0" fillId="0" borderId="43" xfId="0" applyNumberFormat="1" applyBorder="1"/>
    <xf numFmtId="166" fontId="0" fillId="0" borderId="9" xfId="0" applyNumberFormat="1" applyBorder="1"/>
    <xf numFmtId="166" fontId="13" fillId="0" borderId="9" xfId="0" applyNumberFormat="1" applyFont="1" applyBorder="1" applyAlignment="1">
      <alignment horizontal="center" vertical="center" wrapText="1"/>
    </xf>
    <xf numFmtId="166" fontId="4" fillId="0" borderId="10" xfId="0" applyNumberFormat="1" applyFont="1" applyBorder="1"/>
    <xf numFmtId="0" fontId="45" fillId="0" borderId="68" xfId="0" applyFont="1" applyBorder="1" applyAlignment="1">
      <alignment horizontal="left" vertical="center" wrapText="1"/>
    </xf>
    <xf numFmtId="0" fontId="45" fillId="0" borderId="2" xfId="0" applyFont="1" applyBorder="1" applyAlignment="1">
      <alignment horizontal="left" vertical="center" wrapText="1"/>
    </xf>
    <xf numFmtId="0" fontId="46" fillId="0" borderId="29" xfId="0" applyFont="1" applyBorder="1" applyAlignment="1">
      <alignment horizontal="left" vertical="center"/>
    </xf>
    <xf numFmtId="0" fontId="0" fillId="0" borderId="22" xfId="0" applyBorder="1"/>
    <xf numFmtId="0" fontId="0" fillId="5" borderId="0" xfId="0" applyFill="1"/>
    <xf numFmtId="0" fontId="13" fillId="5" borderId="15" xfId="0" applyFont="1" applyFill="1" applyBorder="1" applyAlignment="1">
      <alignment horizontal="center"/>
    </xf>
    <xf numFmtId="166" fontId="0" fillId="5" borderId="0" xfId="0" applyNumberFormat="1" applyFill="1"/>
    <xf numFmtId="166" fontId="11" fillId="5" borderId="0" xfId="1" applyNumberFormat="1" applyFont="1" applyFill="1" applyBorder="1"/>
    <xf numFmtId="0" fontId="13" fillId="0" borderId="41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3" fillId="0" borderId="34" xfId="0" applyFont="1" applyBorder="1" applyAlignment="1">
      <alignment vertical="center" wrapText="1"/>
    </xf>
    <xf numFmtId="0" fontId="13" fillId="0" borderId="60" xfId="0" applyFont="1" applyBorder="1" applyAlignment="1">
      <alignment vertical="center" wrapText="1"/>
    </xf>
    <xf numFmtId="0" fontId="13" fillId="0" borderId="66" xfId="0" applyFont="1" applyBorder="1" applyAlignment="1">
      <alignment vertical="center" wrapText="1"/>
    </xf>
    <xf numFmtId="0" fontId="11" fillId="0" borderId="42" xfId="0" applyFont="1" applyBorder="1" applyAlignment="1">
      <alignment vertical="center" wrapText="1"/>
    </xf>
    <xf numFmtId="0" fontId="11" fillId="0" borderId="45" xfId="0" applyFont="1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11" fillId="0" borderId="28" xfId="0" applyFont="1" applyBorder="1" applyAlignment="1">
      <alignment vertical="center" wrapText="1"/>
    </xf>
    <xf numFmtId="0" fontId="11" fillId="0" borderId="52" xfId="0" applyFont="1" applyBorder="1" applyAlignment="1">
      <alignment vertical="center" wrapText="1"/>
    </xf>
    <xf numFmtId="166" fontId="12" fillId="0" borderId="11" xfId="1" applyNumberFormat="1" applyFont="1" applyBorder="1"/>
    <xf numFmtId="166" fontId="12" fillId="0" borderId="26" xfId="1" applyNumberFormat="1" applyFont="1" applyBorder="1"/>
    <xf numFmtId="0" fontId="13" fillId="0" borderId="55" xfId="0" applyFont="1" applyBorder="1" applyAlignment="1">
      <alignment vertical="center" wrapText="1"/>
    </xf>
    <xf numFmtId="166" fontId="6" fillId="0" borderId="19" xfId="1" applyNumberFormat="1" applyFont="1" applyBorder="1"/>
    <xf numFmtId="166" fontId="6" fillId="0" borderId="56" xfId="1" applyNumberFormat="1" applyFont="1" applyBorder="1"/>
    <xf numFmtId="166" fontId="6" fillId="0" borderId="55" xfId="1" applyNumberFormat="1" applyFont="1" applyBorder="1"/>
    <xf numFmtId="166" fontId="6" fillId="0" borderId="64" xfId="1" applyNumberFormat="1" applyFont="1" applyBorder="1"/>
    <xf numFmtId="166" fontId="6" fillId="0" borderId="13" xfId="1" applyNumberFormat="1" applyFont="1" applyBorder="1"/>
    <xf numFmtId="0" fontId="29" fillId="0" borderId="0" xfId="0" applyFont="1" applyAlignment="1">
      <alignment vertical="center"/>
    </xf>
    <xf numFmtId="0" fontId="12" fillId="0" borderId="0" xfId="17"/>
    <xf numFmtId="0" fontId="12" fillId="0" borderId="0" xfId="17" applyAlignment="1"/>
    <xf numFmtId="0" fontId="49" fillId="0" borderId="0" xfId="17" applyFont="1" applyAlignment="1">
      <alignment horizontal="center"/>
    </xf>
    <xf numFmtId="168" fontId="12" fillId="0" borderId="0" xfId="4" applyNumberFormat="1" applyFont="1" applyFill="1" applyBorder="1" applyAlignment="1" applyProtection="1"/>
    <xf numFmtId="0" fontId="47" fillId="0" borderId="73" xfId="17" applyFont="1" applyBorder="1" applyAlignment="1">
      <alignment wrapText="1"/>
    </xf>
    <xf numFmtId="0" fontId="47" fillId="0" borderId="74" xfId="17" applyFont="1" applyBorder="1" applyAlignment="1">
      <alignment horizontal="center"/>
    </xf>
    <xf numFmtId="168" fontId="47" fillId="0" borderId="75" xfId="4" applyNumberFormat="1" applyFont="1" applyFill="1" applyBorder="1" applyAlignment="1" applyProtection="1"/>
    <xf numFmtId="0" fontId="48" fillId="0" borderId="76" xfId="17" applyFont="1" applyBorder="1"/>
    <xf numFmtId="0" fontId="48" fillId="0" borderId="77" xfId="17" applyFont="1" applyBorder="1"/>
    <xf numFmtId="168" fontId="48" fillId="0" borderId="78" xfId="4" applyNumberFormat="1" applyFont="1" applyFill="1" applyBorder="1" applyAlignment="1" applyProtection="1"/>
    <xf numFmtId="0" fontId="48" fillId="0" borderId="79" xfId="17" applyFont="1" applyBorder="1"/>
    <xf numFmtId="0" fontId="48" fillId="0" borderId="80" xfId="17" applyFont="1" applyBorder="1"/>
    <xf numFmtId="168" fontId="48" fillId="0" borderId="81" xfId="4" applyNumberFormat="1" applyFont="1" applyFill="1" applyBorder="1" applyAlignment="1" applyProtection="1"/>
    <xf numFmtId="0" fontId="47" fillId="0" borderId="82" xfId="17" applyFont="1" applyBorder="1"/>
    <xf numFmtId="0" fontId="47" fillId="0" borderId="83" xfId="17" applyFont="1" applyBorder="1"/>
    <xf numFmtId="168" fontId="47" fillId="0" borderId="84" xfId="4" applyNumberFormat="1" applyFont="1" applyFill="1" applyBorder="1" applyAlignment="1" applyProtection="1"/>
    <xf numFmtId="0" fontId="52" fillId="0" borderId="0" xfId="17" applyFont="1"/>
    <xf numFmtId="0" fontId="48" fillId="0" borderId="85" xfId="17" applyFont="1" applyBorder="1"/>
    <xf numFmtId="0" fontId="48" fillId="0" borderId="86" xfId="17" applyFont="1" applyBorder="1"/>
    <xf numFmtId="168" fontId="48" fillId="0" borderId="87" xfId="4" applyNumberFormat="1" applyFont="1" applyFill="1" applyBorder="1" applyAlignment="1" applyProtection="1"/>
    <xf numFmtId="0" fontId="12" fillId="0" borderId="0" xfId="17" applyFont="1"/>
    <xf numFmtId="0" fontId="54" fillId="0" borderId="0" xfId="17" applyFont="1"/>
    <xf numFmtId="0" fontId="48" fillId="0" borderId="45" xfId="17" applyFont="1" applyBorder="1"/>
    <xf numFmtId="0" fontId="48" fillId="0" borderId="8" xfId="17" applyFont="1" applyBorder="1"/>
    <xf numFmtId="168" fontId="48" fillId="0" borderId="16" xfId="4" applyNumberFormat="1" applyFont="1" applyFill="1" applyBorder="1" applyAlignment="1" applyProtection="1"/>
    <xf numFmtId="0" fontId="49" fillId="0" borderId="73" xfId="17" applyFont="1" applyBorder="1"/>
    <xf numFmtId="0" fontId="49" fillId="0" borderId="74" xfId="17" applyFont="1" applyBorder="1"/>
    <xf numFmtId="168" fontId="49" fillId="0" borderId="75" xfId="4" applyNumberFormat="1" applyFont="1" applyFill="1" applyBorder="1" applyAlignment="1" applyProtection="1"/>
    <xf numFmtId="0" fontId="49" fillId="0" borderId="82" xfId="17" applyFont="1" applyBorder="1"/>
    <xf numFmtId="168" fontId="49" fillId="0" borderId="84" xfId="4" applyNumberFormat="1" applyFont="1" applyFill="1" applyBorder="1" applyAlignment="1" applyProtection="1"/>
    <xf numFmtId="0" fontId="48" fillId="0" borderId="0" xfId="17" applyFont="1"/>
    <xf numFmtId="0" fontId="57" fillId="0" borderId="0" xfId="17" applyFont="1"/>
    <xf numFmtId="0" fontId="49" fillId="0" borderId="0" xfId="17" applyFont="1"/>
    <xf numFmtId="0" fontId="20" fillId="0" borderId="0" xfId="17" applyFont="1"/>
    <xf numFmtId="0" fontId="47" fillId="0" borderId="73" xfId="17" applyFont="1" applyBorder="1" applyAlignment="1">
      <alignment vertical="center"/>
    </xf>
    <xf numFmtId="0" fontId="47" fillId="0" borderId="74" xfId="17" applyFont="1" applyBorder="1" applyAlignment="1">
      <alignment vertical="center"/>
    </xf>
    <xf numFmtId="0" fontId="47" fillId="0" borderId="75" xfId="17" applyFont="1" applyBorder="1" applyAlignment="1">
      <alignment vertical="center"/>
    </xf>
    <xf numFmtId="0" fontId="47" fillId="0" borderId="0" xfId="17" applyFont="1"/>
    <xf numFmtId="0" fontId="55" fillId="0" borderId="0" xfId="17" applyFont="1"/>
    <xf numFmtId="0" fontId="48" fillId="0" borderId="76" xfId="17" applyFont="1" applyBorder="1" applyAlignment="1">
      <alignment vertical="center"/>
    </xf>
    <xf numFmtId="168" fontId="47" fillId="0" borderId="77" xfId="4" applyNumberFormat="1" applyFont="1" applyFill="1" applyBorder="1" applyAlignment="1" applyProtection="1">
      <alignment vertical="center"/>
    </xf>
    <xf numFmtId="168" fontId="47" fillId="0" borderId="78" xfId="4" applyNumberFormat="1" applyFont="1" applyFill="1" applyBorder="1" applyAlignment="1" applyProtection="1">
      <alignment vertical="center"/>
    </xf>
    <xf numFmtId="0" fontId="48" fillId="0" borderId="88" xfId="17" applyFont="1" applyBorder="1" applyAlignment="1">
      <alignment vertical="center"/>
    </xf>
    <xf numFmtId="168" fontId="47" fillId="0" borderId="89" xfId="4" applyNumberFormat="1" applyFont="1" applyFill="1" applyBorder="1" applyAlignment="1" applyProtection="1">
      <alignment vertical="center"/>
    </xf>
    <xf numFmtId="168" fontId="47" fillId="0" borderId="90" xfId="4" applyNumberFormat="1" applyFont="1" applyFill="1" applyBorder="1" applyAlignment="1" applyProtection="1">
      <alignment vertical="center"/>
    </xf>
    <xf numFmtId="168" fontId="48" fillId="0" borderId="89" xfId="4" applyNumberFormat="1" applyFont="1" applyFill="1" applyBorder="1" applyAlignment="1" applyProtection="1">
      <alignment vertical="center"/>
    </xf>
    <xf numFmtId="168" fontId="48" fillId="0" borderId="90" xfId="4" applyNumberFormat="1" applyFont="1" applyFill="1" applyBorder="1" applyAlignment="1" applyProtection="1">
      <alignment vertical="center"/>
    </xf>
    <xf numFmtId="0" fontId="5" fillId="0" borderId="0" xfId="17" applyFont="1"/>
    <xf numFmtId="0" fontId="48" fillId="0" borderId="88" xfId="17" applyFont="1" applyBorder="1" applyAlignment="1">
      <alignment vertical="center" wrapText="1"/>
    </xf>
    <xf numFmtId="0" fontId="48" fillId="0" borderId="79" xfId="17" applyFont="1" applyBorder="1" applyAlignment="1">
      <alignment vertical="center" wrapText="1"/>
    </xf>
    <xf numFmtId="168" fontId="48" fillId="0" borderId="80" xfId="4" applyNumberFormat="1" applyFont="1" applyFill="1" applyBorder="1" applyAlignment="1" applyProtection="1">
      <alignment vertical="center"/>
    </xf>
    <xf numFmtId="168" fontId="48" fillId="0" borderId="81" xfId="4" applyNumberFormat="1" applyFont="1" applyFill="1" applyBorder="1" applyAlignment="1" applyProtection="1">
      <alignment vertical="center"/>
    </xf>
    <xf numFmtId="0" fontId="49" fillId="0" borderId="91" xfId="17" applyFont="1" applyBorder="1" applyAlignment="1">
      <alignment vertical="center"/>
    </xf>
    <xf numFmtId="168" fontId="49" fillId="0" borderId="92" xfId="4" applyNumberFormat="1" applyFont="1" applyFill="1" applyBorder="1" applyAlignment="1" applyProtection="1">
      <alignment vertical="center"/>
    </xf>
    <xf numFmtId="168" fontId="49" fillId="0" borderId="93" xfId="4" applyNumberFormat="1" applyFont="1" applyFill="1" applyBorder="1" applyAlignment="1" applyProtection="1">
      <alignment vertical="center"/>
    </xf>
    <xf numFmtId="166" fontId="14" fillId="0" borderId="0" xfId="3" applyNumberFormat="1" applyFont="1"/>
    <xf numFmtId="0" fontId="56" fillId="0" borderId="0" xfId="16"/>
    <xf numFmtId="166" fontId="52" fillId="0" borderId="0" xfId="3" applyNumberFormat="1" applyFont="1"/>
    <xf numFmtId="166" fontId="58" fillId="0" borderId="59" xfId="3" applyNumberFormat="1" applyFont="1" applyBorder="1"/>
    <xf numFmtId="166" fontId="52" fillId="0" borderId="0" xfId="3" applyNumberFormat="1" applyFont="1" applyBorder="1"/>
    <xf numFmtId="166" fontId="6" fillId="0" borderId="0" xfId="3" applyNumberFormat="1" applyFont="1" applyBorder="1"/>
    <xf numFmtId="0" fontId="107" fillId="0" borderId="0" xfId="12" applyFont="1" applyFill="1" applyBorder="1" applyAlignment="1">
      <alignment horizontal="center"/>
    </xf>
    <xf numFmtId="0" fontId="60" fillId="0" borderId="0" xfId="12" applyFont="1" applyFill="1" applyBorder="1" applyAlignment="1">
      <alignment horizontal="center"/>
    </xf>
    <xf numFmtId="0" fontId="61" fillId="0" borderId="0" xfId="10" applyFont="1"/>
    <xf numFmtId="3" fontId="107" fillId="0" borderId="0" xfId="12" applyNumberFormat="1" applyFont="1" applyFill="1" applyBorder="1" applyAlignment="1">
      <alignment horizontal="center"/>
    </xf>
    <xf numFmtId="164" fontId="108" fillId="0" borderId="0" xfId="12" applyNumberFormat="1" applyFont="1" applyFill="1" applyAlignment="1">
      <alignment horizontal="center" vertical="center" wrapText="1"/>
    </xf>
    <xf numFmtId="3" fontId="108" fillId="0" borderId="0" xfId="12" applyNumberFormat="1" applyFont="1" applyFill="1" applyAlignment="1">
      <alignment horizontal="center" vertical="center" wrapText="1"/>
    </xf>
    <xf numFmtId="164" fontId="62" fillId="0" borderId="0" xfId="12" applyNumberFormat="1" applyFont="1" applyFill="1" applyAlignment="1">
      <alignment horizontal="center" vertical="center" wrapText="1"/>
    </xf>
    <xf numFmtId="0" fontId="12" fillId="0" borderId="0" xfId="10"/>
    <xf numFmtId="0" fontId="12" fillId="0" borderId="0" xfId="10" applyFill="1" applyAlignment="1">
      <alignment horizontal="center"/>
    </xf>
    <xf numFmtId="0" fontId="12" fillId="0" borderId="0" xfId="10" applyFill="1"/>
    <xf numFmtId="0" fontId="12" fillId="5" borderId="0" xfId="10" applyFill="1"/>
    <xf numFmtId="0" fontId="108" fillId="0" borderId="0" xfId="10" applyFont="1" applyAlignment="1">
      <alignment horizontal="center"/>
    </xf>
    <xf numFmtId="3" fontId="108" fillId="0" borderId="0" xfId="10" applyNumberFormat="1" applyFont="1" applyAlignment="1">
      <alignment horizontal="center"/>
    </xf>
    <xf numFmtId="0" fontId="38" fillId="0" borderId="0" xfId="10" applyFont="1" applyAlignment="1">
      <alignment horizontal="center"/>
    </xf>
    <xf numFmtId="0" fontId="64" fillId="0" borderId="0" xfId="16" applyFont="1"/>
    <xf numFmtId="0" fontId="65" fillId="0" borderId="0" xfId="16" applyFont="1" applyAlignment="1">
      <alignment horizontal="center" wrapText="1"/>
    </xf>
    <xf numFmtId="166" fontId="67" fillId="0" borderId="31" xfId="3" applyNumberFormat="1" applyFont="1" applyBorder="1" applyAlignment="1">
      <alignment horizontal="center"/>
    </xf>
    <xf numFmtId="166" fontId="67" fillId="0" borderId="32" xfId="3" applyNumberFormat="1" applyFont="1" applyBorder="1" applyAlignment="1">
      <alignment horizontal="center"/>
    </xf>
    <xf numFmtId="166" fontId="67" fillId="0" borderId="8" xfId="3" applyNumberFormat="1" applyFont="1" applyBorder="1" applyAlignment="1">
      <alignment horizontal="center"/>
    </xf>
    <xf numFmtId="166" fontId="67" fillId="0" borderId="16" xfId="3" applyNumberFormat="1" applyFont="1" applyBorder="1" applyAlignment="1">
      <alignment horizontal="center"/>
    </xf>
    <xf numFmtId="166" fontId="67" fillId="0" borderId="8" xfId="3" applyNumberFormat="1" applyFont="1" applyBorder="1"/>
    <xf numFmtId="166" fontId="67" fillId="0" borderId="16" xfId="3" applyNumberFormat="1" applyFont="1" applyBorder="1"/>
    <xf numFmtId="0" fontId="66" fillId="0" borderId="0" xfId="16" applyFont="1" applyAlignment="1">
      <alignment horizontal="center"/>
    </xf>
    <xf numFmtId="0" fontId="64" fillId="0" borderId="0" xfId="17" applyFont="1"/>
    <xf numFmtId="0" fontId="64" fillId="0" borderId="48" xfId="17" applyFont="1" applyBorder="1" applyAlignment="1">
      <alignment horizontal="center"/>
    </xf>
    <xf numFmtId="0" fontId="64" fillId="0" borderId="17" xfId="17" applyFont="1" applyBorder="1" applyAlignment="1">
      <alignment horizontal="center"/>
    </xf>
    <xf numFmtId="0" fontId="64" fillId="0" borderId="30" xfId="17" applyFont="1" applyBorder="1" applyAlignment="1">
      <alignment horizontal="center"/>
    </xf>
    <xf numFmtId="0" fontId="64" fillId="0" borderId="42" xfId="17" applyFont="1" applyBorder="1" applyAlignment="1">
      <alignment horizontal="center"/>
    </xf>
    <xf numFmtId="0" fontId="64" fillId="0" borderId="31" xfId="17" applyFont="1" applyBorder="1"/>
    <xf numFmtId="0" fontId="64" fillId="0" borderId="45" xfId="17" applyFont="1" applyBorder="1" applyAlignment="1">
      <alignment horizontal="center"/>
    </xf>
    <xf numFmtId="0" fontId="64" fillId="0" borderId="8" xfId="17" applyFont="1" applyBorder="1"/>
    <xf numFmtId="0" fontId="67" fillId="0" borderId="8" xfId="17" applyFont="1" applyBorder="1"/>
    <xf numFmtId="166" fontId="69" fillId="0" borderId="94" xfId="17" applyNumberFormat="1" applyFont="1" applyBorder="1"/>
    <xf numFmtId="0" fontId="64" fillId="0" borderId="0" xfId="8" applyFont="1"/>
    <xf numFmtId="0" fontId="10" fillId="0" borderId="0" xfId="8"/>
    <xf numFmtId="166" fontId="64" fillId="0" borderId="0" xfId="3" applyNumberFormat="1" applyFont="1"/>
    <xf numFmtId="0" fontId="64" fillId="0" borderId="0" xfId="8" applyFont="1" applyAlignment="1"/>
    <xf numFmtId="0" fontId="71" fillId="0" borderId="55" xfId="8" applyFont="1" applyBorder="1" applyAlignment="1">
      <alignment wrapText="1"/>
    </xf>
    <xf numFmtId="0" fontId="71" fillId="0" borderId="19" xfId="8" applyFont="1" applyBorder="1" applyAlignment="1">
      <alignment wrapText="1"/>
    </xf>
    <xf numFmtId="166" fontId="71" fillId="0" borderId="19" xfId="3" applyNumberFormat="1" applyFont="1" applyBorder="1" applyAlignment="1">
      <alignment wrapText="1"/>
    </xf>
    <xf numFmtId="166" fontId="71" fillId="0" borderId="56" xfId="3" applyNumberFormat="1" applyFont="1" applyBorder="1" applyAlignment="1">
      <alignment wrapText="1"/>
    </xf>
    <xf numFmtId="0" fontId="64" fillId="0" borderId="55" xfId="8" applyFont="1" applyBorder="1" applyAlignment="1">
      <alignment horizontal="center"/>
    </xf>
    <xf numFmtId="0" fontId="64" fillId="0" borderId="19" xfId="8" applyFont="1" applyBorder="1" applyAlignment="1">
      <alignment horizontal="center"/>
    </xf>
    <xf numFmtId="0" fontId="64" fillId="0" borderId="19" xfId="3" applyNumberFormat="1" applyFont="1" applyBorder="1" applyAlignment="1">
      <alignment horizontal="center"/>
    </xf>
    <xf numFmtId="0" fontId="64" fillId="0" borderId="56" xfId="3" applyNumberFormat="1" applyFont="1" applyBorder="1" applyAlignment="1">
      <alignment horizontal="center"/>
    </xf>
    <xf numFmtId="0" fontId="64" fillId="0" borderId="95" xfId="8" applyFont="1" applyBorder="1" applyAlignment="1">
      <alignment horizontal="center"/>
    </xf>
    <xf numFmtId="0" fontId="64" fillId="0" borderId="22" xfId="8" applyFont="1" applyBorder="1"/>
    <xf numFmtId="166" fontId="64" fillId="0" borderId="22" xfId="3" applyNumberFormat="1" applyFont="1" applyBorder="1"/>
    <xf numFmtId="166" fontId="64" fillId="0" borderId="65" xfId="3" applyNumberFormat="1" applyFont="1" applyBorder="1"/>
    <xf numFmtId="0" fontId="64" fillId="0" borderId="45" xfId="8" applyFont="1" applyBorder="1" applyAlignment="1">
      <alignment horizontal="center"/>
    </xf>
    <xf numFmtId="0" fontId="64" fillId="0" borderId="8" xfId="8" applyFont="1" applyBorder="1"/>
    <xf numFmtId="166" fontId="64" fillId="0" borderId="8" xfId="3" applyNumberFormat="1" applyFont="1" applyBorder="1"/>
    <xf numFmtId="166" fontId="64" fillId="0" borderId="16" xfId="3" applyNumberFormat="1" applyFont="1" applyBorder="1"/>
    <xf numFmtId="0" fontId="72" fillId="0" borderId="45" xfId="8" applyFont="1" applyBorder="1" applyAlignment="1">
      <alignment horizontal="center"/>
    </xf>
    <xf numFmtId="0" fontId="72" fillId="0" borderId="8" xfId="8" applyFont="1" applyBorder="1" applyAlignment="1">
      <alignment wrapText="1"/>
    </xf>
    <xf numFmtId="166" fontId="72" fillId="0" borderId="8" xfId="3" applyNumberFormat="1" applyFont="1" applyBorder="1"/>
    <xf numFmtId="166" fontId="72" fillId="0" borderId="16" xfId="3" applyNumberFormat="1" applyFont="1" applyBorder="1"/>
    <xf numFmtId="0" fontId="73" fillId="0" borderId="0" xfId="8" applyFont="1"/>
    <xf numFmtId="0" fontId="73" fillId="0" borderId="45" xfId="8" applyFont="1" applyBorder="1" applyAlignment="1">
      <alignment horizontal="center"/>
    </xf>
    <xf numFmtId="0" fontId="73" fillId="0" borderId="8" xfId="8" applyFont="1" applyBorder="1" applyAlignment="1">
      <alignment wrapText="1"/>
    </xf>
    <xf numFmtId="166" fontId="73" fillId="0" borderId="8" xfId="3" applyNumberFormat="1" applyFont="1" applyBorder="1"/>
    <xf numFmtId="166" fontId="73" fillId="0" borderId="16" xfId="3" applyNumberFormat="1" applyFont="1" applyBorder="1"/>
    <xf numFmtId="0" fontId="4" fillId="0" borderId="0" xfId="8" applyFont="1"/>
    <xf numFmtId="0" fontId="10" fillId="0" borderId="0" xfId="8" applyFont="1"/>
    <xf numFmtId="0" fontId="72" fillId="0" borderId="8" xfId="8" applyFont="1" applyBorder="1"/>
    <xf numFmtId="0" fontId="64" fillId="0" borderId="8" xfId="8" applyFont="1" applyBorder="1" applyAlignment="1">
      <alignment wrapText="1"/>
    </xf>
    <xf numFmtId="0" fontId="71" fillId="0" borderId="0" xfId="8" applyFont="1"/>
    <xf numFmtId="0" fontId="71" fillId="0" borderId="48" xfId="8" applyFont="1" applyBorder="1" applyAlignment="1">
      <alignment horizontal="center"/>
    </xf>
    <xf numFmtId="0" fontId="71" fillId="0" borderId="17" xfId="8" applyFont="1" applyBorder="1"/>
    <xf numFmtId="166" fontId="71" fillId="0" borderId="17" xfId="3" applyNumberFormat="1" applyFont="1" applyBorder="1"/>
    <xf numFmtId="0" fontId="28" fillId="0" borderId="0" xfId="8" applyFont="1"/>
    <xf numFmtId="0" fontId="50" fillId="0" borderId="0" xfId="9"/>
    <xf numFmtId="168" fontId="50" fillId="0" borderId="0" xfId="4" applyNumberFormat="1" applyFill="1" applyBorder="1" applyAlignment="1" applyProtection="1"/>
    <xf numFmtId="0" fontId="3" fillId="0" borderId="0" xfId="9" applyFont="1"/>
    <xf numFmtId="168" fontId="50" fillId="0" borderId="0" xfId="9" applyNumberFormat="1"/>
    <xf numFmtId="0" fontId="75" fillId="0" borderId="0" xfId="9" applyFont="1" applyBorder="1" applyAlignment="1"/>
    <xf numFmtId="0" fontId="75" fillId="0" borderId="0" xfId="9" applyFont="1" applyAlignment="1">
      <alignment horizontal="center"/>
    </xf>
    <xf numFmtId="0" fontId="65" fillId="0" borderId="0" xfId="17" applyFont="1" applyAlignment="1">
      <alignment horizontal="center" wrapText="1"/>
    </xf>
    <xf numFmtId="0" fontId="69" fillId="0" borderId="0" xfId="17" applyFont="1" applyAlignment="1">
      <alignment horizontal="right"/>
    </xf>
    <xf numFmtId="0" fontId="76" fillId="0" borderId="0" xfId="17" applyFont="1"/>
    <xf numFmtId="0" fontId="69" fillId="0" borderId="0" xfId="17" applyFont="1" applyAlignment="1">
      <alignment horizontal="justify"/>
    </xf>
    <xf numFmtId="0" fontId="49" fillId="0" borderId="0" xfId="17" applyFont="1" applyBorder="1" applyAlignment="1">
      <alignment horizontal="center"/>
    </xf>
    <xf numFmtId="0" fontId="65" fillId="0" borderId="8" xfId="16" applyFont="1" applyBorder="1" applyAlignment="1">
      <alignment vertical="center" wrapText="1"/>
    </xf>
    <xf numFmtId="0" fontId="65" fillId="0" borderId="16" xfId="16" applyFont="1" applyBorder="1" applyAlignment="1">
      <alignment vertical="center" wrapText="1"/>
    </xf>
    <xf numFmtId="0" fontId="64" fillId="0" borderId="48" xfId="16" applyFont="1" applyBorder="1" applyAlignment="1">
      <alignment horizontal="center"/>
    </xf>
    <xf numFmtId="0" fontId="64" fillId="0" borderId="17" xfId="16" applyFont="1" applyBorder="1" applyAlignment="1">
      <alignment horizontal="center"/>
    </xf>
    <xf numFmtId="0" fontId="64" fillId="0" borderId="30" xfId="16" applyFont="1" applyBorder="1" applyAlignment="1">
      <alignment horizontal="center"/>
    </xf>
    <xf numFmtId="0" fontId="64" fillId="0" borderId="42" xfId="16" applyFont="1" applyBorder="1" applyAlignment="1">
      <alignment horizontal="center"/>
    </xf>
    <xf numFmtId="0" fontId="64" fillId="0" borderId="31" xfId="16" applyFont="1" applyBorder="1"/>
    <xf numFmtId="0" fontId="64" fillId="0" borderId="45" xfId="16" applyFont="1" applyBorder="1" applyAlignment="1">
      <alignment horizontal="center"/>
    </xf>
    <xf numFmtId="0" fontId="64" fillId="0" borderId="8" xfId="16" applyFont="1" applyBorder="1"/>
    <xf numFmtId="0" fontId="67" fillId="0" borderId="8" xfId="16" applyFont="1" applyBorder="1"/>
    <xf numFmtId="0" fontId="67" fillId="0" borderId="16" xfId="16" applyFont="1" applyBorder="1"/>
    <xf numFmtId="0" fontId="64" fillId="0" borderId="52" xfId="16" applyFont="1" applyBorder="1" applyAlignment="1">
      <alignment horizontal="center"/>
    </xf>
    <xf numFmtId="0" fontId="64" fillId="0" borderId="11" xfId="16" applyFont="1" applyBorder="1"/>
    <xf numFmtId="166" fontId="64" fillId="0" borderId="11" xfId="3" applyNumberFormat="1" applyFont="1" applyBorder="1"/>
    <xf numFmtId="166" fontId="68" fillId="0" borderId="19" xfId="3" applyNumberFormat="1" applyFont="1" applyBorder="1"/>
    <xf numFmtId="166" fontId="68" fillId="0" borderId="56" xfId="3" applyNumberFormat="1" applyFont="1" applyBorder="1"/>
    <xf numFmtId="0" fontId="67" fillId="0" borderId="42" xfId="16" applyFont="1" applyBorder="1" applyAlignment="1">
      <alignment horizontal="center"/>
    </xf>
    <xf numFmtId="0" fontId="67" fillId="0" borderId="31" xfId="16" applyFont="1" applyBorder="1"/>
    <xf numFmtId="0" fontId="64" fillId="0" borderId="32" xfId="16" applyFont="1" applyBorder="1"/>
    <xf numFmtId="0" fontId="67" fillId="0" borderId="52" xfId="16" applyFont="1" applyBorder="1" applyAlignment="1">
      <alignment horizontal="center"/>
    </xf>
    <xf numFmtId="0" fontId="67" fillId="0" borderId="11" xfId="16" applyFont="1" applyBorder="1"/>
    <xf numFmtId="0" fontId="64" fillId="0" borderId="53" xfId="16" applyFont="1" applyBorder="1"/>
    <xf numFmtId="0" fontId="64" fillId="0" borderId="19" xfId="16" applyFont="1" applyBorder="1"/>
    <xf numFmtId="0" fontId="64" fillId="0" borderId="56" xfId="16" applyFont="1" applyBorder="1"/>
    <xf numFmtId="166" fontId="69" fillId="0" borderId="94" xfId="16" applyNumberFormat="1" applyFont="1" applyBorder="1"/>
    <xf numFmtId="0" fontId="65" fillId="0" borderId="8" xfId="17" applyFont="1" applyBorder="1" applyAlignment="1">
      <alignment vertical="center" wrapText="1"/>
    </xf>
    <xf numFmtId="0" fontId="65" fillId="0" borderId="16" xfId="17" applyFont="1" applyBorder="1" applyAlignment="1">
      <alignment vertical="center" wrapText="1"/>
    </xf>
    <xf numFmtId="0" fontId="64" fillId="0" borderId="52" xfId="17" applyFont="1" applyBorder="1" applyAlignment="1">
      <alignment horizontal="center"/>
    </xf>
    <xf numFmtId="0" fontId="64" fillId="0" borderId="11" xfId="17" applyFont="1" applyBorder="1"/>
    <xf numFmtId="0" fontId="67" fillId="0" borderId="42" xfId="17" applyFont="1" applyBorder="1" applyAlignment="1">
      <alignment horizontal="center"/>
    </xf>
    <xf numFmtId="0" fontId="67" fillId="0" borderId="31" xfId="17" applyFont="1" applyBorder="1"/>
    <xf numFmtId="0" fontId="64" fillId="0" borderId="32" xfId="17" applyFont="1" applyBorder="1"/>
    <xf numFmtId="0" fontId="67" fillId="0" borderId="52" xfId="17" applyFont="1" applyBorder="1" applyAlignment="1">
      <alignment horizontal="center"/>
    </xf>
    <xf numFmtId="0" fontId="67" fillId="0" borderId="11" xfId="17" applyFont="1" applyBorder="1"/>
    <xf numFmtId="0" fontId="64" fillId="0" borderId="53" xfId="17" applyFont="1" applyBorder="1"/>
    <xf numFmtId="0" fontId="64" fillId="0" borderId="19" xfId="17" applyFont="1" applyBorder="1"/>
    <xf numFmtId="0" fontId="64" fillId="0" borderId="56" xfId="17" applyFont="1" applyBorder="1"/>
    <xf numFmtId="0" fontId="81" fillId="0" borderId="55" xfId="15" applyFont="1" applyFill="1" applyBorder="1" applyAlignment="1" applyProtection="1">
      <alignment vertical="center" wrapText="1"/>
    </xf>
    <xf numFmtId="0" fontId="49" fillId="0" borderId="0" xfId="15" applyFont="1" applyFill="1" applyAlignment="1">
      <alignment horizontal="center" vertical="center"/>
    </xf>
    <xf numFmtId="0" fontId="48" fillId="0" borderId="0" xfId="15" applyFill="1"/>
    <xf numFmtId="0" fontId="90" fillId="0" borderId="66" xfId="15" applyFont="1" applyFill="1" applyBorder="1" applyAlignment="1">
      <alignment horizontal="center" vertical="center"/>
    </xf>
    <xf numFmtId="0" fontId="86" fillId="0" borderId="33" xfId="14" applyFont="1" applyFill="1" applyBorder="1" applyAlignment="1" applyProtection="1">
      <alignment horizontal="center" vertical="center" textRotation="90"/>
    </xf>
    <xf numFmtId="0" fontId="90" fillId="0" borderId="33" xfId="15" applyFont="1" applyFill="1" applyBorder="1" applyAlignment="1">
      <alignment horizontal="center" vertical="center" wrapText="1"/>
    </xf>
    <xf numFmtId="0" fontId="90" fillId="0" borderId="55" xfId="15" applyFont="1" applyFill="1" applyBorder="1" applyAlignment="1">
      <alignment horizontal="center" vertical="center"/>
    </xf>
    <xf numFmtId="0" fontId="90" fillId="0" borderId="19" xfId="15" applyFont="1" applyFill="1" applyBorder="1" applyAlignment="1">
      <alignment horizontal="center" vertical="center" wrapText="1"/>
    </xf>
    <xf numFmtId="0" fontId="82" fillId="0" borderId="45" xfId="15" applyFont="1" applyFill="1" applyBorder="1" applyProtection="1">
      <protection locked="0"/>
    </xf>
    <xf numFmtId="0" fontId="82" fillId="0" borderId="22" xfId="15" applyFont="1" applyFill="1" applyBorder="1" applyAlignment="1">
      <alignment horizontal="right" indent="1"/>
    </xf>
    <xf numFmtId="0" fontId="82" fillId="0" borderId="8" xfId="15" applyFont="1" applyFill="1" applyBorder="1" applyAlignment="1">
      <alignment horizontal="right" indent="1"/>
    </xf>
    <xf numFmtId="0" fontId="82" fillId="0" borderId="52" xfId="15" applyFont="1" applyFill="1" applyBorder="1" applyProtection="1">
      <protection locked="0"/>
    </xf>
    <xf numFmtId="0" fontId="82" fillId="0" borderId="11" xfId="15" applyFont="1" applyFill="1" applyBorder="1" applyAlignment="1">
      <alignment horizontal="right" indent="1"/>
    </xf>
    <xf numFmtId="0" fontId="81" fillId="0" borderId="55" xfId="15" applyFont="1" applyFill="1" applyBorder="1" applyProtection="1">
      <protection locked="0"/>
    </xf>
    <xf numFmtId="0" fontId="82" fillId="0" borderId="19" xfId="15" applyFont="1" applyFill="1" applyBorder="1" applyAlignment="1">
      <alignment horizontal="right" indent="1"/>
    </xf>
    <xf numFmtId="0" fontId="82" fillId="0" borderId="95" xfId="15" applyFont="1" applyFill="1" applyBorder="1" applyProtection="1">
      <protection locked="0"/>
    </xf>
    <xf numFmtId="0" fontId="91" fillId="0" borderId="0" xfId="15" applyFont="1" applyFill="1"/>
    <xf numFmtId="0" fontId="48" fillId="0" borderId="0" xfId="15" applyFill="1" applyAlignment="1">
      <alignment horizontal="center"/>
    </xf>
    <xf numFmtId="3" fontId="82" fillId="0" borderId="22" xfId="15" applyNumberFormat="1" applyFont="1" applyFill="1" applyBorder="1" applyAlignment="1" applyProtection="1">
      <alignment horizontal="center"/>
      <protection locked="0"/>
    </xf>
    <xf numFmtId="3" fontId="82" fillId="0" borderId="8" xfId="15" applyNumberFormat="1" applyFont="1" applyFill="1" applyBorder="1" applyAlignment="1" applyProtection="1">
      <alignment horizontal="center"/>
      <protection locked="0"/>
    </xf>
    <xf numFmtId="3" fontId="82" fillId="0" borderId="11" xfId="15" applyNumberFormat="1" applyFont="1" applyFill="1" applyBorder="1" applyAlignment="1" applyProtection="1">
      <alignment horizontal="center"/>
      <protection locked="0"/>
    </xf>
    <xf numFmtId="0" fontId="82" fillId="0" borderId="48" xfId="15" applyFont="1" applyFill="1" applyBorder="1" applyProtection="1">
      <protection locked="0"/>
    </xf>
    <xf numFmtId="0" fontId="82" fillId="0" borderId="17" xfId="15" applyFont="1" applyFill="1" applyBorder="1" applyAlignment="1">
      <alignment horizontal="right" indent="1"/>
    </xf>
    <xf numFmtId="3" fontId="82" fillId="0" borderId="17" xfId="15" applyNumberFormat="1" applyFont="1" applyFill="1" applyBorder="1" applyAlignment="1" applyProtection="1">
      <alignment horizontal="center"/>
      <protection locked="0"/>
    </xf>
    <xf numFmtId="0" fontId="92" fillId="0" borderId="0" xfId="0" applyFont="1" applyAlignment="1" applyProtection="1">
      <alignment horizontal="right"/>
    </xf>
    <xf numFmtId="0" fontId="0" fillId="0" borderId="0" xfId="0" applyProtection="1"/>
    <xf numFmtId="0" fontId="94" fillId="0" borderId="0" xfId="0" applyFont="1" applyAlignment="1" applyProtection="1">
      <alignment horizontal="center"/>
    </xf>
    <xf numFmtId="0" fontId="94" fillId="0" borderId="19" xfId="0" applyFont="1" applyBorder="1" applyAlignment="1" applyProtection="1">
      <alignment horizontal="center" vertical="center" wrapText="1"/>
    </xf>
    <xf numFmtId="0" fontId="94" fillId="3" borderId="19" xfId="0" applyFont="1" applyFill="1" applyBorder="1" applyAlignment="1" applyProtection="1">
      <alignment horizontal="center" vertical="top" wrapText="1"/>
    </xf>
    <xf numFmtId="0" fontId="72" fillId="0" borderId="0" xfId="0" applyFont="1"/>
    <xf numFmtId="0" fontId="72" fillId="0" borderId="0" xfId="0" applyFont="1" applyBorder="1"/>
    <xf numFmtId="0" fontId="5" fillId="0" borderId="15" xfId="0" applyFont="1" applyBorder="1"/>
    <xf numFmtId="0" fontId="5" fillId="0" borderId="60" xfId="0" applyFont="1" applyBorder="1"/>
    <xf numFmtId="0" fontId="72" fillId="0" borderId="23" xfId="0" applyFont="1" applyBorder="1"/>
    <xf numFmtId="0" fontId="72" fillId="0" borderId="70" xfId="0" applyFont="1" applyBorder="1"/>
    <xf numFmtId="0" fontId="5" fillId="0" borderId="35" xfId="0" applyFont="1" applyBorder="1"/>
    <xf numFmtId="0" fontId="72" fillId="0" borderId="15" xfId="0" applyFont="1" applyBorder="1" applyAlignment="1">
      <alignment horizontal="right"/>
    </xf>
    <xf numFmtId="0" fontId="72" fillId="0" borderId="4" xfId="0" applyFont="1" applyBorder="1" applyAlignment="1">
      <alignment horizontal="right"/>
    </xf>
    <xf numFmtId="0" fontId="5" fillId="0" borderId="70" xfId="0" applyFont="1" applyBorder="1"/>
    <xf numFmtId="3" fontId="5" fillId="0" borderId="23" xfId="0" applyNumberFormat="1" applyFont="1" applyBorder="1"/>
    <xf numFmtId="3" fontId="5" fillId="0" borderId="0" xfId="0" applyNumberFormat="1" applyFont="1" applyBorder="1"/>
    <xf numFmtId="3" fontId="5" fillId="0" borderId="70" xfId="0" applyNumberFormat="1" applyFont="1" applyBorder="1"/>
    <xf numFmtId="3" fontId="5" fillId="0" borderId="2" xfId="0" applyNumberFormat="1" applyFont="1" applyBorder="1"/>
    <xf numFmtId="0" fontId="72" fillId="0" borderId="15" xfId="0" applyFont="1" applyBorder="1" applyAlignment="1">
      <alignment horizontal="center"/>
    </xf>
    <xf numFmtId="0" fontId="72" fillId="0" borderId="4" xfId="0" applyFont="1" applyBorder="1" applyAlignment="1">
      <alignment horizontal="center"/>
    </xf>
    <xf numFmtId="0" fontId="72" fillId="0" borderId="23" xfId="0" applyFont="1" applyBorder="1" applyAlignment="1">
      <alignment horizontal="center"/>
    </xf>
    <xf numFmtId="0" fontId="72" fillId="0" borderId="0" xfId="0" applyFont="1" applyBorder="1" applyAlignment="1">
      <alignment horizontal="center"/>
    </xf>
    <xf numFmtId="0" fontId="53" fillId="0" borderId="79" xfId="17" applyFont="1" applyBorder="1"/>
    <xf numFmtId="168" fontId="47" fillId="0" borderId="81" xfId="4" applyNumberFormat="1" applyFont="1" applyFill="1" applyBorder="1" applyAlignment="1" applyProtection="1"/>
    <xf numFmtId="0" fontId="47" fillId="0" borderId="55" xfId="17" applyFont="1" applyBorder="1"/>
    <xf numFmtId="0" fontId="47" fillId="0" borderId="19" xfId="17" applyFont="1" applyBorder="1"/>
    <xf numFmtId="168" fontId="47" fillId="0" borderId="56" xfId="4" applyNumberFormat="1" applyFont="1" applyFill="1" applyBorder="1" applyAlignment="1" applyProtection="1"/>
    <xf numFmtId="0" fontId="47" fillId="0" borderId="95" xfId="17" applyFont="1" applyBorder="1"/>
    <xf numFmtId="0" fontId="47" fillId="0" borderId="22" xfId="17" applyFont="1" applyBorder="1"/>
    <xf numFmtId="168" fontId="47" fillId="0" borderId="65" xfId="4" applyNumberFormat="1" applyFont="1" applyFill="1" applyBorder="1" applyAlignment="1" applyProtection="1"/>
    <xf numFmtId="0" fontId="48" fillId="0" borderId="52" xfId="17" applyFont="1" applyBorder="1"/>
    <xf numFmtId="0" fontId="48" fillId="0" borderId="11" xfId="17" applyFont="1" applyBorder="1"/>
    <xf numFmtId="168" fontId="48" fillId="0" borderId="53" xfId="4" applyNumberFormat="1" applyFont="1" applyFill="1" applyBorder="1" applyAlignment="1" applyProtection="1"/>
    <xf numFmtId="0" fontId="49" fillId="0" borderId="55" xfId="17" applyFont="1" applyBorder="1"/>
    <xf numFmtId="0" fontId="49" fillId="0" borderId="19" xfId="17" applyFont="1" applyBorder="1"/>
    <xf numFmtId="168" fontId="49" fillId="0" borderId="56" xfId="4" applyNumberFormat="1" applyFont="1" applyFill="1" applyBorder="1" applyAlignment="1" applyProtection="1"/>
    <xf numFmtId="0" fontId="48" fillId="0" borderId="95" xfId="17" applyFont="1" applyBorder="1"/>
    <xf numFmtId="0" fontId="48" fillId="0" borderId="22" xfId="17" applyFont="1" applyBorder="1"/>
    <xf numFmtId="168" fontId="48" fillId="0" borderId="65" xfId="4" applyNumberFormat="1" applyFont="1" applyFill="1" applyBorder="1" applyAlignment="1" applyProtection="1"/>
    <xf numFmtId="0" fontId="49" fillId="0" borderId="96" xfId="17" applyFont="1" applyBorder="1"/>
    <xf numFmtId="0" fontId="49" fillId="0" borderId="94" xfId="17" applyFont="1" applyBorder="1"/>
    <xf numFmtId="168" fontId="49" fillId="0" borderId="97" xfId="4" applyNumberFormat="1" applyFont="1" applyFill="1" applyBorder="1" applyAlignment="1" applyProtection="1"/>
    <xf numFmtId="0" fontId="49" fillId="0" borderId="98" xfId="17" applyFont="1" applyBorder="1"/>
    <xf numFmtId="0" fontId="49" fillId="0" borderId="99" xfId="17" applyFont="1" applyBorder="1"/>
    <xf numFmtId="168" fontId="49" fillId="0" borderId="100" xfId="4" applyNumberFormat="1" applyFont="1" applyFill="1" applyBorder="1" applyAlignment="1" applyProtection="1"/>
    <xf numFmtId="166" fontId="12" fillId="0" borderId="53" xfId="1" applyNumberFormat="1" applyFont="1" applyBorder="1"/>
    <xf numFmtId="166" fontId="11" fillId="5" borderId="1" xfId="1" applyNumberFormat="1" applyFont="1" applyFill="1" applyBorder="1" applyAlignment="1">
      <alignment wrapText="1"/>
    </xf>
    <xf numFmtId="0" fontId="11" fillId="5" borderId="2" xfId="0" applyFont="1" applyFill="1" applyBorder="1" applyAlignment="1">
      <alignment wrapText="1"/>
    </xf>
    <xf numFmtId="0" fontId="11" fillId="5" borderId="3" xfId="0" applyFont="1" applyFill="1" applyBorder="1" applyAlignment="1">
      <alignment wrapText="1"/>
    </xf>
    <xf numFmtId="0" fontId="6" fillId="5" borderId="15" xfId="0" applyFont="1" applyFill="1" applyBorder="1" applyAlignment="1">
      <alignment horizontal="center" vertical="center"/>
    </xf>
    <xf numFmtId="0" fontId="16" fillId="5" borderId="0" xfId="0" applyFont="1" applyFill="1" applyBorder="1"/>
    <xf numFmtId="0" fontId="78" fillId="0" borderId="0" xfId="17" applyFont="1" applyBorder="1" applyAlignment="1">
      <alignment horizontal="right"/>
    </xf>
    <xf numFmtId="166" fontId="11" fillId="5" borderId="7" xfId="1" applyNumberFormat="1" applyFont="1" applyFill="1" applyBorder="1"/>
    <xf numFmtId="0" fontId="7" fillId="5" borderId="0" xfId="0" applyFont="1" applyFill="1" applyAlignment="1">
      <alignment wrapText="1"/>
    </xf>
    <xf numFmtId="0" fontId="7" fillId="5" borderId="0" xfId="0" applyFont="1" applyFill="1" applyAlignment="1"/>
    <xf numFmtId="166" fontId="13" fillId="5" borderId="41" xfId="1" applyNumberFormat="1" applyFont="1" applyFill="1" applyBorder="1"/>
    <xf numFmtId="166" fontId="13" fillId="5" borderId="59" xfId="1" applyNumberFormat="1" applyFont="1" applyFill="1" applyBorder="1"/>
    <xf numFmtId="166" fontId="13" fillId="5" borderId="60" xfId="1" applyNumberFormat="1" applyFont="1" applyFill="1" applyBorder="1" applyAlignment="1">
      <alignment horizontal="right"/>
    </xf>
    <xf numFmtId="166" fontId="13" fillId="5" borderId="40" xfId="1" applyNumberFormat="1" applyFont="1" applyFill="1" applyBorder="1" applyAlignment="1">
      <alignment horizontal="right"/>
    </xf>
    <xf numFmtId="166" fontId="50" fillId="0" borderId="0" xfId="1" applyNumberFormat="1" applyFont="1"/>
    <xf numFmtId="166" fontId="13" fillId="0" borderId="1" xfId="3" applyNumberFormat="1" applyFont="1" applyBorder="1" applyAlignment="1">
      <alignment vertical="center" wrapText="1"/>
    </xf>
    <xf numFmtId="166" fontId="13" fillId="0" borderId="59" xfId="3" applyNumberFormat="1" applyFont="1" applyBorder="1" applyAlignment="1">
      <alignment vertical="center" wrapText="1"/>
    </xf>
    <xf numFmtId="0" fontId="81" fillId="0" borderId="42" xfId="15" applyFont="1" applyFill="1" applyBorder="1" applyAlignment="1" applyProtection="1">
      <alignment vertical="center" wrapText="1"/>
    </xf>
    <xf numFmtId="0" fontId="81" fillId="0" borderId="45" xfId="15" applyFont="1" applyFill="1" applyBorder="1" applyAlignment="1" applyProtection="1">
      <alignment vertical="center" wrapText="1"/>
    </xf>
    <xf numFmtId="0" fontId="83" fillId="0" borderId="45" xfId="15" applyFont="1" applyFill="1" applyBorder="1" applyAlignment="1" applyProtection="1">
      <alignment horizontal="left" vertical="center" wrapText="1" indent="1"/>
    </xf>
    <xf numFmtId="170" fontId="88" fillId="0" borderId="57" xfId="14" applyNumberFormat="1" applyFont="1" applyFill="1" applyBorder="1" applyAlignment="1" applyProtection="1">
      <alignment horizontal="center" vertical="center"/>
    </xf>
    <xf numFmtId="170" fontId="88" fillId="0" borderId="25" xfId="14" applyNumberFormat="1" applyFont="1" applyFill="1" applyBorder="1" applyAlignment="1" applyProtection="1">
      <alignment horizontal="center" vertical="center"/>
    </xf>
    <xf numFmtId="0" fontId="78" fillId="0" borderId="0" xfId="17" applyFont="1" applyBorder="1" applyAlignment="1"/>
    <xf numFmtId="170" fontId="88" fillId="0" borderId="62" xfId="14" applyNumberFormat="1" applyFont="1" applyFill="1" applyBorder="1" applyAlignment="1" applyProtection="1">
      <alignment horizontal="center" vertical="center"/>
    </xf>
    <xf numFmtId="0" fontId="96" fillId="0" borderId="21" xfId="0" applyFont="1" applyBorder="1" applyAlignment="1" applyProtection="1">
      <alignment horizontal="left" vertical="top" wrapText="1"/>
      <protection locked="0"/>
    </xf>
    <xf numFmtId="0" fontId="96" fillId="0" borderId="9" xfId="0" applyFont="1" applyBorder="1" applyAlignment="1" applyProtection="1">
      <alignment horizontal="left" vertical="top" wrapText="1"/>
      <protection locked="0"/>
    </xf>
    <xf numFmtId="0" fontId="94" fillId="0" borderId="68" xfId="0" applyFont="1" applyBorder="1" applyAlignment="1" applyProtection="1">
      <alignment horizontal="center" vertical="top" wrapText="1"/>
    </xf>
    <xf numFmtId="0" fontId="94" fillId="0" borderId="2" xfId="0" applyFont="1" applyBorder="1" applyAlignment="1" applyProtection="1">
      <alignment horizontal="center" vertical="top" wrapText="1"/>
    </xf>
    <xf numFmtId="0" fontId="96" fillId="0" borderId="9" xfId="0" applyFont="1" applyBorder="1" applyAlignment="1" applyProtection="1">
      <alignment horizontal="left" vertical="center" wrapText="1"/>
      <protection locked="0"/>
    </xf>
    <xf numFmtId="0" fontId="94" fillId="0" borderId="3" xfId="0" applyFont="1" applyBorder="1" applyAlignment="1" applyProtection="1">
      <alignment horizontal="center" vertical="top" wrapText="1"/>
    </xf>
    <xf numFmtId="0" fontId="96" fillId="0" borderId="10" xfId="0" applyFont="1" applyBorder="1" applyAlignment="1" applyProtection="1">
      <alignment horizontal="left" vertical="top" wrapText="1"/>
      <protection locked="0"/>
    </xf>
    <xf numFmtId="0" fontId="0" fillId="0" borderId="16" xfId="0" applyBorder="1"/>
    <xf numFmtId="0" fontId="94" fillId="0" borderId="55" xfId="0" applyFont="1" applyBorder="1" applyAlignment="1" applyProtection="1">
      <alignment horizontal="center" vertical="center" wrapText="1"/>
    </xf>
    <xf numFmtId="0" fontId="94" fillId="0" borderId="56" xfId="0" applyFont="1" applyFill="1" applyBorder="1" applyAlignment="1" applyProtection="1">
      <alignment horizontal="center" vertical="center" wrapText="1"/>
    </xf>
    <xf numFmtId="0" fontId="95" fillId="0" borderId="1" xfId="0" applyFont="1" applyBorder="1" applyAlignment="1" applyProtection="1">
      <alignment horizontal="center" vertical="center" wrapText="1"/>
    </xf>
    <xf numFmtId="0" fontId="0" fillId="0" borderId="53" xfId="0" applyBorder="1"/>
    <xf numFmtId="0" fontId="12" fillId="0" borderId="0" xfId="17" applyFont="1" applyAlignment="1">
      <alignment horizontal="center"/>
    </xf>
    <xf numFmtId="0" fontId="11" fillId="5" borderId="8" xfId="0" applyFont="1" applyFill="1" applyBorder="1" applyAlignment="1">
      <alignment vertical="center" wrapText="1"/>
    </xf>
    <xf numFmtId="0" fontId="72" fillId="0" borderId="60" xfId="0" applyFont="1" applyBorder="1" applyAlignment="1">
      <alignment horizontal="right"/>
    </xf>
    <xf numFmtId="0" fontId="72" fillId="0" borderId="11" xfId="0" applyFont="1" applyBorder="1"/>
    <xf numFmtId="0" fontId="72" fillId="0" borderId="51" xfId="0" applyFont="1" applyBorder="1" applyAlignment="1">
      <alignment horizontal="right"/>
    </xf>
    <xf numFmtId="0" fontId="73" fillId="0" borderId="60" xfId="0" applyFont="1" applyBorder="1"/>
    <xf numFmtId="0" fontId="5" fillId="0" borderId="4" xfId="0" applyFont="1" applyBorder="1"/>
    <xf numFmtId="0" fontId="73" fillId="0" borderId="55" xfId="0" applyFont="1" applyBorder="1"/>
    <xf numFmtId="0" fontId="5" fillId="0" borderId="14" xfId="0" applyFont="1" applyBorder="1"/>
    <xf numFmtId="0" fontId="5" fillId="0" borderId="1" xfId="0" applyFont="1" applyBorder="1"/>
    <xf numFmtId="0" fontId="5" fillId="0" borderId="71" xfId="0" applyFont="1" applyBorder="1"/>
    <xf numFmtId="3" fontId="5" fillId="0" borderId="68" xfId="0" applyNumberFormat="1" applyFont="1" applyBorder="1"/>
    <xf numFmtId="3" fontId="5" fillId="0" borderId="44" xfId="0" applyNumberFormat="1" applyFont="1" applyBorder="1"/>
    <xf numFmtId="3" fontId="5" fillId="0" borderId="101" xfId="0" applyNumberFormat="1" applyFont="1" applyBorder="1"/>
    <xf numFmtId="0" fontId="5" fillId="0" borderId="6" xfId="0" applyFont="1" applyBorder="1" applyAlignment="1">
      <alignment wrapText="1"/>
    </xf>
    <xf numFmtId="3" fontId="5" fillId="0" borderId="46" xfId="0" applyNumberFormat="1" applyFont="1" applyBorder="1"/>
    <xf numFmtId="0" fontId="5" fillId="0" borderId="6" xfId="0" applyFont="1" applyBorder="1"/>
    <xf numFmtId="3" fontId="5" fillId="0" borderId="46" xfId="0" applyNumberFormat="1" applyFont="1" applyBorder="1" applyAlignment="1">
      <alignment wrapText="1"/>
    </xf>
    <xf numFmtId="0" fontId="5" fillId="0" borderId="46" xfId="0" applyFont="1" applyBorder="1"/>
    <xf numFmtId="0" fontId="72" fillId="0" borderId="41" xfId="0" applyFont="1" applyBorder="1"/>
    <xf numFmtId="3" fontId="72" fillId="0" borderId="1" xfId="0" applyNumberFormat="1" applyFont="1" applyBorder="1"/>
    <xf numFmtId="3" fontId="72" fillId="0" borderId="68" xfId="0" applyNumberFormat="1" applyFont="1" applyBorder="1"/>
    <xf numFmtId="3" fontId="5" fillId="0" borderId="37" xfId="0" applyNumberFormat="1" applyFont="1" applyBorder="1"/>
    <xf numFmtId="3" fontId="5" fillId="0" borderId="18" xfId="0" applyNumberFormat="1" applyFont="1" applyBorder="1"/>
    <xf numFmtId="3" fontId="5" fillId="0" borderId="15" xfId="0" applyNumberFormat="1" applyFont="1" applyBorder="1"/>
    <xf numFmtId="3" fontId="5" fillId="0" borderId="4" xfId="0" applyNumberFormat="1" applyFont="1" applyBorder="1"/>
    <xf numFmtId="3" fontId="73" fillId="0" borderId="55" xfId="0" applyNumberFormat="1" applyFont="1" applyBorder="1"/>
    <xf numFmtId="3" fontId="5" fillId="0" borderId="14" xfId="0" applyNumberFormat="1" applyFont="1" applyBorder="1"/>
    <xf numFmtId="3" fontId="5" fillId="0" borderId="1" xfId="0" applyNumberFormat="1" applyFont="1" applyBorder="1"/>
    <xf numFmtId="3" fontId="5" fillId="0" borderId="46" xfId="0" applyNumberFormat="1" applyFont="1" applyFill="1" applyBorder="1"/>
    <xf numFmtId="3" fontId="5" fillId="0" borderId="2" xfId="0" applyNumberFormat="1" applyFont="1" applyFill="1" applyBorder="1" applyAlignment="1"/>
    <xf numFmtId="3" fontId="72" fillId="0" borderId="41" xfId="0" applyNumberFormat="1" applyFont="1" applyBorder="1"/>
    <xf numFmtId="166" fontId="10" fillId="0" borderId="0" xfId="2" applyNumberFormat="1" applyFont="1"/>
    <xf numFmtId="0" fontId="0" fillId="0" borderId="0" xfId="0" applyFill="1" applyAlignment="1"/>
    <xf numFmtId="166" fontId="44" fillId="0" borderId="33" xfId="2" applyNumberFormat="1" applyFont="1" applyBorder="1" applyAlignment="1">
      <alignment horizontal="center"/>
    </xf>
    <xf numFmtId="166" fontId="0" fillId="0" borderId="31" xfId="2" applyNumberFormat="1" applyFont="1" applyBorder="1"/>
    <xf numFmtId="166" fontId="0" fillId="0" borderId="32" xfId="2" applyNumberFormat="1" applyFont="1" applyBorder="1"/>
    <xf numFmtId="166" fontId="0" fillId="0" borderId="8" xfId="2" applyNumberFormat="1" applyFont="1" applyBorder="1"/>
    <xf numFmtId="166" fontId="0" fillId="0" borderId="16" xfId="2" applyNumberFormat="1" applyFont="1" applyBorder="1"/>
    <xf numFmtId="166" fontId="13" fillId="0" borderId="8" xfId="2" applyNumberFormat="1" applyFont="1" applyBorder="1" applyAlignment="1">
      <alignment horizontal="center" vertical="center" wrapText="1"/>
    </xf>
    <xf numFmtId="166" fontId="4" fillId="0" borderId="17" xfId="2" applyNumberFormat="1" applyFont="1" applyBorder="1"/>
    <xf numFmtId="166" fontId="4" fillId="0" borderId="30" xfId="2" applyNumberFormat="1" applyFont="1" applyBorder="1"/>
    <xf numFmtId="166" fontId="0" fillId="0" borderId="22" xfId="2" applyNumberFormat="1" applyFont="1" applyBorder="1"/>
    <xf numFmtId="166" fontId="0" fillId="0" borderId="65" xfId="2" applyNumberFormat="1" applyFont="1" applyBorder="1"/>
    <xf numFmtId="166" fontId="4" fillId="0" borderId="11" xfId="2" applyNumberFormat="1" applyFont="1" applyBorder="1"/>
    <xf numFmtId="166" fontId="4" fillId="0" borderId="53" xfId="2" applyNumberFormat="1" applyFont="1" applyBorder="1"/>
    <xf numFmtId="166" fontId="4" fillId="0" borderId="31" xfId="2" applyNumberFormat="1" applyFont="1" applyBorder="1"/>
    <xf numFmtId="166" fontId="0" fillId="0" borderId="0" xfId="2" applyNumberFormat="1" applyFont="1"/>
    <xf numFmtId="166" fontId="44" fillId="0" borderId="33" xfId="2" applyNumberFormat="1" applyFont="1" applyBorder="1"/>
    <xf numFmtId="0" fontId="45" fillId="0" borderId="71" xfId="0" applyFont="1" applyBorder="1" applyAlignment="1">
      <alignment horizontal="left" vertical="center" wrapText="1"/>
    </xf>
    <xf numFmtId="166" fontId="0" fillId="0" borderId="42" xfId="0" applyNumberFormat="1" applyFont="1" applyBorder="1"/>
    <xf numFmtId="166" fontId="10" fillId="0" borderId="31" xfId="2" applyNumberFormat="1" applyFont="1" applyBorder="1"/>
    <xf numFmtId="0" fontId="45" fillId="0" borderId="6" xfId="0" applyFont="1" applyBorder="1" applyAlignment="1">
      <alignment horizontal="left" vertical="center" wrapText="1"/>
    </xf>
    <xf numFmtId="166" fontId="0" fillId="0" borderId="45" xfId="0" applyNumberFormat="1" applyFont="1" applyBorder="1"/>
    <xf numFmtId="166" fontId="10" fillId="0" borderId="8" xfId="2" applyNumberFormat="1" applyFont="1" applyBorder="1"/>
    <xf numFmtId="1" fontId="0" fillId="0" borderId="16" xfId="0" applyNumberFormat="1" applyFont="1" applyBorder="1" applyAlignment="1">
      <alignment horizontal="center"/>
    </xf>
    <xf numFmtId="166" fontId="4" fillId="0" borderId="48" xfId="0" applyNumberFormat="1" applyFont="1" applyBorder="1"/>
    <xf numFmtId="0" fontId="46" fillId="0" borderId="28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 wrapText="1"/>
    </xf>
    <xf numFmtId="166" fontId="4" fillId="0" borderId="55" xfId="0" applyNumberFormat="1" applyFont="1" applyBorder="1"/>
    <xf numFmtId="166" fontId="4" fillId="0" borderId="19" xfId="0" applyNumberFormat="1" applyFont="1" applyBorder="1"/>
    <xf numFmtId="1" fontId="4" fillId="0" borderId="56" xfId="0" applyNumberFormat="1" applyFont="1" applyBorder="1" applyAlignment="1">
      <alignment horizontal="center"/>
    </xf>
    <xf numFmtId="0" fontId="46" fillId="0" borderId="1" xfId="0" applyFont="1" applyBorder="1" applyAlignment="1">
      <alignment horizontal="left" vertical="center"/>
    </xf>
    <xf numFmtId="166" fontId="4" fillId="0" borderId="52" xfId="0" applyNumberFormat="1" applyFont="1" applyBorder="1"/>
    <xf numFmtId="1" fontId="0" fillId="0" borderId="32" xfId="0" applyNumberFormat="1" applyFont="1" applyBorder="1" applyAlignment="1">
      <alignment horizontal="center"/>
    </xf>
    <xf numFmtId="1" fontId="0" fillId="0" borderId="30" xfId="0" applyNumberFormat="1" applyFont="1" applyBorder="1" applyAlignment="1">
      <alignment horizontal="center"/>
    </xf>
    <xf numFmtId="166" fontId="4" fillId="0" borderId="55" xfId="2" applyNumberFormat="1" applyFont="1" applyBorder="1"/>
    <xf numFmtId="0" fontId="45" fillId="0" borderId="23" xfId="0" applyFont="1" applyBorder="1" applyAlignment="1">
      <alignment horizontal="left" vertical="center" wrapText="1"/>
    </xf>
    <xf numFmtId="1" fontId="4" fillId="0" borderId="54" xfId="0" applyNumberFormat="1" applyFont="1" applyBorder="1" applyAlignment="1">
      <alignment horizontal="center"/>
    </xf>
    <xf numFmtId="0" fontId="46" fillId="0" borderId="35" xfId="0" applyFont="1" applyBorder="1" applyAlignment="1">
      <alignment horizontal="left" vertical="center"/>
    </xf>
    <xf numFmtId="166" fontId="4" fillId="0" borderId="96" xfId="2" applyNumberFormat="1" applyFont="1" applyBorder="1"/>
    <xf numFmtId="1" fontId="4" fillId="0" borderId="97" xfId="0" applyNumberFormat="1" applyFon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0" fontId="7" fillId="0" borderId="0" xfId="0" applyFont="1" applyFill="1" applyAlignment="1">
      <alignment vertical="center" wrapText="1"/>
    </xf>
    <xf numFmtId="166" fontId="7" fillId="0" borderId="0" xfId="2" applyNumberFormat="1" applyFont="1" applyAlignment="1">
      <alignment vertical="center" wrapText="1"/>
    </xf>
    <xf numFmtId="0" fontId="0" fillId="0" borderId="0" xfId="0" applyFill="1" applyAlignment="1">
      <alignment wrapText="1"/>
    </xf>
    <xf numFmtId="0" fontId="20" fillId="0" borderId="66" xfId="0" applyFont="1" applyFill="1" applyBorder="1" applyAlignment="1">
      <alignment vertical="center" wrapText="1"/>
    </xf>
    <xf numFmtId="166" fontId="44" fillId="0" borderId="67" xfId="2" applyNumberFormat="1" applyFont="1" applyBorder="1"/>
    <xf numFmtId="166" fontId="4" fillId="0" borderId="1" xfId="2" applyNumberFormat="1" applyFont="1" applyBorder="1"/>
    <xf numFmtId="0" fontId="46" fillId="0" borderId="58" xfId="0" applyFont="1" applyBorder="1" applyAlignment="1">
      <alignment horizontal="left" vertical="center"/>
    </xf>
    <xf numFmtId="166" fontId="7" fillId="0" borderId="0" xfId="2" applyNumberFormat="1" applyFont="1" applyFill="1" applyAlignment="1">
      <alignment vertical="center" wrapText="1"/>
    </xf>
    <xf numFmtId="166" fontId="0" fillId="0" borderId="0" xfId="2" applyNumberFormat="1" applyFont="1" applyFill="1"/>
    <xf numFmtId="166" fontId="10" fillId="0" borderId="0" xfId="2" applyNumberFormat="1" applyFont="1" applyFill="1"/>
    <xf numFmtId="0" fontId="20" fillId="0" borderId="68" xfId="0" applyFont="1" applyFill="1" applyBorder="1" applyAlignment="1">
      <alignment vertical="center" wrapText="1"/>
    </xf>
    <xf numFmtId="0" fontId="44" fillId="0" borderId="15" xfId="0" applyFont="1" applyFill="1" applyBorder="1"/>
    <xf numFmtId="0" fontId="44" fillId="0" borderId="39" xfId="0" applyFont="1" applyFill="1" applyBorder="1"/>
    <xf numFmtId="166" fontId="44" fillId="0" borderId="33" xfId="2" applyNumberFormat="1" applyFont="1" applyFill="1" applyBorder="1"/>
    <xf numFmtId="166" fontId="44" fillId="0" borderId="67" xfId="2" applyNumberFormat="1" applyFont="1" applyFill="1" applyBorder="1"/>
    <xf numFmtId="0" fontId="45" fillId="0" borderId="68" xfId="0" applyFont="1" applyFill="1" applyBorder="1" applyAlignment="1">
      <alignment horizontal="left" vertical="center" wrapText="1"/>
    </xf>
    <xf numFmtId="166" fontId="0" fillId="0" borderId="43" xfId="0" applyNumberFormat="1" applyFill="1" applyBorder="1"/>
    <xf numFmtId="166" fontId="0" fillId="0" borderId="31" xfId="2" applyNumberFormat="1" applyFont="1" applyFill="1" applyBorder="1"/>
    <xf numFmtId="166" fontId="10" fillId="0" borderId="31" xfId="2" applyNumberFormat="1" applyFont="1" applyFill="1" applyBorder="1"/>
    <xf numFmtId="166" fontId="0" fillId="0" borderId="32" xfId="2" applyNumberFormat="1" applyFont="1" applyFill="1" applyBorder="1"/>
    <xf numFmtId="0" fontId="45" fillId="0" borderId="2" xfId="0" applyFont="1" applyFill="1" applyBorder="1" applyAlignment="1">
      <alignment horizontal="left" vertical="center" wrapText="1"/>
    </xf>
    <xf numFmtId="166" fontId="0" fillId="0" borderId="9" xfId="0" applyNumberFormat="1" applyFill="1" applyBorder="1"/>
    <xf numFmtId="166" fontId="0" fillId="0" borderId="8" xfId="2" applyNumberFormat="1" applyFont="1" applyFill="1" applyBorder="1"/>
    <xf numFmtId="166" fontId="10" fillId="0" borderId="8" xfId="2" applyNumberFormat="1" applyFont="1" applyFill="1" applyBorder="1"/>
    <xf numFmtId="166" fontId="0" fillId="0" borderId="16" xfId="2" applyNumberFormat="1" applyFont="1" applyFill="1" applyBorder="1"/>
    <xf numFmtId="166" fontId="13" fillId="0" borderId="9" xfId="0" applyNumberFormat="1" applyFont="1" applyFill="1" applyBorder="1" applyAlignment="1">
      <alignment horizontal="center" vertical="center" wrapText="1"/>
    </xf>
    <xf numFmtId="0" fontId="46" fillId="0" borderId="29" xfId="0" applyFont="1" applyFill="1" applyBorder="1" applyAlignment="1">
      <alignment horizontal="left" vertical="center"/>
    </xf>
    <xf numFmtId="166" fontId="4" fillId="0" borderId="49" xfId="0" applyNumberFormat="1" applyFont="1" applyFill="1" applyBorder="1"/>
    <xf numFmtId="166" fontId="4" fillId="0" borderId="17" xfId="2" applyNumberFormat="1" applyFont="1" applyFill="1" applyBorder="1"/>
    <xf numFmtId="166" fontId="4" fillId="0" borderId="30" xfId="2" applyNumberFormat="1" applyFont="1" applyFill="1" applyBorder="1"/>
    <xf numFmtId="0" fontId="12" fillId="0" borderId="9" xfId="0" applyNumberFormat="1" applyFont="1" applyFill="1" applyBorder="1" applyAlignment="1">
      <alignment horizontal="center" vertical="center" wrapText="1"/>
    </xf>
    <xf numFmtId="166" fontId="0" fillId="0" borderId="8" xfId="2" applyNumberFormat="1" applyFont="1" applyFill="1" applyBorder="1" applyAlignment="1">
      <alignment horizontal="center"/>
    </xf>
    <xf numFmtId="166" fontId="10" fillId="0" borderId="8" xfId="2" applyNumberFormat="1" applyFont="1" applyFill="1" applyBorder="1" applyAlignment="1">
      <alignment horizontal="center"/>
    </xf>
    <xf numFmtId="166" fontId="0" fillId="0" borderId="16" xfId="2" applyNumberFormat="1" applyFont="1" applyFill="1" applyBorder="1" applyAlignment="1">
      <alignment horizontal="center"/>
    </xf>
    <xf numFmtId="166" fontId="0" fillId="0" borderId="9" xfId="0" applyNumberFormat="1" applyFill="1" applyBorder="1" applyAlignment="1">
      <alignment horizontal="center"/>
    </xf>
    <xf numFmtId="0" fontId="45" fillId="0" borderId="12" xfId="0" applyFont="1" applyFill="1" applyBorder="1" applyAlignment="1">
      <alignment horizontal="left" vertical="center" wrapText="1"/>
    </xf>
    <xf numFmtId="166" fontId="4" fillId="0" borderId="10" xfId="0" applyNumberFormat="1" applyFont="1" applyFill="1" applyBorder="1"/>
    <xf numFmtId="166" fontId="4" fillId="0" borderId="11" xfId="2" applyNumberFormat="1" applyFont="1" applyFill="1" applyBorder="1"/>
    <xf numFmtId="166" fontId="4" fillId="0" borderId="53" xfId="2" applyNumberFormat="1" applyFont="1" applyFill="1" applyBorder="1"/>
    <xf numFmtId="0" fontId="45" fillId="0" borderId="6" xfId="0" applyFont="1" applyFill="1" applyBorder="1" applyAlignment="1">
      <alignment horizontal="left" vertical="center" wrapText="1"/>
    </xf>
    <xf numFmtId="166" fontId="4" fillId="0" borderId="31" xfId="2" applyNumberFormat="1" applyFont="1" applyFill="1" applyBorder="1"/>
    <xf numFmtId="166" fontId="4" fillId="0" borderId="32" xfId="2" applyNumberFormat="1" applyFont="1" applyFill="1" applyBorder="1"/>
    <xf numFmtId="166" fontId="4" fillId="0" borderId="16" xfId="2" applyNumberFormat="1" applyFont="1" applyFill="1" applyBorder="1"/>
    <xf numFmtId="0" fontId="46" fillId="0" borderId="28" xfId="0" applyFont="1" applyFill="1" applyBorder="1" applyAlignment="1">
      <alignment horizontal="left" vertical="center"/>
    </xf>
    <xf numFmtId="166" fontId="4" fillId="0" borderId="52" xfId="0" applyNumberFormat="1" applyFont="1" applyFill="1" applyBorder="1"/>
    <xf numFmtId="166" fontId="4" fillId="0" borderId="48" xfId="0" applyNumberFormat="1" applyFont="1" applyFill="1" applyBorder="1"/>
    <xf numFmtId="166" fontId="11" fillId="0" borderId="9" xfId="0" applyNumberFormat="1" applyFont="1" applyFill="1" applyBorder="1" applyAlignment="1">
      <alignment horizontal="center" vertical="center" wrapText="1"/>
    </xf>
    <xf numFmtId="166" fontId="0" fillId="0" borderId="21" xfId="0" applyNumberFormat="1" applyFill="1" applyBorder="1"/>
    <xf numFmtId="166" fontId="0" fillId="0" borderId="22" xfId="2" applyNumberFormat="1" applyFont="1" applyFill="1" applyBorder="1"/>
    <xf numFmtId="166" fontId="10" fillId="0" borderId="22" xfId="2" applyNumberFormat="1" applyFont="1" applyFill="1" applyBorder="1"/>
    <xf numFmtId="166" fontId="0" fillId="0" borderId="65" xfId="2" applyNumberFormat="1" applyFont="1" applyFill="1" applyBorder="1"/>
    <xf numFmtId="0" fontId="46" fillId="0" borderId="3" xfId="0" applyFont="1" applyFill="1" applyBorder="1" applyAlignment="1">
      <alignment horizontal="left" vertical="center"/>
    </xf>
    <xf numFmtId="0" fontId="45" fillId="0" borderId="71" xfId="0" applyFont="1" applyFill="1" applyBorder="1" applyAlignment="1">
      <alignment horizontal="left" vertical="center" wrapText="1"/>
    </xf>
    <xf numFmtId="0" fontId="31" fillId="0" borderId="28" xfId="0" applyFont="1" applyFill="1" applyBorder="1" applyAlignment="1">
      <alignment horizontal="left" vertical="center"/>
    </xf>
    <xf numFmtId="0" fontId="45" fillId="0" borderId="5" xfId="0" applyFont="1" applyFill="1" applyBorder="1" applyAlignment="1">
      <alignment horizontal="left" vertical="center" wrapText="1"/>
    </xf>
    <xf numFmtId="166" fontId="0" fillId="0" borderId="22" xfId="0" applyNumberFormat="1" applyFill="1" applyBorder="1"/>
    <xf numFmtId="0" fontId="20" fillId="0" borderId="71" xfId="0" applyFont="1" applyFill="1" applyBorder="1" applyAlignment="1">
      <alignment vertical="center" wrapText="1"/>
    </xf>
    <xf numFmtId="0" fontId="44" fillId="0" borderId="68" xfId="0" applyFont="1" applyFill="1" applyBorder="1"/>
    <xf numFmtId="0" fontId="44" fillId="0" borderId="43" xfId="0" applyFont="1" applyFill="1" applyBorder="1"/>
    <xf numFmtId="166" fontId="44" fillId="0" borderId="31" xfId="2" applyNumberFormat="1" applyFont="1" applyFill="1" applyBorder="1"/>
    <xf numFmtId="166" fontId="44" fillId="0" borderId="32" xfId="2" applyNumberFormat="1" applyFont="1" applyFill="1" applyBorder="1"/>
    <xf numFmtId="166" fontId="0" fillId="0" borderId="42" xfId="0" applyNumberFormat="1" applyFont="1" applyFill="1" applyBorder="1"/>
    <xf numFmtId="166" fontId="10" fillId="0" borderId="32" xfId="2" applyNumberFormat="1" applyFont="1" applyFill="1" applyBorder="1"/>
    <xf numFmtId="166" fontId="0" fillId="0" borderId="45" xfId="0" applyNumberFormat="1" applyFont="1" applyFill="1" applyBorder="1"/>
    <xf numFmtId="166" fontId="10" fillId="0" borderId="16" xfId="2" applyNumberFormat="1" applyFont="1" applyFill="1" applyBorder="1"/>
    <xf numFmtId="166" fontId="4" fillId="0" borderId="49" xfId="2" applyNumberFormat="1" applyFont="1" applyFill="1" applyBorder="1"/>
    <xf numFmtId="0" fontId="10" fillId="2" borderId="13" xfId="0" applyFont="1" applyFill="1" applyBorder="1" applyAlignment="1"/>
    <xf numFmtId="166" fontId="24" fillId="0" borderId="0" xfId="2" applyNumberFormat="1" applyFont="1"/>
    <xf numFmtId="166" fontId="36" fillId="0" borderId="0" xfId="2" applyNumberFormat="1" applyFont="1"/>
    <xf numFmtId="166" fontId="37" fillId="0" borderId="0" xfId="2" applyNumberFormat="1" applyFont="1"/>
    <xf numFmtId="166" fontId="31" fillId="0" borderId="0" xfId="2" applyNumberFormat="1" applyFont="1"/>
    <xf numFmtId="3" fontId="39" fillId="2" borderId="5" xfId="0" applyNumberFormat="1" applyFont="1" applyFill="1" applyBorder="1" applyAlignment="1">
      <alignment wrapText="1"/>
    </xf>
    <xf numFmtId="3" fontId="40" fillId="2" borderId="42" xfId="0" applyNumberFormat="1" applyFont="1" applyFill="1" applyBorder="1"/>
    <xf numFmtId="3" fontId="40" fillId="2" borderId="31" xfId="0" applyNumberFormat="1" applyFont="1" applyFill="1" applyBorder="1"/>
    <xf numFmtId="3" fontId="40" fillId="2" borderId="57" xfId="0" applyNumberFormat="1" applyFont="1" applyFill="1" applyBorder="1"/>
    <xf numFmtId="3" fontId="38" fillId="0" borderId="71" xfId="0" applyNumberFormat="1" applyFont="1" applyFill="1" applyBorder="1"/>
    <xf numFmtId="3" fontId="38" fillId="0" borderId="68" xfId="0" applyNumberFormat="1" applyFont="1" applyFill="1" applyBorder="1"/>
    <xf numFmtId="166" fontId="27" fillId="0" borderId="0" xfId="2" applyNumberFormat="1" applyFont="1"/>
    <xf numFmtId="3" fontId="38" fillId="2" borderId="6" xfId="0" applyNumberFormat="1" applyFont="1" applyFill="1" applyBorder="1" applyAlignment="1">
      <alignment wrapText="1"/>
    </xf>
    <xf numFmtId="3" fontId="41" fillId="2" borderId="45" xfId="0" applyNumberFormat="1" applyFont="1" applyFill="1" applyBorder="1"/>
    <xf numFmtId="3" fontId="41" fillId="2" borderId="16" xfId="0" applyNumberFormat="1" applyFont="1" applyFill="1" applyBorder="1"/>
    <xf numFmtId="3" fontId="22" fillId="0" borderId="6" xfId="0" applyNumberFormat="1" applyFont="1" applyFill="1" applyBorder="1"/>
    <xf numFmtId="3" fontId="39" fillId="2" borderId="45" xfId="0" applyNumberFormat="1" applyFont="1" applyFill="1" applyBorder="1"/>
    <xf numFmtId="3" fontId="39" fillId="2" borderId="6" xfId="0" applyNumberFormat="1" applyFont="1" applyFill="1" applyBorder="1" applyAlignment="1">
      <alignment wrapText="1"/>
    </xf>
    <xf numFmtId="3" fontId="40" fillId="2" borderId="45" xfId="0" applyNumberFormat="1" applyFont="1" applyFill="1" applyBorder="1"/>
    <xf numFmtId="3" fontId="40" fillId="2" borderId="16" xfId="0" applyNumberFormat="1" applyFont="1" applyFill="1" applyBorder="1"/>
    <xf numFmtId="3" fontId="41" fillId="2" borderId="45" xfId="0" applyNumberFormat="1" applyFont="1" applyFill="1" applyBorder="1" applyAlignment="1">
      <alignment horizontal="right"/>
    </xf>
    <xf numFmtId="3" fontId="38" fillId="0" borderId="6" xfId="0" applyNumberFormat="1" applyFont="1" applyFill="1" applyBorder="1"/>
    <xf numFmtId="3" fontId="39" fillId="2" borderId="45" xfId="0" applyNumberFormat="1" applyFont="1" applyFill="1" applyBorder="1" applyAlignment="1">
      <alignment horizontal="right"/>
    </xf>
    <xf numFmtId="166" fontId="10" fillId="0" borderId="0" xfId="2" applyNumberFormat="1" applyFont="1" applyAlignment="1">
      <alignment horizontal="right"/>
    </xf>
    <xf numFmtId="3" fontId="38" fillId="2" borderId="7" xfId="0" applyNumberFormat="1" applyFont="1" applyFill="1" applyBorder="1" applyAlignment="1">
      <alignment wrapText="1"/>
    </xf>
    <xf numFmtId="3" fontId="41" fillId="2" borderId="52" xfId="0" applyNumberFormat="1" applyFont="1" applyFill="1" applyBorder="1"/>
    <xf numFmtId="3" fontId="41" fillId="2" borderId="53" xfId="0" applyNumberFormat="1" applyFont="1" applyFill="1" applyBorder="1"/>
    <xf numFmtId="3" fontId="39" fillId="5" borderId="45" xfId="0" applyNumberFormat="1" applyFont="1" applyFill="1" applyBorder="1"/>
    <xf numFmtId="3" fontId="38" fillId="2" borderId="25" xfId="0" applyNumberFormat="1" applyFont="1" applyFill="1" applyBorder="1" applyAlignment="1">
      <alignment wrapText="1"/>
    </xf>
    <xf numFmtId="3" fontId="41" fillId="2" borderId="48" xfId="0" applyNumberFormat="1" applyFont="1" applyFill="1" applyBorder="1"/>
    <xf numFmtId="3" fontId="41" fillId="2" borderId="17" xfId="0" applyNumberFormat="1" applyFont="1" applyFill="1" applyBorder="1"/>
    <xf numFmtId="3" fontId="41" fillId="2" borderId="58" xfId="0" applyNumberFormat="1" applyFont="1" applyFill="1" applyBorder="1"/>
    <xf numFmtId="3" fontId="22" fillId="0" borderId="28" xfId="0" applyNumberFormat="1" applyFont="1" applyFill="1" applyBorder="1"/>
    <xf numFmtId="3" fontId="39" fillId="5" borderId="48" xfId="0" applyNumberFormat="1" applyFont="1" applyFill="1" applyBorder="1"/>
    <xf numFmtId="3" fontId="39" fillId="2" borderId="17" xfId="0" applyNumberFormat="1" applyFont="1" applyFill="1" applyBorder="1"/>
    <xf numFmtId="3" fontId="39" fillId="2" borderId="58" xfId="0" applyNumberFormat="1" applyFont="1" applyFill="1" applyBorder="1"/>
    <xf numFmtId="3" fontId="22" fillId="0" borderId="29" xfId="0" applyNumberFormat="1" applyFont="1" applyFill="1" applyBorder="1"/>
    <xf numFmtId="3" fontId="38" fillId="2" borderId="34" xfId="0" applyNumberFormat="1" applyFont="1" applyFill="1" applyBorder="1" applyAlignment="1">
      <alignment wrapText="1"/>
    </xf>
    <xf numFmtId="3" fontId="41" fillId="2" borderId="96" xfId="0" applyNumberFormat="1" applyFont="1" applyFill="1" applyBorder="1"/>
    <xf numFmtId="3" fontId="41" fillId="2" borderId="94" xfId="0" applyNumberFormat="1" applyFont="1" applyFill="1" applyBorder="1"/>
    <xf numFmtId="3" fontId="41" fillId="2" borderId="64" xfId="0" applyNumberFormat="1" applyFont="1" applyFill="1" applyBorder="1"/>
    <xf numFmtId="3" fontId="41" fillId="2" borderId="102" xfId="0" applyNumberFormat="1" applyFont="1" applyFill="1" applyBorder="1"/>
    <xf numFmtId="3" fontId="41" fillId="2" borderId="103" xfId="0" applyNumberFormat="1" applyFont="1" applyFill="1" applyBorder="1"/>
    <xf numFmtId="3" fontId="38" fillId="0" borderId="35" xfId="0" applyNumberFormat="1" applyFont="1" applyFill="1" applyBorder="1"/>
    <xf numFmtId="3" fontId="39" fillId="2" borderId="102" xfId="0" applyNumberFormat="1" applyFont="1" applyFill="1" applyBorder="1"/>
    <xf numFmtId="3" fontId="39" fillId="2" borderId="97" xfId="0" applyNumberFormat="1" applyFont="1" applyFill="1" applyBorder="1"/>
    <xf numFmtId="3" fontId="39" fillId="2" borderId="13" xfId="0" applyNumberFormat="1" applyFont="1" applyFill="1" applyBorder="1"/>
    <xf numFmtId="166" fontId="26" fillId="0" borderId="0" xfId="2" applyNumberFormat="1" applyFont="1"/>
    <xf numFmtId="3" fontId="12" fillId="0" borderId="8" xfId="0" applyNumberFormat="1" applyFont="1" applyFill="1" applyBorder="1" applyAlignment="1">
      <alignment horizontal="center"/>
    </xf>
    <xf numFmtId="170" fontId="87" fillId="0" borderId="62" xfId="14" applyNumberFormat="1" applyFont="1" applyFill="1" applyBorder="1" applyAlignment="1" applyProtection="1">
      <alignment horizontal="center" vertical="center"/>
    </xf>
    <xf numFmtId="0" fontId="84" fillId="0" borderId="45" xfId="15" applyFont="1" applyFill="1" applyBorder="1" applyAlignment="1" applyProtection="1">
      <alignment horizontal="left" vertical="center" wrapText="1" indent="1"/>
    </xf>
    <xf numFmtId="170" fontId="87" fillId="0" borderId="25" xfId="14" applyNumberFormat="1" applyFont="1" applyFill="1" applyBorder="1" applyAlignment="1" applyProtection="1">
      <alignment horizontal="center" vertical="center"/>
    </xf>
    <xf numFmtId="0" fontId="83" fillId="0" borderId="95" xfId="15" applyFont="1" applyFill="1" applyBorder="1" applyProtection="1">
      <protection locked="0"/>
    </xf>
    <xf numFmtId="0" fontId="83" fillId="0" borderId="22" xfId="15" applyFont="1" applyFill="1" applyBorder="1" applyAlignment="1">
      <alignment horizontal="right" indent="1"/>
    </xf>
    <xf numFmtId="3" fontId="83" fillId="0" borderId="22" xfId="15" applyNumberFormat="1" applyFont="1" applyFill="1" applyBorder="1" applyAlignment="1" applyProtection="1">
      <alignment horizontal="center"/>
      <protection locked="0"/>
    </xf>
    <xf numFmtId="0" fontId="84" fillId="0" borderId="45" xfId="15" applyFont="1" applyFill="1" applyBorder="1" applyProtection="1">
      <protection locked="0"/>
    </xf>
    <xf numFmtId="0" fontId="81" fillId="0" borderId="8" xfId="15" applyFont="1" applyFill="1" applyBorder="1" applyAlignment="1">
      <alignment horizontal="right" indent="1"/>
    </xf>
    <xf numFmtId="3" fontId="81" fillId="0" borderId="22" xfId="15" applyNumberFormat="1" applyFont="1" applyFill="1" applyBorder="1" applyAlignment="1" applyProtection="1">
      <alignment horizontal="center"/>
      <protection locked="0"/>
    </xf>
    <xf numFmtId="0" fontId="84" fillId="0" borderId="52" xfId="15" applyFont="1" applyFill="1" applyBorder="1" applyProtection="1">
      <protection locked="0"/>
    </xf>
    <xf numFmtId="0" fontId="81" fillId="0" borderId="11" xfId="15" applyFont="1" applyFill="1" applyBorder="1" applyAlignment="1">
      <alignment horizontal="right" indent="1"/>
    </xf>
    <xf numFmtId="3" fontId="81" fillId="0" borderId="56" xfId="15" applyNumberFormat="1" applyFont="1" applyFill="1" applyBorder="1" applyAlignment="1">
      <alignment horizontal="center"/>
    </xf>
    <xf numFmtId="3" fontId="81" fillId="0" borderId="19" xfId="15" applyNumberFormat="1" applyFont="1" applyFill="1" applyBorder="1" applyAlignment="1" applyProtection="1">
      <alignment horizontal="center"/>
      <protection locked="0"/>
    </xf>
    <xf numFmtId="0" fontId="81" fillId="0" borderId="19" xfId="15" applyFont="1" applyFill="1" applyBorder="1" applyAlignment="1">
      <alignment horizontal="right" indent="1"/>
    </xf>
    <xf numFmtId="166" fontId="12" fillId="2" borderId="8" xfId="2" applyNumberFormat="1" applyFont="1" applyFill="1" applyBorder="1"/>
    <xf numFmtId="166" fontId="12" fillId="0" borderId="8" xfId="2" applyNumberFormat="1" applyFont="1" applyFill="1" applyBorder="1"/>
    <xf numFmtId="0" fontId="10" fillId="0" borderId="0" xfId="0" applyFont="1"/>
    <xf numFmtId="166" fontId="12" fillId="2" borderId="11" xfId="2" applyNumberFormat="1" applyFont="1" applyFill="1" applyBorder="1"/>
    <xf numFmtId="166" fontId="12" fillId="0" borderId="11" xfId="2" applyNumberFormat="1" applyFont="1" applyFill="1" applyBorder="1"/>
    <xf numFmtId="166" fontId="6" fillId="2" borderId="19" xfId="2" applyNumberFormat="1" applyFont="1" applyFill="1" applyBorder="1"/>
    <xf numFmtId="166" fontId="12" fillId="2" borderId="31" xfId="2" applyNumberFormat="1" applyFont="1" applyFill="1" applyBorder="1" applyAlignment="1">
      <alignment horizontal="center"/>
    </xf>
    <xf numFmtId="166" fontId="12" fillId="2" borderId="8" xfId="2" applyNumberFormat="1" applyFont="1" applyFill="1" applyBorder="1" applyAlignment="1">
      <alignment horizontal="center"/>
    </xf>
    <xf numFmtId="0" fontId="12" fillId="0" borderId="8" xfId="2" applyNumberFormat="1" applyFont="1" applyFill="1" applyBorder="1" applyAlignment="1">
      <alignment horizontal="center"/>
    </xf>
    <xf numFmtId="166" fontId="12" fillId="0" borderId="8" xfId="2" applyNumberFormat="1" applyFont="1" applyFill="1" applyBorder="1" applyAlignment="1"/>
    <xf numFmtId="166" fontId="12" fillId="0" borderId="11" xfId="2" applyNumberFormat="1" applyFont="1" applyFill="1" applyBorder="1" applyAlignment="1"/>
    <xf numFmtId="166" fontId="12" fillId="0" borderId="8" xfId="2" applyNumberFormat="1" applyFont="1" applyFill="1" applyBorder="1" applyAlignment="1">
      <alignment horizontal="center"/>
    </xf>
    <xf numFmtId="166" fontId="12" fillId="0" borderId="11" xfId="2" applyNumberFormat="1" applyFont="1" applyFill="1" applyBorder="1" applyAlignment="1">
      <alignment horizontal="center"/>
    </xf>
    <xf numFmtId="166" fontId="6" fillId="0" borderId="19" xfId="2" applyNumberFormat="1" applyFont="1" applyFill="1" applyBorder="1"/>
    <xf numFmtId="166" fontId="13" fillId="0" borderId="51" xfId="2" applyNumberFormat="1" applyFont="1" applyBorder="1" applyAlignment="1">
      <alignment horizontal="center" vertical="center" wrapText="1"/>
    </xf>
    <xf numFmtId="166" fontId="6" fillId="2" borderId="31" xfId="2" applyNumberFormat="1" applyFont="1" applyFill="1" applyBorder="1" applyAlignment="1">
      <alignment horizontal="center"/>
    </xf>
    <xf numFmtId="166" fontId="12" fillId="2" borderId="0" xfId="2" applyNumberFormat="1" applyFont="1" applyFill="1" applyBorder="1" applyAlignment="1"/>
    <xf numFmtId="166" fontId="13" fillId="2" borderId="0" xfId="2" applyNumberFormat="1" applyFont="1" applyFill="1" applyBorder="1" applyAlignment="1"/>
    <xf numFmtId="0" fontId="10" fillId="5" borderId="0" xfId="0" applyFont="1" applyFill="1"/>
    <xf numFmtId="166" fontId="13" fillId="5" borderId="1" xfId="2" applyNumberFormat="1" applyFont="1" applyFill="1" applyBorder="1" applyAlignment="1">
      <alignment horizontal="right"/>
    </xf>
    <xf numFmtId="166" fontId="11" fillId="5" borderId="16" xfId="2" applyNumberFormat="1" applyFont="1" applyFill="1" applyBorder="1"/>
    <xf numFmtId="0" fontId="11" fillId="5" borderId="0" xfId="0" applyFont="1" applyFill="1" applyBorder="1"/>
    <xf numFmtId="0" fontId="13" fillId="5" borderId="60" xfId="0" applyFont="1" applyFill="1" applyBorder="1"/>
    <xf numFmtId="0" fontId="13" fillId="5" borderId="15" xfId="0" applyFont="1" applyFill="1" applyBorder="1" applyAlignment="1">
      <alignment wrapText="1"/>
    </xf>
    <xf numFmtId="0" fontId="13" fillId="5" borderId="15" xfId="0" applyFont="1" applyFill="1" applyBorder="1"/>
    <xf numFmtId="49" fontId="11" fillId="5" borderId="45" xfId="0" applyNumberFormat="1" applyFont="1" applyFill="1" applyBorder="1" applyAlignment="1">
      <alignment horizontal="center"/>
    </xf>
    <xf numFmtId="0" fontId="0" fillId="5" borderId="0" xfId="0" applyFont="1" applyFill="1"/>
    <xf numFmtId="0" fontId="0" fillId="5" borderId="0" xfId="0" applyFont="1" applyFill="1" applyAlignment="1">
      <alignment horizontal="center"/>
    </xf>
    <xf numFmtId="164" fontId="20" fillId="0" borderId="104" xfId="12" applyNumberFormat="1" applyFont="1" applyFill="1" applyBorder="1" applyAlignment="1">
      <alignment horizontal="center" vertical="center"/>
    </xf>
    <xf numFmtId="164" fontId="20" fillId="0" borderId="104" xfId="12" applyNumberFormat="1" applyFont="1" applyFill="1" applyBorder="1" applyAlignment="1">
      <alignment horizontal="center" vertical="center" wrapText="1"/>
    </xf>
    <xf numFmtId="164" fontId="109" fillId="0" borderId="105" xfId="12" applyNumberFormat="1" applyFont="1" applyFill="1" applyBorder="1" applyAlignment="1">
      <alignment horizontal="center" vertical="center" wrapText="1"/>
    </xf>
    <xf numFmtId="164" fontId="109" fillId="0" borderId="106" xfId="12" applyNumberFormat="1" applyFont="1" applyFill="1" applyBorder="1" applyAlignment="1">
      <alignment horizontal="center" vertical="center" wrapText="1"/>
    </xf>
    <xf numFmtId="164" fontId="109" fillId="0" borderId="106" xfId="12" applyNumberFormat="1" applyFont="1" applyFill="1" applyBorder="1" applyAlignment="1" applyProtection="1">
      <alignment horizontal="center" vertical="center" wrapText="1"/>
    </xf>
    <xf numFmtId="164" fontId="20" fillId="0" borderId="93" xfId="12" applyNumberFormat="1" applyFont="1" applyFill="1" applyBorder="1" applyAlignment="1">
      <alignment horizontal="center" vertical="center" wrapText="1"/>
    </xf>
    <xf numFmtId="49" fontId="109" fillId="0" borderId="70" xfId="12" applyNumberFormat="1" applyFont="1" applyFill="1" applyBorder="1" applyAlignment="1">
      <alignment horizontal="center" vertical="center" wrapText="1"/>
    </xf>
    <xf numFmtId="164" fontId="110" fillId="0" borderId="37" xfId="12" applyNumberFormat="1" applyFont="1" applyFill="1" applyBorder="1" applyAlignment="1" applyProtection="1">
      <alignment horizontal="center" vertical="center" wrapText="1"/>
      <protection locked="0"/>
    </xf>
    <xf numFmtId="165" fontId="110" fillId="0" borderId="37" xfId="12" applyNumberFormat="1" applyFont="1" applyFill="1" applyBorder="1" applyAlignment="1" applyProtection="1">
      <alignment horizontal="center" vertical="center" wrapText="1"/>
      <protection locked="0"/>
    </xf>
    <xf numFmtId="49" fontId="109" fillId="0" borderId="1" xfId="12" applyNumberFormat="1" applyFont="1" applyFill="1" applyBorder="1" applyAlignment="1">
      <alignment horizontal="center" vertical="center" wrapText="1"/>
    </xf>
    <xf numFmtId="164" fontId="109" fillId="0" borderId="107" xfId="12" applyNumberFormat="1" applyFont="1" applyFill="1" applyBorder="1" applyAlignment="1" applyProtection="1">
      <alignment horizontal="center" vertical="center" wrapText="1"/>
      <protection locked="0"/>
    </xf>
    <xf numFmtId="164" fontId="111" fillId="5" borderId="9" xfId="12" applyNumberFormat="1" applyFont="1" applyFill="1" applyBorder="1" applyAlignment="1">
      <alignment horizontal="left" vertical="center" wrapText="1"/>
    </xf>
    <xf numFmtId="164" fontId="109" fillId="0" borderId="1" xfId="12" applyNumberFormat="1" applyFont="1" applyFill="1" applyBorder="1" applyAlignment="1">
      <alignment horizontal="center" vertical="center" wrapText="1"/>
    </xf>
    <xf numFmtId="164" fontId="109" fillId="0" borderId="1" xfId="12" applyNumberFormat="1" applyFont="1" applyFill="1" applyBorder="1" applyAlignment="1" applyProtection="1">
      <alignment horizontal="center" vertical="center" wrapText="1"/>
      <protection locked="0"/>
    </xf>
    <xf numFmtId="164" fontId="109" fillId="0" borderId="55" xfId="12" applyNumberFormat="1" applyFont="1" applyFill="1" applyBorder="1" applyAlignment="1" applyProtection="1">
      <alignment horizontal="center" vertical="center" wrapText="1"/>
    </xf>
    <xf numFmtId="164" fontId="109" fillId="0" borderId="19" xfId="12" applyNumberFormat="1" applyFont="1" applyFill="1" applyBorder="1" applyAlignment="1" applyProtection="1">
      <alignment horizontal="center" vertical="center" wrapText="1"/>
    </xf>
    <xf numFmtId="49" fontId="109" fillId="0" borderId="22" xfId="12" applyNumberFormat="1" applyFont="1" applyFill="1" applyBorder="1" applyAlignment="1">
      <alignment horizontal="center" vertical="center" wrapText="1"/>
    </xf>
    <xf numFmtId="164" fontId="111" fillId="0" borderId="22" xfId="12" applyNumberFormat="1" applyFont="1" applyFill="1" applyBorder="1" applyAlignment="1" applyProtection="1">
      <alignment horizontal="left" vertical="center" wrapText="1"/>
      <protection locked="0"/>
    </xf>
    <xf numFmtId="164" fontId="111" fillId="0" borderId="22" xfId="12" applyNumberFormat="1" applyFont="1" applyFill="1" applyBorder="1" applyAlignment="1" applyProtection="1">
      <alignment horizontal="center" vertical="center" wrapText="1"/>
    </xf>
    <xf numFmtId="49" fontId="109" fillId="5" borderId="95" xfId="12" applyNumberFormat="1" applyFont="1" applyFill="1" applyBorder="1" applyAlignment="1">
      <alignment horizontal="center" vertical="center" wrapText="1"/>
    </xf>
    <xf numFmtId="164" fontId="110" fillId="5" borderId="22" xfId="12" applyNumberFormat="1" applyFont="1" applyFill="1" applyBorder="1" applyAlignment="1" applyProtection="1">
      <alignment horizontal="left" vertical="center" wrapText="1"/>
      <protection locked="0"/>
    </xf>
    <xf numFmtId="165" fontId="110" fillId="5" borderId="22" xfId="12" applyNumberFormat="1" applyFont="1" applyFill="1" applyBorder="1" applyAlignment="1" applyProtection="1">
      <alignment horizontal="center" vertical="center" wrapText="1"/>
      <protection locked="0"/>
    </xf>
    <xf numFmtId="49" fontId="109" fillId="5" borderId="45" xfId="12" applyNumberFormat="1" applyFont="1" applyFill="1" applyBorder="1" applyAlignment="1">
      <alignment horizontal="center" vertical="center" wrapText="1"/>
    </xf>
    <xf numFmtId="164" fontId="110" fillId="5" borderId="8" xfId="12" applyNumberFormat="1" applyFont="1" applyFill="1" applyBorder="1" applyAlignment="1" applyProtection="1">
      <alignment horizontal="left" vertical="center" wrapText="1"/>
      <protection locked="0"/>
    </xf>
    <xf numFmtId="165" fontId="110" fillId="5" borderId="8" xfId="12" applyNumberFormat="1" applyFont="1" applyFill="1" applyBorder="1" applyAlignment="1" applyProtection="1">
      <alignment horizontal="center" vertical="center" wrapText="1"/>
      <protection locked="0"/>
    </xf>
    <xf numFmtId="49" fontId="109" fillId="0" borderId="55" xfId="12" applyNumberFormat="1" applyFont="1" applyFill="1" applyBorder="1" applyAlignment="1">
      <alignment horizontal="center" vertical="center" wrapText="1"/>
    </xf>
    <xf numFmtId="168" fontId="47" fillId="5" borderId="81" xfId="4" applyNumberFormat="1" applyFont="1" applyFill="1" applyBorder="1" applyAlignment="1" applyProtection="1"/>
    <xf numFmtId="0" fontId="13" fillId="5" borderId="1" xfId="0" applyFont="1" applyFill="1" applyBorder="1" applyAlignment="1">
      <alignment horizontal="center" vertical="center" wrapText="1"/>
    </xf>
    <xf numFmtId="0" fontId="47" fillId="0" borderId="108" xfId="17" applyFont="1" applyBorder="1" applyAlignment="1">
      <alignment vertical="center"/>
    </xf>
    <xf numFmtId="0" fontId="47" fillId="0" borderId="109" xfId="17" applyFont="1" applyBorder="1" applyAlignment="1">
      <alignment horizontal="center" vertical="center"/>
    </xf>
    <xf numFmtId="0" fontId="48" fillId="0" borderId="42" xfId="17" applyFont="1" applyBorder="1" applyAlignment="1">
      <alignment vertical="center"/>
    </xf>
    <xf numFmtId="168" fontId="48" fillId="0" borderId="32" xfId="4" applyNumberFormat="1" applyFont="1" applyFill="1" applyBorder="1" applyAlignment="1" applyProtection="1">
      <alignment vertical="center"/>
    </xf>
    <xf numFmtId="0" fontId="48" fillId="0" borderId="48" xfId="17" applyFont="1" applyBorder="1" applyAlignment="1">
      <alignment vertical="center"/>
    </xf>
    <xf numFmtId="168" fontId="48" fillId="0" borderId="30" xfId="4" applyNumberFormat="1" applyFont="1" applyFill="1" applyBorder="1" applyAlignment="1" applyProtection="1">
      <alignment vertical="center"/>
    </xf>
    <xf numFmtId="168" fontId="49" fillId="0" borderId="110" xfId="4" applyNumberFormat="1" applyFont="1" applyFill="1" applyBorder="1" applyAlignment="1" applyProtection="1">
      <alignment vertical="center"/>
    </xf>
    <xf numFmtId="0" fontId="26" fillId="0" borderId="0" xfId="0" applyFont="1" applyFill="1" applyAlignment="1">
      <alignment horizontal="center"/>
    </xf>
    <xf numFmtId="166" fontId="26" fillId="5" borderId="0" xfId="1" applyNumberFormat="1" applyFont="1" applyFill="1" applyAlignment="1">
      <alignment horizontal="center"/>
    </xf>
    <xf numFmtId="0" fontId="103" fillId="0" borderId="60" xfId="11" applyFont="1" applyFill="1" applyBorder="1" applyAlignment="1" applyProtection="1">
      <alignment horizontal="left" vertical="center" wrapText="1" indent="1"/>
    </xf>
    <xf numFmtId="0" fontId="33" fillId="0" borderId="0" xfId="0" applyFont="1"/>
    <xf numFmtId="0" fontId="40" fillId="0" borderId="71" xfId="11" applyFont="1" applyFill="1" applyBorder="1" applyAlignment="1" applyProtection="1">
      <alignment horizontal="left" vertical="center" wrapText="1" indent="1"/>
    </xf>
    <xf numFmtId="0" fontId="41" fillId="0" borderId="5" xfId="11" applyFont="1" applyFill="1" applyBorder="1" applyAlignment="1" applyProtection="1">
      <alignment horizontal="left" vertical="center" wrapText="1" indent="1"/>
    </xf>
    <xf numFmtId="0" fontId="41" fillId="0" borderId="6" xfId="11" applyFont="1" applyFill="1" applyBorder="1" applyAlignment="1" applyProtection="1">
      <alignment horizontal="left" vertical="center" wrapText="1" indent="1"/>
    </xf>
    <xf numFmtId="0" fontId="40" fillId="0" borderId="6" xfId="11" applyFont="1" applyFill="1" applyBorder="1" applyAlignment="1" applyProtection="1">
      <alignment horizontal="left" vertical="center" wrapText="1" indent="1"/>
    </xf>
    <xf numFmtId="0" fontId="22" fillId="0" borderId="6" xfId="11" applyFont="1" applyFill="1" applyBorder="1" applyAlignment="1" applyProtection="1">
      <alignment horizontal="left" vertical="center" wrapText="1" indent="1"/>
    </xf>
    <xf numFmtId="0" fontId="41" fillId="0" borderId="6" xfId="11" applyFont="1" applyFill="1" applyBorder="1" applyAlignment="1" applyProtection="1">
      <alignment horizontal="left" vertical="center" wrapText="1" indent="2"/>
    </xf>
    <xf numFmtId="0" fontId="103" fillId="0" borderId="41" xfId="11" applyFont="1" applyFill="1" applyBorder="1" applyAlignment="1" applyProtection="1">
      <alignment horizontal="left" vertical="center" wrapText="1" indent="1"/>
    </xf>
    <xf numFmtId="0" fontId="104" fillId="0" borderId="41" xfId="11" applyFont="1" applyFill="1" applyBorder="1" applyAlignment="1" applyProtection="1">
      <alignment horizontal="left" vertical="center" wrapText="1" indent="1"/>
    </xf>
    <xf numFmtId="0" fontId="32" fillId="0" borderId="60" xfId="11" applyFont="1" applyFill="1" applyBorder="1" applyAlignment="1" applyProtection="1">
      <alignment horizontal="left" vertical="center" wrapText="1" indent="1"/>
    </xf>
    <xf numFmtId="0" fontId="40" fillId="0" borderId="5" xfId="11" applyFont="1" applyFill="1" applyBorder="1" applyAlignment="1" applyProtection="1">
      <alignment horizontal="left" vertical="center" wrapText="1" indent="2"/>
    </xf>
    <xf numFmtId="0" fontId="40" fillId="0" borderId="6" xfId="11" applyFont="1" applyFill="1" applyBorder="1" applyAlignment="1" applyProtection="1">
      <alignment horizontal="left" vertical="center" wrapText="1" indent="2"/>
    </xf>
    <xf numFmtId="0" fontId="105" fillId="0" borderId="0" xfId="0" applyFont="1"/>
    <xf numFmtId="0" fontId="103" fillId="0" borderId="71" xfId="11" applyFont="1" applyFill="1" applyBorder="1" applyAlignment="1" applyProtection="1">
      <alignment horizontal="left" vertical="center" wrapText="1" indent="1"/>
    </xf>
    <xf numFmtId="0" fontId="103" fillId="0" borderId="6" xfId="11" applyFont="1" applyFill="1" applyBorder="1" applyAlignment="1" applyProtection="1">
      <alignment horizontal="left" vertical="center" wrapText="1" indent="1"/>
    </xf>
    <xf numFmtId="0" fontId="103" fillId="0" borderId="70" xfId="11" applyFont="1" applyFill="1" applyBorder="1" applyAlignment="1" applyProtection="1">
      <alignment horizontal="left" vertical="center" wrapText="1" indent="1"/>
    </xf>
    <xf numFmtId="0" fontId="41" fillId="0" borderId="41" xfId="11" applyFont="1" applyFill="1" applyBorder="1" applyAlignment="1" applyProtection="1">
      <alignment horizontal="left" vertical="center" wrapText="1" indent="1"/>
    </xf>
    <xf numFmtId="0" fontId="103" fillId="0" borderId="41" xfId="11" applyFont="1" applyFill="1" applyBorder="1" applyAlignment="1" applyProtection="1">
      <alignment horizontal="center" vertical="center" wrapText="1"/>
    </xf>
    <xf numFmtId="0" fontId="41" fillId="0" borderId="41" xfId="11" applyFont="1" applyFill="1" applyBorder="1" applyAlignment="1" applyProtection="1">
      <alignment horizontal="left" vertical="center" wrapText="1"/>
    </xf>
    <xf numFmtId="49" fontId="22" fillId="0" borderId="1" xfId="11" applyNumberFormat="1" applyFont="1" applyFill="1" applyBorder="1" applyAlignment="1" applyProtection="1">
      <alignment horizontal="center" vertical="center"/>
    </xf>
    <xf numFmtId="3" fontId="41" fillId="0" borderId="41" xfId="11" applyNumberFormat="1" applyFont="1" applyFill="1" applyBorder="1" applyAlignment="1" applyProtection="1">
      <alignment horizontal="center" vertical="center"/>
    </xf>
    <xf numFmtId="3" fontId="41" fillId="0" borderId="1" xfId="11" applyNumberFormat="1" applyFont="1" applyFill="1" applyBorder="1" applyAlignment="1" applyProtection="1">
      <alignment horizontal="center" vertical="center"/>
    </xf>
    <xf numFmtId="0" fontId="105" fillId="0" borderId="1" xfId="0" applyFont="1" applyFill="1" applyBorder="1" applyAlignment="1">
      <alignment horizontal="center"/>
    </xf>
    <xf numFmtId="49" fontId="41" fillId="0" borderId="0" xfId="11" applyNumberFormat="1" applyFont="1" applyFill="1" applyBorder="1" applyAlignment="1" applyProtection="1">
      <alignment horizontal="left" vertical="center"/>
    </xf>
    <xf numFmtId="0" fontId="41" fillId="0" borderId="0" xfId="11" applyFont="1" applyFill="1" applyBorder="1" applyAlignment="1" applyProtection="1">
      <alignment horizontal="left" vertical="center"/>
    </xf>
    <xf numFmtId="166" fontId="41" fillId="5" borderId="0" xfId="1" applyNumberFormat="1" applyFont="1" applyFill="1" applyBorder="1" applyAlignment="1" applyProtection="1">
      <alignment horizontal="left" vertical="center"/>
    </xf>
    <xf numFmtId="0" fontId="41" fillId="0" borderId="0" xfId="11" applyFont="1" applyFill="1" applyBorder="1" applyAlignment="1" applyProtection="1">
      <alignment vertical="center"/>
    </xf>
    <xf numFmtId="0" fontId="26" fillId="0" borderId="0" xfId="0" applyFont="1" applyFill="1"/>
    <xf numFmtId="0" fontId="103" fillId="0" borderId="15" xfId="11" applyFont="1" applyFill="1" applyBorder="1" applyAlignment="1" applyProtection="1">
      <alignment horizontal="left" vertical="center" wrapText="1" indent="1"/>
    </xf>
    <xf numFmtId="0" fontId="103" fillId="0" borderId="4" xfId="11" applyFont="1" applyFill="1" applyBorder="1" applyAlignment="1" applyProtection="1">
      <alignment vertical="center" wrapText="1"/>
    </xf>
    <xf numFmtId="0" fontId="41" fillId="0" borderId="69" xfId="11" applyFont="1" applyFill="1" applyBorder="1" applyAlignment="1" applyProtection="1">
      <alignment horizontal="left" vertical="center" wrapText="1" indent="1"/>
    </xf>
    <xf numFmtId="164" fontId="41" fillId="0" borderId="68" xfId="11" applyNumberFormat="1" applyFont="1" applyFill="1" applyBorder="1" applyAlignment="1" applyProtection="1">
      <alignment horizontal="center" vertical="center" wrapText="1"/>
      <protection locked="0"/>
    </xf>
    <xf numFmtId="0" fontId="41" fillId="0" borderId="63" xfId="11" applyFont="1" applyFill="1" applyBorder="1" applyAlignment="1" applyProtection="1">
      <alignment horizontal="left" vertical="center" wrapText="1" indent="1"/>
    </xf>
    <xf numFmtId="164" fontId="41" fillId="0" borderId="3" xfId="11" applyNumberFormat="1" applyFont="1" applyFill="1" applyBorder="1" applyAlignment="1" applyProtection="1">
      <alignment horizontal="center" vertical="center" wrapText="1"/>
      <protection locked="0"/>
    </xf>
    <xf numFmtId="0" fontId="103" fillId="0" borderId="1" xfId="11" applyFont="1" applyFill="1" applyBorder="1" applyAlignment="1" applyProtection="1">
      <alignment horizontal="left" vertical="center" wrapText="1" indent="1"/>
    </xf>
    <xf numFmtId="164" fontId="103" fillId="0" borderId="1" xfId="11" applyNumberFormat="1" applyFont="1" applyFill="1" applyBorder="1" applyAlignment="1" applyProtection="1">
      <alignment horizontal="center" vertical="center" wrapText="1"/>
      <protection locked="0"/>
    </xf>
    <xf numFmtId="0" fontId="103" fillId="0" borderId="23" xfId="11" applyFont="1" applyFill="1" applyBorder="1" applyAlignment="1" applyProtection="1">
      <alignment horizontal="left" vertical="center" wrapText="1" indent="1"/>
    </xf>
    <xf numFmtId="0" fontId="103" fillId="0" borderId="59" xfId="11" applyFont="1" applyFill="1" applyBorder="1" applyAlignment="1" applyProtection="1">
      <alignment horizontal="left"/>
    </xf>
    <xf numFmtId="0" fontId="106" fillId="0" borderId="0" xfId="0" applyFont="1"/>
    <xf numFmtId="0" fontId="32" fillId="0" borderId="62" xfId="11" applyFont="1" applyFill="1" applyBorder="1" applyAlignment="1" applyProtection="1">
      <alignment horizontal="left"/>
    </xf>
    <xf numFmtId="0" fontId="41" fillId="0" borderId="62" xfId="11" applyFont="1" applyFill="1" applyBorder="1" applyAlignment="1" applyProtection="1">
      <alignment horizontal="left" indent="1"/>
    </xf>
    <xf numFmtId="164" fontId="41" fillId="0" borderId="2" xfId="11" applyNumberFormat="1" applyFont="1" applyFill="1" applyBorder="1" applyAlignment="1" applyProtection="1">
      <alignment horizontal="center" vertical="center" wrapText="1"/>
      <protection locked="0"/>
    </xf>
    <xf numFmtId="0" fontId="41" fillId="0" borderId="72" xfId="11" applyFont="1" applyFill="1" applyBorder="1" applyAlignment="1" applyProtection="1">
      <alignment horizontal="left" indent="1"/>
    </xf>
    <xf numFmtId="164" fontId="41" fillId="0" borderId="29" xfId="11" applyNumberFormat="1" applyFont="1" applyFill="1" applyBorder="1" applyAlignment="1" applyProtection="1">
      <alignment horizontal="center" vertical="center" wrapText="1"/>
      <protection locked="0"/>
    </xf>
    <xf numFmtId="0" fontId="103" fillId="0" borderId="13" xfId="11" applyFont="1" applyFill="1" applyBorder="1" applyAlignment="1" applyProtection="1">
      <alignment horizontal="left" vertical="center" wrapText="1"/>
    </xf>
    <xf numFmtId="164" fontId="103" fillId="0" borderId="35" xfId="11" applyNumberFormat="1" applyFont="1" applyFill="1" applyBorder="1" applyAlignment="1" applyProtection="1">
      <alignment horizontal="center" vertical="center" wrapText="1"/>
      <protection locked="0"/>
    </xf>
    <xf numFmtId="0" fontId="103" fillId="0" borderId="59" xfId="11" applyFont="1" applyFill="1" applyBorder="1" applyAlignment="1" applyProtection="1">
      <alignment vertical="center" wrapText="1"/>
    </xf>
    <xf numFmtId="0" fontId="41" fillId="0" borderId="61" xfId="11" applyFont="1" applyFill="1" applyBorder="1" applyAlignment="1" applyProtection="1">
      <alignment horizontal="left" vertical="center" wrapText="1" indent="1"/>
    </xf>
    <xf numFmtId="164" fontId="41" fillId="0" borderId="12" xfId="11" applyNumberFormat="1" applyFont="1" applyFill="1" applyBorder="1" applyAlignment="1" applyProtection="1">
      <alignment horizontal="center" vertical="center" wrapText="1"/>
      <protection locked="0"/>
    </xf>
    <xf numFmtId="164" fontId="103" fillId="0" borderId="14" xfId="11" applyNumberFormat="1" applyFont="1" applyFill="1" applyBorder="1" applyAlignment="1" applyProtection="1">
      <alignment horizontal="center" vertical="center" wrapText="1"/>
    </xf>
    <xf numFmtId="164" fontId="103" fillId="0" borderId="59" xfId="11" applyNumberFormat="1" applyFont="1" applyFill="1" applyBorder="1" applyAlignment="1" applyProtection="1">
      <alignment horizontal="center" vertical="center" wrapText="1"/>
    </xf>
    <xf numFmtId="164" fontId="103" fillId="0" borderId="1" xfId="11" applyNumberFormat="1" applyFont="1" applyFill="1" applyBorder="1" applyAlignment="1" applyProtection="1">
      <alignment horizontal="center" vertical="center" wrapText="1"/>
    </xf>
    <xf numFmtId="164" fontId="103" fillId="5" borderId="1" xfId="11" applyNumberFormat="1" applyFont="1" applyFill="1" applyBorder="1" applyAlignment="1" applyProtection="1">
      <alignment horizontal="center" vertical="center" wrapText="1"/>
      <protection locked="0"/>
    </xf>
    <xf numFmtId="164" fontId="103" fillId="0" borderId="14" xfId="11" applyNumberFormat="1" applyFont="1" applyFill="1" applyBorder="1" applyAlignment="1" applyProtection="1">
      <alignment horizontal="center" vertical="center" wrapText="1"/>
      <protection locked="0"/>
    </xf>
    <xf numFmtId="164" fontId="103" fillId="0" borderId="59" xfId="11" applyNumberFormat="1" applyFont="1" applyFill="1" applyBorder="1" applyAlignment="1" applyProtection="1">
      <alignment horizontal="center" vertical="center" wrapText="1"/>
      <protection locked="0"/>
    </xf>
    <xf numFmtId="166" fontId="26" fillId="5" borderId="0" xfId="1" applyNumberFormat="1" applyFont="1" applyFill="1"/>
    <xf numFmtId="0" fontId="11" fillId="0" borderId="45" xfId="0" applyFont="1" applyFill="1" applyBorder="1" applyAlignment="1">
      <alignment vertical="center" wrapText="1"/>
    </xf>
    <xf numFmtId="166" fontId="12" fillId="0" borderId="25" xfId="1" applyNumberFormat="1" applyFont="1" applyFill="1" applyBorder="1"/>
    <xf numFmtId="166" fontId="13" fillId="0" borderId="1" xfId="1" applyNumberFormat="1" applyFont="1" applyFill="1" applyBorder="1"/>
    <xf numFmtId="166" fontId="12" fillId="0" borderId="16" xfId="1" applyNumberFormat="1" applyFont="1" applyFill="1" applyBorder="1"/>
    <xf numFmtId="166" fontId="13" fillId="0" borderId="14" xfId="1" applyNumberFormat="1" applyFont="1" applyFill="1" applyBorder="1"/>
    <xf numFmtId="0" fontId="11" fillId="0" borderId="70" xfId="0" applyFont="1" applyBorder="1" applyAlignment="1">
      <alignment vertical="center" wrapText="1"/>
    </xf>
    <xf numFmtId="166" fontId="11" fillId="0" borderId="70" xfId="1" applyNumberFormat="1" applyFont="1" applyBorder="1"/>
    <xf numFmtId="166" fontId="11" fillId="0" borderId="23" xfId="1" applyNumberFormat="1" applyFont="1" applyBorder="1"/>
    <xf numFmtId="166" fontId="12" fillId="0" borderId="57" xfId="1" applyNumberFormat="1" applyFont="1" applyFill="1" applyBorder="1" applyAlignment="1"/>
    <xf numFmtId="166" fontId="12" fillId="0" borderId="25" xfId="1" applyNumberFormat="1" applyFont="1" applyFill="1" applyBorder="1" applyAlignment="1"/>
    <xf numFmtId="166" fontId="12" fillId="0" borderId="26" xfId="1" applyNumberFormat="1" applyFont="1" applyFill="1" applyBorder="1"/>
    <xf numFmtId="166" fontId="6" fillId="0" borderId="19" xfId="1" applyNumberFormat="1" applyFont="1" applyFill="1" applyBorder="1"/>
    <xf numFmtId="166" fontId="13" fillId="0" borderId="34" xfId="1" applyNumberFormat="1" applyFont="1" applyFill="1" applyBorder="1"/>
    <xf numFmtId="166" fontId="11" fillId="0" borderId="70" xfId="1" applyNumberFormat="1" applyFont="1" applyFill="1" applyBorder="1"/>
    <xf numFmtId="166" fontId="11" fillId="0" borderId="28" xfId="1" applyNumberFormat="1" applyFont="1" applyFill="1" applyBorder="1"/>
    <xf numFmtId="166" fontId="6" fillId="0" borderId="56" xfId="1" applyNumberFormat="1" applyFont="1" applyFill="1" applyBorder="1"/>
    <xf numFmtId="166" fontId="13" fillId="0" borderId="23" xfId="1" applyNumberFormat="1" applyFont="1" applyBorder="1"/>
    <xf numFmtId="166" fontId="13" fillId="0" borderId="70" xfId="1" applyNumberFormat="1" applyFont="1" applyBorder="1"/>
    <xf numFmtId="166" fontId="11" fillId="0" borderId="68" xfId="1" applyNumberFormat="1" applyFont="1" applyFill="1" applyBorder="1"/>
    <xf numFmtId="166" fontId="11" fillId="0" borderId="2" xfId="1" applyNumberFormat="1" applyFont="1" applyFill="1" applyBorder="1"/>
    <xf numFmtId="3" fontId="5" fillId="0" borderId="18" xfId="0" applyNumberFormat="1" applyFont="1" applyBorder="1" applyAlignment="1">
      <alignment wrapText="1"/>
    </xf>
    <xf numFmtId="0" fontId="72" fillId="0" borderId="1" xfId="0" applyFont="1" applyBorder="1"/>
    <xf numFmtId="166" fontId="6" fillId="0" borderId="59" xfId="1" applyNumberFormat="1" applyFont="1" applyFill="1" applyBorder="1" applyAlignment="1">
      <alignment horizontal="center"/>
    </xf>
    <xf numFmtId="166" fontId="6" fillId="0" borderId="69" xfId="1" applyNumberFormat="1" applyFont="1" applyFill="1" applyBorder="1" applyAlignment="1">
      <alignment horizontal="center"/>
    </xf>
    <xf numFmtId="166" fontId="6" fillId="0" borderId="0" xfId="1" applyNumberFormat="1" applyFont="1" applyFill="1" applyBorder="1" applyAlignment="1">
      <alignment horizontal="center"/>
    </xf>
    <xf numFmtId="0" fontId="46" fillId="0" borderId="94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 wrapText="1"/>
    </xf>
    <xf numFmtId="166" fontId="4" fillId="0" borderId="37" xfId="2" applyNumberFormat="1" applyFont="1" applyBorder="1" applyAlignment="1">
      <alignment horizontal="center"/>
    </xf>
    <xf numFmtId="166" fontId="10" fillId="0" borderId="68" xfId="2" applyNumberFormat="1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166" fontId="10" fillId="0" borderId="2" xfId="2" applyNumberFormat="1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166" fontId="10" fillId="0" borderId="29" xfId="2" applyNumberFormat="1" applyFont="1" applyBorder="1" applyAlignment="1">
      <alignment horizontal="center"/>
    </xf>
    <xf numFmtId="166" fontId="10" fillId="0" borderId="50" xfId="2" applyNumberFormat="1" applyFont="1" applyBorder="1"/>
    <xf numFmtId="166" fontId="4" fillId="0" borderId="65" xfId="2" applyNumberFormat="1" applyFont="1" applyBorder="1"/>
    <xf numFmtId="166" fontId="4" fillId="0" borderId="50" xfId="2" applyNumberFormat="1" applyFont="1" applyBorder="1"/>
    <xf numFmtId="3" fontId="50" fillId="0" borderId="0" xfId="9" applyNumberFormat="1"/>
    <xf numFmtId="0" fontId="4" fillId="0" borderId="0" xfId="9" applyFont="1"/>
    <xf numFmtId="3" fontId="4" fillId="0" borderId="0" xfId="9" applyNumberFormat="1" applyFont="1"/>
    <xf numFmtId="166" fontId="4" fillId="0" borderId="0" xfId="1" applyNumberFormat="1" applyFont="1"/>
    <xf numFmtId="166" fontId="10" fillId="0" borderId="30" xfId="2" applyNumberFormat="1" applyFont="1" applyFill="1" applyBorder="1"/>
    <xf numFmtId="166" fontId="4" fillId="0" borderId="65" xfId="2" applyNumberFormat="1" applyFont="1" applyFill="1" applyBorder="1"/>
    <xf numFmtId="166" fontId="10" fillId="0" borderId="65" xfId="2" applyNumberFormat="1" applyFont="1" applyFill="1" applyBorder="1"/>
    <xf numFmtId="166" fontId="0" fillId="0" borderId="53" xfId="2" applyNumberFormat="1" applyFont="1" applyFill="1" applyBorder="1"/>
    <xf numFmtId="166" fontId="4" fillId="0" borderId="1" xfId="2" applyNumberFormat="1" applyFont="1" applyFill="1" applyBorder="1"/>
    <xf numFmtId="0" fontId="45" fillId="0" borderId="3" xfId="0" applyFont="1" applyFill="1" applyBorder="1" applyAlignment="1">
      <alignment horizontal="left" vertical="center" wrapText="1"/>
    </xf>
    <xf numFmtId="0" fontId="46" fillId="0" borderId="1" xfId="0" applyFont="1" applyFill="1" applyBorder="1" applyAlignment="1">
      <alignment horizontal="left" vertical="center"/>
    </xf>
    <xf numFmtId="166" fontId="0" fillId="0" borderId="10" xfId="0" applyNumberFormat="1" applyFill="1" applyBorder="1"/>
    <xf numFmtId="166" fontId="4" fillId="0" borderId="1" xfId="0" applyNumberFormat="1" applyFont="1" applyFill="1" applyBorder="1"/>
    <xf numFmtId="166" fontId="4" fillId="0" borderId="72" xfId="2" applyNumberFormat="1" applyFont="1" applyFill="1" applyBorder="1"/>
    <xf numFmtId="166" fontId="10" fillId="0" borderId="11" xfId="2" applyNumberFormat="1" applyFont="1" applyFill="1" applyBorder="1"/>
    <xf numFmtId="166" fontId="0" fillId="0" borderId="11" xfId="2" applyNumberFormat="1" applyFont="1" applyFill="1" applyBorder="1"/>
    <xf numFmtId="166" fontId="4" fillId="0" borderId="21" xfId="0" applyNumberFormat="1" applyFont="1" applyFill="1" applyBorder="1"/>
    <xf numFmtId="166" fontId="4" fillId="0" borderId="56" xfId="0" applyNumberFormat="1" applyFont="1" applyBorder="1"/>
    <xf numFmtId="166" fontId="12" fillId="0" borderId="8" xfId="2" applyNumberFormat="1" applyFont="1" applyFill="1" applyBorder="1" applyAlignment="1">
      <alignment horizontal="center" vertical="center"/>
    </xf>
    <xf numFmtId="166" fontId="12" fillId="0" borderId="11" xfId="2" applyNumberFormat="1" applyFont="1" applyFill="1" applyBorder="1" applyAlignment="1">
      <alignment horizontal="center" vertical="center"/>
    </xf>
    <xf numFmtId="0" fontId="19" fillId="0" borderId="0" xfId="0" applyFont="1" applyFill="1" applyAlignment="1"/>
    <xf numFmtId="0" fontId="0" fillId="0" borderId="0" xfId="0" applyFont="1" applyFill="1"/>
    <xf numFmtId="0" fontId="6" fillId="0" borderId="15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/>
    </xf>
    <xf numFmtId="0" fontId="13" fillId="0" borderId="51" xfId="0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left" vertical="center" wrapText="1"/>
    </xf>
    <xf numFmtId="3" fontId="12" fillId="0" borderId="31" xfId="0" applyNumberFormat="1" applyFont="1" applyFill="1" applyBorder="1" applyAlignment="1">
      <alignment horizontal="center"/>
    </xf>
    <xf numFmtId="3" fontId="6" fillId="0" borderId="16" xfId="0" applyNumberFormat="1" applyFont="1" applyFill="1" applyBorder="1" applyAlignment="1">
      <alignment horizontal="center"/>
    </xf>
    <xf numFmtId="0" fontId="6" fillId="0" borderId="45" xfId="0" applyFont="1" applyFill="1" applyBorder="1" applyAlignment="1">
      <alignment horizontal="left" vertical="center" wrapText="1"/>
    </xf>
    <xf numFmtId="0" fontId="10" fillId="0" borderId="0" xfId="0" applyFont="1" applyFill="1"/>
    <xf numFmtId="0" fontId="6" fillId="0" borderId="52" xfId="0" applyFont="1" applyFill="1" applyBorder="1" applyAlignment="1">
      <alignment horizontal="left" vertical="center" wrapText="1"/>
    </xf>
    <xf numFmtId="0" fontId="3" fillId="0" borderId="55" xfId="0" applyFont="1" applyFill="1" applyBorder="1" applyAlignment="1">
      <alignment horizontal="left" vertical="center"/>
    </xf>
    <xf numFmtId="3" fontId="6" fillId="0" borderId="56" xfId="0" applyNumberFormat="1" applyFont="1" applyFill="1" applyBorder="1" applyAlignment="1">
      <alignment horizontal="center"/>
    </xf>
    <xf numFmtId="0" fontId="13" fillId="0" borderId="42" xfId="0" applyFont="1" applyFill="1" applyBorder="1" applyAlignment="1">
      <alignment horizontal="left" vertical="center" wrapText="1"/>
    </xf>
    <xf numFmtId="3" fontId="6" fillId="0" borderId="32" xfId="0" applyNumberFormat="1" applyFont="1" applyFill="1" applyBorder="1" applyAlignment="1">
      <alignment horizontal="center"/>
    </xf>
    <xf numFmtId="0" fontId="13" fillId="0" borderId="45" xfId="0" applyFont="1" applyFill="1" applyBorder="1" applyAlignment="1">
      <alignment horizontal="left" vertical="center" wrapText="1"/>
    </xf>
    <xf numFmtId="0" fontId="13" fillId="0" borderId="52" xfId="0" applyFont="1" applyFill="1" applyBorder="1" applyAlignment="1">
      <alignment horizontal="left" vertical="center" wrapText="1"/>
    </xf>
    <xf numFmtId="3" fontId="6" fillId="0" borderId="53" xfId="0" applyNumberFormat="1" applyFont="1" applyFill="1" applyBorder="1" applyAlignment="1">
      <alignment horizontal="center"/>
    </xf>
    <xf numFmtId="166" fontId="12" fillId="0" borderId="31" xfId="2" applyNumberFormat="1" applyFont="1" applyFill="1" applyBorder="1" applyAlignment="1">
      <alignment horizontal="center"/>
    </xf>
    <xf numFmtId="3" fontId="12" fillId="0" borderId="32" xfId="0" applyNumberFormat="1" applyFont="1" applyFill="1" applyBorder="1" applyAlignment="1">
      <alignment horizontal="center"/>
    </xf>
    <xf numFmtId="3" fontId="12" fillId="0" borderId="16" xfId="0" applyNumberFormat="1" applyFont="1" applyFill="1" applyBorder="1" applyAlignment="1">
      <alignment horizontal="center"/>
    </xf>
    <xf numFmtId="3" fontId="12" fillId="0" borderId="53" xfId="0" applyNumberFormat="1" applyFont="1" applyFill="1" applyBorder="1" applyAlignment="1">
      <alignment horizontal="center"/>
    </xf>
    <xf numFmtId="0" fontId="6" fillId="0" borderId="19" xfId="2" applyNumberFormat="1" applyFont="1" applyFill="1" applyBorder="1" applyAlignment="1">
      <alignment horizontal="center"/>
    </xf>
    <xf numFmtId="166" fontId="6" fillId="0" borderId="19" xfId="2" applyNumberFormat="1" applyFont="1" applyFill="1" applyBorder="1" applyAlignment="1">
      <alignment horizontal="center"/>
    </xf>
    <xf numFmtId="0" fontId="6" fillId="0" borderId="55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 wrapText="1"/>
    </xf>
    <xf numFmtId="0" fontId="13" fillId="0" borderId="56" xfId="0" applyFont="1" applyFill="1" applyBorder="1" applyAlignment="1">
      <alignment horizontal="center" vertical="center" wrapText="1"/>
    </xf>
    <xf numFmtId="0" fontId="12" fillId="0" borderId="31" xfId="0" applyNumberFormat="1" applyFont="1" applyFill="1" applyBorder="1" applyAlignment="1">
      <alignment horizontal="center"/>
    </xf>
    <xf numFmtId="166" fontId="12" fillId="0" borderId="31" xfId="2" applyNumberFormat="1" applyFont="1" applyFill="1" applyBorder="1" applyAlignment="1"/>
    <xf numFmtId="166" fontId="6" fillId="0" borderId="19" xfId="2" applyNumberFormat="1" applyFont="1" applyFill="1" applyBorder="1" applyAlignment="1"/>
    <xf numFmtId="0" fontId="13" fillId="0" borderId="0" xfId="0" applyFont="1" applyFill="1" applyBorder="1" applyAlignment="1">
      <alignment horizontal="center" wrapText="1"/>
    </xf>
    <xf numFmtId="3" fontId="16" fillId="0" borderId="0" xfId="0" applyNumberFormat="1" applyFont="1" applyFill="1" applyBorder="1" applyAlignment="1">
      <alignment horizontal="center"/>
    </xf>
    <xf numFmtId="3" fontId="17" fillId="0" borderId="0" xfId="0" applyNumberFormat="1" applyFont="1" applyFill="1" applyBorder="1" applyAlignment="1"/>
    <xf numFmtId="0" fontId="16" fillId="0" borderId="0" xfId="0" applyFont="1" applyFill="1" applyBorder="1" applyAlignment="1"/>
    <xf numFmtId="0" fontId="0" fillId="0" borderId="0" xfId="0" applyFill="1" applyBorder="1"/>
    <xf numFmtId="0" fontId="4" fillId="0" borderId="0" xfId="0" applyFont="1" applyFill="1"/>
    <xf numFmtId="3" fontId="12" fillId="0" borderId="31" xfId="0" applyNumberFormat="1" applyFont="1" applyFill="1" applyBorder="1" applyAlignment="1">
      <alignment horizontal="center" vertical="center"/>
    </xf>
    <xf numFmtId="3" fontId="12" fillId="0" borderId="8" xfId="0" applyNumberFormat="1" applyFont="1" applyFill="1" applyBorder="1" applyAlignment="1">
      <alignment horizontal="center" vertical="center"/>
    </xf>
    <xf numFmtId="3" fontId="6" fillId="0" borderId="31" xfId="0" applyNumberFormat="1" applyFont="1" applyFill="1" applyBorder="1" applyAlignment="1">
      <alignment horizontal="center"/>
    </xf>
    <xf numFmtId="0" fontId="7" fillId="5" borderId="0" xfId="0" applyFont="1" applyFill="1" applyAlignment="1">
      <alignment horizontal="center"/>
    </xf>
    <xf numFmtId="3" fontId="6" fillId="0" borderId="19" xfId="0" applyNumberFormat="1" applyFont="1" applyFill="1" applyBorder="1" applyAlignment="1">
      <alignment horizontal="center"/>
    </xf>
    <xf numFmtId="166" fontId="6" fillId="2" borderId="41" xfId="1" applyNumberFormat="1" applyFont="1" applyFill="1" applyBorder="1" applyAlignment="1">
      <alignment horizontal="center"/>
    </xf>
    <xf numFmtId="49" fontId="0" fillId="5" borderId="52" xfId="0" applyNumberFormat="1" applyFill="1" applyBorder="1" applyAlignment="1">
      <alignment horizontal="center"/>
    </xf>
    <xf numFmtId="0" fontId="0" fillId="5" borderId="11" xfId="0" applyFill="1" applyBorder="1" applyAlignment="1">
      <alignment vertical="center" wrapText="1"/>
    </xf>
    <xf numFmtId="166" fontId="11" fillId="5" borderId="53" xfId="2" applyNumberFormat="1" applyFont="1" applyFill="1" applyBorder="1"/>
    <xf numFmtId="166" fontId="12" fillId="0" borderId="0" xfId="3" applyNumberFormat="1" applyFont="1"/>
    <xf numFmtId="0" fontId="12" fillId="0" borderId="0" xfId="17" applyBorder="1"/>
    <xf numFmtId="166" fontId="12" fillId="0" borderId="0" xfId="3" applyNumberFormat="1" applyFont="1" applyBorder="1"/>
    <xf numFmtId="0" fontId="13" fillId="0" borderId="55" xfId="17" applyFont="1" applyBorder="1" applyAlignment="1">
      <alignment horizontal="center" vertical="center" wrapText="1"/>
    </xf>
    <xf numFmtId="166" fontId="13" fillId="0" borderId="19" xfId="3" applyNumberFormat="1" applyFont="1" applyBorder="1" applyAlignment="1">
      <alignment vertical="center" wrapText="1"/>
    </xf>
    <xf numFmtId="166" fontId="13" fillId="0" borderId="56" xfId="3" applyNumberFormat="1" applyFont="1" applyBorder="1" applyAlignment="1">
      <alignment vertical="center" wrapText="1"/>
    </xf>
    <xf numFmtId="166" fontId="12" fillId="0" borderId="0" xfId="3" applyNumberFormat="1" applyFont="1" applyAlignment="1">
      <alignment wrapText="1"/>
    </xf>
    <xf numFmtId="0" fontId="12" fillId="0" borderId="95" xfId="17" applyFont="1" applyBorder="1"/>
    <xf numFmtId="166" fontId="12" fillId="5" borderId="22" xfId="3" applyNumberFormat="1" applyFont="1" applyFill="1" applyBorder="1"/>
    <xf numFmtId="166" fontId="12" fillId="0" borderId="22" xfId="3" applyNumberFormat="1" applyFont="1" applyBorder="1"/>
    <xf numFmtId="166" fontId="12" fillId="0" borderId="65" xfId="3" applyNumberFormat="1" applyFont="1" applyBorder="1"/>
    <xf numFmtId="0" fontId="12" fillId="0" borderId="45" xfId="17" applyFont="1" applyBorder="1"/>
    <xf numFmtId="166" fontId="12" fillId="5" borderId="8" xfId="3" applyNumberFormat="1" applyFont="1" applyFill="1" applyBorder="1"/>
    <xf numFmtId="166" fontId="12" fillId="0" borderId="8" xfId="3" applyNumberFormat="1" applyFont="1" applyBorder="1"/>
    <xf numFmtId="166" fontId="12" fillId="0" borderId="16" xfId="3" applyNumberFormat="1" applyFont="1" applyBorder="1"/>
    <xf numFmtId="0" fontId="12" fillId="0" borderId="45" xfId="17" applyFont="1" applyBorder="1" applyAlignment="1">
      <alignment wrapText="1"/>
    </xf>
    <xf numFmtId="0" fontId="12" fillId="0" borderId="45" xfId="17" applyFont="1" applyBorder="1" applyAlignment="1">
      <alignment vertical="center" wrapText="1"/>
    </xf>
    <xf numFmtId="166" fontId="12" fillId="5" borderId="11" xfId="3" applyNumberFormat="1" applyFont="1" applyFill="1" applyBorder="1"/>
    <xf numFmtId="166" fontId="12" fillId="0" borderId="11" xfId="3" applyNumberFormat="1" applyFont="1" applyBorder="1"/>
    <xf numFmtId="166" fontId="12" fillId="0" borderId="53" xfId="3" applyNumberFormat="1" applyFont="1" applyBorder="1"/>
    <xf numFmtId="166" fontId="52" fillId="0" borderId="19" xfId="3" applyNumberFormat="1" applyFont="1" applyBorder="1"/>
    <xf numFmtId="166" fontId="52" fillId="0" borderId="56" xfId="3" applyNumberFormat="1" applyFont="1" applyBorder="1"/>
    <xf numFmtId="0" fontId="13" fillId="0" borderId="41" xfId="17" applyFont="1" applyBorder="1" applyAlignment="1">
      <alignment horizontal="center" vertical="center" wrapText="1"/>
    </xf>
    <xf numFmtId="166" fontId="12" fillId="0" borderId="61" xfId="3" applyNumberFormat="1" applyFont="1" applyBorder="1"/>
    <xf numFmtId="166" fontId="12" fillId="0" borderId="12" xfId="3" applyNumberFormat="1" applyFont="1" applyBorder="1"/>
    <xf numFmtId="166" fontId="12" fillId="0" borderId="101" xfId="3" applyNumberFormat="1" applyFont="1" applyBorder="1"/>
    <xf numFmtId="166" fontId="12" fillId="0" borderId="62" xfId="3" applyNumberFormat="1" applyFont="1" applyBorder="1"/>
    <xf numFmtId="166" fontId="12" fillId="0" borderId="2" xfId="3" applyNumberFormat="1" applyFont="1" applyBorder="1"/>
    <xf numFmtId="166" fontId="12" fillId="0" borderId="46" xfId="3" applyNumberFormat="1" applyFont="1" applyBorder="1"/>
    <xf numFmtId="0" fontId="52" fillId="0" borderId="1" xfId="17" applyFont="1" applyBorder="1"/>
    <xf numFmtId="166" fontId="58" fillId="0" borderId="1" xfId="3" applyNumberFormat="1" applyFont="1" applyBorder="1"/>
    <xf numFmtId="0" fontId="52" fillId="0" borderId="0" xfId="17" applyFont="1" applyBorder="1"/>
    <xf numFmtId="0" fontId="6" fillId="0" borderId="0" xfId="17" applyFont="1" applyBorder="1"/>
    <xf numFmtId="0" fontId="12" fillId="2" borderId="0" xfId="17" applyFill="1"/>
    <xf numFmtId="0" fontId="84" fillId="0" borderId="96" xfId="15" applyFont="1" applyFill="1" applyBorder="1" applyAlignment="1" applyProtection="1">
      <alignment horizontal="center" vertical="center" wrapText="1"/>
    </xf>
    <xf numFmtId="0" fontId="84" fillId="0" borderId="103" xfId="15" applyFont="1" applyFill="1" applyBorder="1" applyAlignment="1" applyProtection="1">
      <alignment horizontal="center" vertical="center" wrapText="1"/>
    </xf>
    <xf numFmtId="0" fontId="84" fillId="0" borderId="1" xfId="15" applyFont="1" applyFill="1" applyBorder="1" applyAlignment="1" applyProtection="1">
      <alignment horizontal="center" vertical="center" wrapText="1"/>
    </xf>
    <xf numFmtId="171" fontId="80" fillId="0" borderId="71" xfId="15" applyNumberFormat="1" applyFont="1" applyFill="1" applyBorder="1" applyAlignment="1" applyProtection="1">
      <alignment horizontal="right" vertical="center" wrapText="1"/>
      <protection locked="0"/>
    </xf>
    <xf numFmtId="171" fontId="80" fillId="0" borderId="68" xfId="15" applyNumberFormat="1" applyFont="1" applyFill="1" applyBorder="1" applyAlignment="1" applyProtection="1">
      <alignment horizontal="right" vertical="center" wrapText="1"/>
      <protection locked="0"/>
    </xf>
    <xf numFmtId="171" fontId="80" fillId="0" borderId="6" xfId="15" applyNumberFormat="1" applyFont="1" applyFill="1" applyBorder="1" applyAlignment="1" applyProtection="1">
      <alignment horizontal="right" vertical="center" wrapText="1"/>
    </xf>
    <xf numFmtId="171" fontId="80" fillId="0" borderId="2" xfId="15" applyNumberFormat="1" applyFont="1" applyFill="1" applyBorder="1" applyAlignment="1" applyProtection="1">
      <alignment horizontal="right" vertical="center" wrapText="1"/>
    </xf>
    <xf numFmtId="171" fontId="79" fillId="0" borderId="6" xfId="15" applyNumberFormat="1" applyFont="1" applyFill="1" applyBorder="1" applyAlignment="1" applyProtection="1">
      <alignment horizontal="right" vertical="center" wrapText="1"/>
      <protection locked="0"/>
    </xf>
    <xf numFmtId="171" fontId="79" fillId="0" borderId="2" xfId="15" applyNumberFormat="1" applyFont="1" applyFill="1" applyBorder="1" applyAlignment="1" applyProtection="1">
      <alignment horizontal="right" vertical="center" wrapText="1"/>
      <protection locked="0"/>
    </xf>
    <xf numFmtId="171" fontId="82" fillId="0" borderId="6" xfId="15" applyNumberFormat="1" applyFont="1" applyFill="1" applyBorder="1" applyAlignment="1" applyProtection="1">
      <alignment horizontal="right" vertical="center" wrapText="1"/>
      <protection locked="0"/>
    </xf>
    <xf numFmtId="171" fontId="82" fillId="0" borderId="2" xfId="15" applyNumberFormat="1" applyFont="1" applyFill="1" applyBorder="1" applyAlignment="1" applyProtection="1">
      <alignment horizontal="right" vertical="center" wrapText="1"/>
      <protection locked="0"/>
    </xf>
    <xf numFmtId="171" fontId="81" fillId="0" borderId="6" xfId="15" applyNumberFormat="1" applyFont="1" applyFill="1" applyBorder="1" applyAlignment="1" applyProtection="1">
      <alignment horizontal="right" vertical="center" wrapText="1"/>
    </xf>
    <xf numFmtId="171" fontId="81" fillId="0" borderId="2" xfId="15" applyNumberFormat="1" applyFont="1" applyFill="1" applyBorder="1" applyAlignment="1" applyProtection="1">
      <alignment horizontal="right" vertical="center" wrapText="1"/>
    </xf>
    <xf numFmtId="171" fontId="82" fillId="0" borderId="6" xfId="15" applyNumberFormat="1" applyFont="1" applyFill="1" applyBorder="1" applyAlignment="1" applyProtection="1">
      <alignment horizontal="right" vertical="center" wrapText="1"/>
    </xf>
    <xf numFmtId="171" fontId="82" fillId="0" borderId="2" xfId="15" applyNumberFormat="1" applyFont="1" applyFill="1" applyBorder="1" applyAlignment="1" applyProtection="1">
      <alignment horizontal="right" vertical="center" wrapText="1"/>
    </xf>
    <xf numFmtId="171" fontId="81" fillId="0" borderId="6" xfId="15" applyNumberFormat="1" applyFont="1" applyFill="1" applyBorder="1" applyAlignment="1" applyProtection="1">
      <alignment horizontal="right" vertical="center" wrapText="1"/>
      <protection locked="0"/>
    </xf>
    <xf numFmtId="171" fontId="81" fillId="0" borderId="2" xfId="15" applyNumberFormat="1" applyFont="1" applyFill="1" applyBorder="1" applyAlignment="1" applyProtection="1">
      <alignment horizontal="right" vertical="center" wrapText="1"/>
      <protection locked="0"/>
    </xf>
    <xf numFmtId="0" fontId="81" fillId="0" borderId="52" xfId="15" applyFont="1" applyFill="1" applyBorder="1" applyAlignment="1" applyProtection="1">
      <alignment vertical="center" wrapText="1"/>
    </xf>
    <xf numFmtId="170" fontId="88" fillId="0" borderId="26" xfId="14" applyNumberFormat="1" applyFont="1" applyFill="1" applyBorder="1" applyAlignment="1" applyProtection="1">
      <alignment horizontal="center" vertical="center"/>
    </xf>
    <xf numFmtId="170" fontId="88" fillId="0" borderId="63" xfId="14" applyNumberFormat="1" applyFont="1" applyFill="1" applyBorder="1" applyAlignment="1" applyProtection="1">
      <alignment horizontal="center" vertical="center"/>
    </xf>
    <xf numFmtId="171" fontId="82" fillId="0" borderId="7" xfId="15" applyNumberFormat="1" applyFont="1" applyFill="1" applyBorder="1" applyAlignment="1" applyProtection="1">
      <alignment horizontal="right" vertical="center" wrapText="1"/>
      <protection locked="0"/>
    </xf>
    <xf numFmtId="171" fontId="82" fillId="0" borderId="3" xfId="15" applyNumberFormat="1" applyFont="1" applyFill="1" applyBorder="1" applyAlignment="1" applyProtection="1">
      <alignment horizontal="right" vertical="center" wrapText="1"/>
      <protection locked="0"/>
    </xf>
    <xf numFmtId="170" fontId="88" fillId="0" borderId="20" xfId="14" applyNumberFormat="1" applyFont="1" applyFill="1" applyBorder="1" applyAlignment="1" applyProtection="1">
      <alignment horizontal="center" vertical="center"/>
    </xf>
    <xf numFmtId="170" fontId="87" fillId="0" borderId="59" xfId="14" applyNumberFormat="1" applyFont="1" applyFill="1" applyBorder="1" applyAlignment="1" applyProtection="1">
      <alignment horizontal="center" vertical="center"/>
    </xf>
    <xf numFmtId="171" fontId="81" fillId="0" borderId="41" xfId="15" applyNumberFormat="1" applyFont="1" applyFill="1" applyBorder="1" applyAlignment="1" applyProtection="1">
      <alignment horizontal="right" vertical="center" wrapText="1"/>
    </xf>
    <xf numFmtId="171" fontId="81" fillId="0" borderId="1" xfId="15" applyNumberFormat="1" applyFont="1" applyFill="1" applyBorder="1" applyAlignment="1" applyProtection="1">
      <alignment horizontal="right" vertical="center" wrapText="1"/>
    </xf>
    <xf numFmtId="0" fontId="81" fillId="0" borderId="95" xfId="15" applyFont="1" applyFill="1" applyBorder="1" applyAlignment="1" applyProtection="1">
      <alignment vertical="center" wrapText="1"/>
    </xf>
    <xf numFmtId="170" fontId="88" fillId="0" borderId="24" xfId="14" applyNumberFormat="1" applyFont="1" applyFill="1" applyBorder="1" applyAlignment="1" applyProtection="1">
      <alignment horizontal="center" vertical="center"/>
    </xf>
    <xf numFmtId="170" fontId="88" fillId="0" borderId="61" xfId="14" applyNumberFormat="1" applyFont="1" applyFill="1" applyBorder="1" applyAlignment="1" applyProtection="1">
      <alignment horizontal="center" vertical="center"/>
    </xf>
    <xf numFmtId="171" fontId="82" fillId="0" borderId="5" xfId="15" applyNumberFormat="1" applyFont="1" applyFill="1" applyBorder="1" applyAlignment="1" applyProtection="1">
      <alignment horizontal="right" vertical="center" wrapText="1"/>
      <protection locked="0"/>
    </xf>
    <xf numFmtId="171" fontId="82" fillId="0" borderId="12" xfId="15" applyNumberFormat="1" applyFont="1" applyFill="1" applyBorder="1" applyAlignment="1" applyProtection="1">
      <alignment horizontal="right" vertical="center" wrapText="1"/>
      <protection locked="0"/>
    </xf>
    <xf numFmtId="170" fontId="89" fillId="0" borderId="59" xfId="14" applyNumberFormat="1" applyFont="1" applyFill="1" applyBorder="1" applyAlignment="1" applyProtection="1">
      <alignment horizontal="center" vertical="center"/>
    </xf>
    <xf numFmtId="171" fontId="80" fillId="0" borderId="41" xfId="15" applyNumberFormat="1" applyFont="1" applyFill="1" applyBorder="1" applyAlignment="1" applyProtection="1">
      <alignment horizontal="right" vertical="center" wrapText="1"/>
    </xf>
    <xf numFmtId="0" fontId="84" fillId="0" borderId="96" xfId="15" applyFont="1" applyFill="1" applyBorder="1" applyProtection="1">
      <protection locked="0"/>
    </xf>
    <xf numFmtId="0" fontId="83" fillId="0" borderId="94" xfId="15" applyFont="1" applyFill="1" applyBorder="1" applyAlignment="1">
      <alignment horizontal="right" indent="1"/>
    </xf>
    <xf numFmtId="3" fontId="84" fillId="0" borderId="94" xfId="15" applyNumberFormat="1" applyFont="1" applyFill="1" applyBorder="1" applyAlignment="1" applyProtection="1">
      <alignment horizontal="center"/>
      <protection locked="0"/>
    </xf>
    <xf numFmtId="164" fontId="103" fillId="0" borderId="0" xfId="11" applyNumberFormat="1" applyFont="1" applyFill="1" applyBorder="1" applyAlignment="1" applyProtection="1">
      <alignment horizontal="centerContinuous" vertical="center"/>
    </xf>
    <xf numFmtId="166" fontId="103" fillId="5" borderId="0" xfId="1" applyNumberFormat="1" applyFont="1" applyFill="1" applyBorder="1" applyAlignment="1" applyProtection="1">
      <alignment horizontal="centerContinuous" vertical="center"/>
    </xf>
    <xf numFmtId="164" fontId="103" fillId="0" borderId="0" xfId="11" applyNumberFormat="1" applyFont="1" applyFill="1" applyBorder="1" applyAlignment="1" applyProtection="1">
      <alignment vertical="center"/>
    </xf>
    <xf numFmtId="49" fontId="103" fillId="0" borderId="35" xfId="11" applyNumberFormat="1" applyFont="1" applyFill="1" applyBorder="1" applyAlignment="1" applyProtection="1">
      <alignment horizontal="center" vertical="center" wrapText="1"/>
    </xf>
    <xf numFmtId="49" fontId="103" fillId="0" borderId="13" xfId="11" applyNumberFormat="1" applyFont="1" applyFill="1" applyBorder="1" applyAlignment="1" applyProtection="1">
      <alignment horizontal="center" vertical="center" wrapText="1"/>
    </xf>
    <xf numFmtId="49" fontId="103" fillId="5" borderId="35" xfId="1" applyNumberFormat="1" applyFont="1" applyFill="1" applyBorder="1" applyAlignment="1" applyProtection="1">
      <alignment horizontal="center" vertical="center" wrapText="1"/>
    </xf>
    <xf numFmtId="49" fontId="103" fillId="0" borderId="97" xfId="11" applyNumberFormat="1" applyFont="1" applyFill="1" applyBorder="1" applyAlignment="1" applyProtection="1">
      <alignment horizontal="center" vertical="center" wrapText="1"/>
    </xf>
    <xf numFmtId="49" fontId="103" fillId="0" borderId="96" xfId="11" applyNumberFormat="1" applyFont="1" applyFill="1" applyBorder="1" applyAlignment="1" applyProtection="1">
      <alignment horizontal="center" vertical="center" wrapText="1"/>
    </xf>
    <xf numFmtId="49" fontId="103" fillId="0" borderId="94" xfId="11" applyNumberFormat="1" applyFont="1" applyFill="1" applyBorder="1" applyAlignment="1" applyProtection="1">
      <alignment horizontal="center" vertical="center" wrapText="1"/>
    </xf>
    <xf numFmtId="49" fontId="103" fillId="5" borderId="103" xfId="1" applyNumberFormat="1" applyFont="1" applyFill="1" applyBorder="1" applyAlignment="1" applyProtection="1">
      <alignment horizontal="center" vertical="center" wrapText="1"/>
    </xf>
    <xf numFmtId="49" fontId="103" fillId="0" borderId="103" xfId="11" applyNumberFormat="1" applyFont="1" applyFill="1" applyBorder="1" applyAlignment="1" applyProtection="1">
      <alignment horizontal="center" vertical="center" wrapText="1"/>
    </xf>
    <xf numFmtId="0" fontId="108" fillId="5" borderId="0" xfId="10" applyFont="1" applyFill="1" applyAlignment="1">
      <alignment horizontal="center"/>
    </xf>
    <xf numFmtId="165" fontId="110" fillId="5" borderId="11" xfId="12" applyNumberFormat="1" applyFont="1" applyFill="1" applyBorder="1" applyAlignment="1" applyProtection="1">
      <alignment horizontal="center" vertical="center" wrapText="1"/>
      <protection locked="0"/>
    </xf>
    <xf numFmtId="164" fontId="110" fillId="5" borderId="11" xfId="12" applyNumberFormat="1" applyFont="1" applyFill="1" applyBorder="1" applyAlignment="1" applyProtection="1">
      <alignment horizontal="left" vertical="center" wrapText="1"/>
      <protection locked="0"/>
    </xf>
    <xf numFmtId="49" fontId="109" fillId="5" borderId="11" xfId="12" applyNumberFormat="1" applyFont="1" applyFill="1" applyBorder="1" applyAlignment="1">
      <alignment horizontal="center" vertical="center" wrapText="1"/>
    </xf>
    <xf numFmtId="49" fontId="109" fillId="5" borderId="8" xfId="12" applyNumberFormat="1" applyFont="1" applyFill="1" applyBorder="1" applyAlignment="1">
      <alignment horizontal="center" vertical="center" wrapText="1"/>
    </xf>
    <xf numFmtId="49" fontId="109" fillId="5" borderId="52" xfId="12" applyNumberFormat="1" applyFont="1" applyFill="1" applyBorder="1" applyAlignment="1">
      <alignment horizontal="center" vertical="center" wrapText="1"/>
    </xf>
    <xf numFmtId="0" fontId="110" fillId="5" borderId="8" xfId="13" applyFont="1" applyFill="1" applyBorder="1" applyAlignment="1">
      <alignment horizontal="center"/>
    </xf>
    <xf numFmtId="0" fontId="112" fillId="5" borderId="8" xfId="13" applyFont="1" applyFill="1" applyBorder="1" applyAlignment="1">
      <alignment horizontal="left"/>
    </xf>
    <xf numFmtId="164" fontId="110" fillId="5" borderId="37" xfId="12" applyNumberFormat="1" applyFont="1" applyFill="1" applyBorder="1" applyAlignment="1" applyProtection="1">
      <alignment horizontal="center" vertical="center" wrapText="1"/>
      <protection locked="0"/>
    </xf>
    <xf numFmtId="165" fontId="110" fillId="5" borderId="37" xfId="12" applyNumberFormat="1" applyFont="1" applyFill="1" applyBorder="1" applyAlignment="1" applyProtection="1">
      <alignment horizontal="center" vertical="center" wrapText="1"/>
      <protection locked="0"/>
    </xf>
    <xf numFmtId="164" fontId="110" fillId="5" borderId="37" xfId="12" applyNumberFormat="1" applyFont="1" applyFill="1" applyBorder="1" applyAlignment="1" applyProtection="1">
      <alignment horizontal="left" vertical="center" wrapText="1"/>
      <protection locked="0"/>
    </xf>
    <xf numFmtId="49" fontId="109" fillId="5" borderId="111" xfId="12" applyNumberFormat="1" applyFont="1" applyFill="1" applyBorder="1" applyAlignment="1">
      <alignment horizontal="center" vertical="center" wrapText="1"/>
    </xf>
    <xf numFmtId="164" fontId="109" fillId="5" borderId="106" xfId="12" applyNumberFormat="1" applyFont="1" applyFill="1" applyBorder="1" applyAlignment="1" applyProtection="1">
      <alignment horizontal="center" vertical="center" wrapText="1"/>
    </xf>
    <xf numFmtId="164" fontId="108" fillId="5" borderId="0" xfId="12" applyNumberFormat="1" applyFont="1" applyFill="1" applyAlignment="1">
      <alignment horizontal="center" vertical="center" wrapText="1"/>
    </xf>
    <xf numFmtId="0" fontId="107" fillId="5" borderId="0" xfId="12" applyFont="1" applyFill="1" applyBorder="1" applyAlignment="1">
      <alignment horizontal="center"/>
    </xf>
    <xf numFmtId="3" fontId="16" fillId="0" borderId="56" xfId="0" applyNumberFormat="1" applyFont="1" applyFill="1" applyBorder="1" applyAlignment="1">
      <alignment horizontal="center"/>
    </xf>
    <xf numFmtId="171" fontId="80" fillId="0" borderId="1" xfId="15" applyNumberFormat="1" applyFont="1" applyFill="1" applyBorder="1" applyAlignment="1" applyProtection="1">
      <alignment horizontal="right" vertical="center" wrapText="1"/>
    </xf>
    <xf numFmtId="3" fontId="38" fillId="5" borderId="10" xfId="0" applyNumberFormat="1" applyFont="1" applyFill="1" applyBorder="1"/>
    <xf numFmtId="3" fontId="38" fillId="5" borderId="11" xfId="0" applyNumberFormat="1" applyFont="1" applyFill="1" applyBorder="1"/>
    <xf numFmtId="3" fontId="40" fillId="0" borderId="62" xfId="0" applyNumberFormat="1" applyFont="1" applyFill="1" applyBorder="1"/>
    <xf numFmtId="0" fontId="33" fillId="0" borderId="29" xfId="0" applyFont="1" applyBorder="1" applyAlignment="1">
      <alignment wrapText="1"/>
    </xf>
    <xf numFmtId="3" fontId="38" fillId="0" borderId="71" xfId="0" applyNumberFormat="1" applyFont="1" applyFill="1" applyBorder="1" applyAlignment="1">
      <alignment wrapText="1"/>
    </xf>
    <xf numFmtId="3" fontId="40" fillId="0" borderId="22" xfId="0" applyNumberFormat="1" applyFont="1" applyFill="1" applyBorder="1"/>
    <xf numFmtId="3" fontId="32" fillId="0" borderId="1" xfId="0" applyNumberFormat="1" applyFont="1" applyFill="1" applyBorder="1"/>
    <xf numFmtId="3" fontId="32" fillId="0" borderId="41" xfId="0" applyNumberFormat="1" applyFont="1" applyFill="1" applyBorder="1"/>
    <xf numFmtId="3" fontId="40" fillId="0" borderId="24" xfId="0" applyNumberFormat="1" applyFont="1" applyFill="1" applyBorder="1"/>
    <xf numFmtId="3" fontId="38" fillId="0" borderId="29" xfId="0" applyNumberFormat="1" applyFont="1" applyFill="1" applyBorder="1"/>
    <xf numFmtId="3" fontId="40" fillId="0" borderId="21" xfId="0" applyNumberFormat="1" applyFont="1" applyFill="1" applyBorder="1"/>
    <xf numFmtId="3" fontId="32" fillId="0" borderId="14" xfId="0" applyNumberFormat="1" applyFont="1" applyFill="1" applyBorder="1"/>
    <xf numFmtId="3" fontId="22" fillId="0" borderId="35" xfId="0" applyNumberFormat="1" applyFont="1" applyFill="1" applyBorder="1"/>
    <xf numFmtId="0" fontId="14" fillId="0" borderId="0" xfId="17" applyFont="1" applyAlignment="1">
      <alignment horizontal="center"/>
    </xf>
    <xf numFmtId="0" fontId="14" fillId="5" borderId="0" xfId="17" applyFont="1" applyFill="1" applyAlignment="1">
      <alignment horizontal="center"/>
    </xf>
    <xf numFmtId="166" fontId="4" fillId="0" borderId="0" xfId="0" applyNumberFormat="1" applyFont="1"/>
    <xf numFmtId="166" fontId="13" fillId="0" borderId="20" xfId="3" applyNumberFormat="1" applyFont="1" applyBorder="1" applyAlignment="1">
      <alignment vertical="center" wrapText="1"/>
    </xf>
    <xf numFmtId="166" fontId="12" fillId="0" borderId="24" xfId="3" applyNumberFormat="1" applyFont="1" applyBorder="1"/>
    <xf numFmtId="166" fontId="13" fillId="0" borderId="0" xfId="3" applyNumberFormat="1" applyFont="1" applyBorder="1" applyAlignment="1">
      <alignment vertical="center" wrapText="1"/>
    </xf>
    <xf numFmtId="166" fontId="58" fillId="0" borderId="0" xfId="3" applyNumberFormat="1" applyFont="1" applyBorder="1"/>
    <xf numFmtId="0" fontId="12" fillId="0" borderId="45" xfId="17" applyFont="1" applyFill="1" applyBorder="1" applyAlignment="1">
      <alignment vertical="center" wrapText="1"/>
    </xf>
    <xf numFmtId="166" fontId="12" fillId="0" borderId="8" xfId="3" applyNumberFormat="1" applyFont="1" applyFill="1" applyBorder="1"/>
    <xf numFmtId="0" fontId="12" fillId="0" borderId="52" xfId="17" applyFont="1" applyFill="1" applyBorder="1" applyAlignment="1">
      <alignment vertical="center" wrapText="1"/>
    </xf>
    <xf numFmtId="166" fontId="12" fillId="0" borderId="11" xfId="3" applyNumberFormat="1" applyFont="1" applyFill="1" applyBorder="1"/>
    <xf numFmtId="0" fontId="52" fillId="0" borderId="55" xfId="17" applyFont="1" applyFill="1" applyBorder="1"/>
    <xf numFmtId="166" fontId="52" fillId="0" borderId="19" xfId="3" applyNumberFormat="1" applyFont="1" applyFill="1" applyBorder="1"/>
    <xf numFmtId="0" fontId="12" fillId="0" borderId="12" xfId="17" applyFont="1" applyFill="1" applyBorder="1" applyAlignment="1">
      <alignment vertical="center" wrapText="1"/>
    </xf>
    <xf numFmtId="0" fontId="12" fillId="0" borderId="2" xfId="17" applyFont="1" applyFill="1" applyBorder="1" applyAlignment="1">
      <alignment wrapText="1"/>
    </xf>
    <xf numFmtId="166" fontId="12" fillId="0" borderId="0" xfId="3" applyNumberFormat="1" applyFont="1" applyBorder="1" applyAlignment="1"/>
    <xf numFmtId="166" fontId="12" fillId="0" borderId="0" xfId="3" applyNumberFormat="1" applyFont="1" applyAlignment="1"/>
    <xf numFmtId="0" fontId="64" fillId="0" borderId="60" xfId="0" applyFont="1" applyBorder="1"/>
    <xf numFmtId="3" fontId="5" fillId="0" borderId="47" xfId="0" applyNumberFormat="1" applyFont="1" applyBorder="1"/>
    <xf numFmtId="0" fontId="5" fillId="0" borderId="68" xfId="0" applyFont="1" applyBorder="1"/>
    <xf numFmtId="0" fontId="5" fillId="0" borderId="2" xfId="0" applyFont="1" applyBorder="1"/>
    <xf numFmtId="0" fontId="0" fillId="0" borderId="23" xfId="0" applyBorder="1"/>
    <xf numFmtId="0" fontId="5" fillId="0" borderId="29" xfId="0" applyFont="1" applyBorder="1"/>
    <xf numFmtId="3" fontId="72" fillId="0" borderId="35" xfId="0" applyNumberFormat="1" applyFont="1" applyBorder="1"/>
    <xf numFmtId="0" fontId="0" fillId="0" borderId="2" xfId="0" applyBorder="1"/>
    <xf numFmtId="3" fontId="5" fillId="0" borderId="29" xfId="0" applyNumberFormat="1" applyFont="1" applyBorder="1"/>
    <xf numFmtId="3" fontId="72" fillId="0" borderId="1" xfId="0" applyNumberFormat="1" applyFont="1" applyBorder="1" applyAlignment="1">
      <alignment wrapText="1"/>
    </xf>
    <xf numFmtId="3" fontId="5" fillId="0" borderId="12" xfId="0" applyNumberFormat="1" applyFont="1" applyFill="1" applyBorder="1" applyAlignment="1"/>
    <xf numFmtId="3" fontId="5" fillId="0" borderId="61" xfId="0" applyNumberFormat="1" applyFont="1" applyFill="1" applyBorder="1" applyAlignment="1"/>
    <xf numFmtId="3" fontId="5" fillId="0" borderId="62" xfId="0" applyNumberFormat="1" applyFont="1" applyFill="1" applyBorder="1" applyAlignment="1"/>
    <xf numFmtId="3" fontId="5" fillId="0" borderId="23" xfId="0" applyNumberFormat="1" applyFont="1" applyFill="1" applyBorder="1" applyAlignment="1"/>
    <xf numFmtId="3" fontId="5" fillId="0" borderId="0" xfId="0" applyNumberFormat="1" applyFont="1" applyFill="1" applyBorder="1" applyAlignment="1"/>
    <xf numFmtId="3" fontId="72" fillId="0" borderId="1" xfId="0" applyNumberFormat="1" applyFont="1" applyFill="1" applyBorder="1" applyAlignment="1"/>
    <xf numFmtId="3" fontId="5" fillId="0" borderId="1" xfId="0" applyNumberFormat="1" applyFont="1" applyFill="1" applyBorder="1" applyAlignment="1"/>
    <xf numFmtId="0" fontId="5" fillId="0" borderId="0" xfId="0" applyFont="1" applyFill="1"/>
    <xf numFmtId="0" fontId="72" fillId="0" borderId="15" xfId="0" applyFont="1" applyFill="1" applyBorder="1" applyAlignment="1">
      <alignment horizontal="center"/>
    </xf>
    <xf numFmtId="0" fontId="72" fillId="0" borderId="23" xfId="0" applyFont="1" applyFill="1" applyBorder="1" applyAlignment="1">
      <alignment horizontal="center"/>
    </xf>
    <xf numFmtId="0" fontId="72" fillId="0" borderId="23" xfId="0" applyFont="1" applyFill="1" applyBorder="1"/>
    <xf numFmtId="0" fontId="72" fillId="0" borderId="15" xfId="0" applyFont="1" applyFill="1" applyBorder="1" applyAlignment="1">
      <alignment horizontal="right"/>
    </xf>
    <xf numFmtId="0" fontId="5" fillId="0" borderId="1" xfId="0" applyFont="1" applyFill="1" applyBorder="1" applyAlignment="1"/>
    <xf numFmtId="3" fontId="72" fillId="0" borderId="1" xfId="0" applyNumberFormat="1" applyFont="1" applyFill="1" applyBorder="1"/>
    <xf numFmtId="3" fontId="5" fillId="0" borderId="23" xfId="0" applyNumberFormat="1" applyFont="1" applyFill="1" applyBorder="1"/>
    <xf numFmtId="0" fontId="72" fillId="0" borderId="4" xfId="0" applyFont="1" applyFill="1" applyBorder="1" applyAlignment="1">
      <alignment horizontal="center"/>
    </xf>
    <xf numFmtId="0" fontId="72" fillId="0" borderId="0" xfId="0" applyFont="1" applyFill="1" applyBorder="1" applyAlignment="1">
      <alignment horizontal="center"/>
    </xf>
    <xf numFmtId="0" fontId="72" fillId="0" borderId="0" xfId="0" applyFont="1" applyFill="1" applyBorder="1"/>
    <xf numFmtId="0" fontId="72" fillId="0" borderId="63" xfId="0" applyFont="1" applyFill="1" applyBorder="1" applyAlignment="1">
      <alignment horizontal="right"/>
    </xf>
    <xf numFmtId="0" fontId="5" fillId="0" borderId="59" xfId="0" applyFont="1" applyFill="1" applyBorder="1" applyAlignment="1"/>
    <xf numFmtId="3" fontId="5" fillId="0" borderId="0" xfId="0" applyNumberFormat="1" applyFont="1" applyFill="1" applyBorder="1"/>
    <xf numFmtId="3" fontId="0" fillId="0" borderId="0" xfId="0" applyNumberFormat="1" applyFill="1"/>
    <xf numFmtId="166" fontId="0" fillId="0" borderId="0" xfId="2" applyNumberFormat="1" applyFont="1" applyAlignment="1"/>
    <xf numFmtId="166" fontId="2" fillId="0" borderId="31" xfId="2" applyNumberFormat="1" applyFont="1" applyFill="1" applyBorder="1"/>
    <xf numFmtId="166" fontId="2" fillId="0" borderId="8" xfId="2" applyNumberFormat="1" applyFont="1" applyFill="1" applyBorder="1"/>
    <xf numFmtId="166" fontId="4" fillId="0" borderId="101" xfId="2" applyNumberFormat="1" applyFont="1" applyFill="1" applyBorder="1"/>
    <xf numFmtId="166" fontId="2" fillId="0" borderId="32" xfId="2" applyNumberFormat="1" applyFont="1" applyFill="1" applyBorder="1"/>
    <xf numFmtId="166" fontId="2" fillId="0" borderId="16" xfId="2" applyNumberFormat="1" applyFont="1" applyFill="1" applyBorder="1"/>
    <xf numFmtId="166" fontId="4" fillId="0" borderId="43" xfId="0" applyNumberFormat="1" applyFont="1" applyFill="1" applyBorder="1"/>
    <xf numFmtId="166" fontId="4" fillId="0" borderId="68" xfId="2" applyNumberFormat="1" applyFont="1" applyFill="1" applyBorder="1"/>
    <xf numFmtId="166" fontId="4" fillId="0" borderId="61" xfId="0" applyNumberFormat="1" applyFont="1" applyFill="1" applyBorder="1"/>
    <xf numFmtId="166" fontId="0" fillId="0" borderId="9" xfId="0" applyNumberFormat="1" applyFont="1" applyFill="1" applyBorder="1"/>
    <xf numFmtId="166" fontId="2" fillId="0" borderId="12" xfId="2" applyNumberFormat="1" applyFont="1" applyFill="1" applyBorder="1"/>
    <xf numFmtId="166" fontId="0" fillId="0" borderId="49" xfId="0" applyNumberFormat="1" applyFont="1" applyFill="1" applyBorder="1"/>
    <xf numFmtId="166" fontId="2" fillId="0" borderId="17" xfId="2" applyNumberFormat="1" applyFont="1" applyFill="1" applyBorder="1"/>
    <xf numFmtId="166" fontId="2" fillId="0" borderId="30" xfId="2" applyNumberFormat="1" applyFont="1" applyFill="1" applyBorder="1"/>
    <xf numFmtId="166" fontId="2" fillId="0" borderId="35" xfId="2" applyNumberFormat="1" applyFont="1" applyFill="1" applyBorder="1"/>
    <xf numFmtId="166" fontId="0" fillId="0" borderId="43" xfId="0" applyNumberFormat="1" applyFont="1" applyFill="1" applyBorder="1"/>
    <xf numFmtId="166" fontId="2" fillId="0" borderId="101" xfId="2" applyNumberFormat="1" applyFont="1" applyFill="1" applyBorder="1"/>
    <xf numFmtId="166" fontId="2" fillId="0" borderId="18" xfId="2" applyNumberFormat="1" applyFont="1" applyFill="1" applyBorder="1"/>
    <xf numFmtId="166" fontId="12" fillId="0" borderId="9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/>
    <xf numFmtId="3" fontId="0" fillId="0" borderId="8" xfId="0" applyNumberFormat="1" applyBorder="1"/>
    <xf numFmtId="166" fontId="0" fillId="0" borderId="31" xfId="1" applyNumberFormat="1" applyFont="1" applyBorder="1"/>
    <xf numFmtId="166" fontId="0" fillId="0" borderId="8" xfId="1" applyNumberFormat="1" applyFont="1" applyBorder="1"/>
    <xf numFmtId="0" fontId="0" fillId="0" borderId="0" xfId="0" applyAlignment="1"/>
    <xf numFmtId="166" fontId="12" fillId="0" borderId="31" xfId="1" applyNumberFormat="1" applyFont="1" applyFill="1" applyBorder="1" applyAlignment="1">
      <alignment horizontal="center" vertical="center"/>
    </xf>
    <xf numFmtId="166" fontId="12" fillId="0" borderId="8" xfId="1" applyNumberFormat="1" applyFont="1" applyFill="1" applyBorder="1" applyAlignment="1">
      <alignment horizontal="center" vertical="center"/>
    </xf>
    <xf numFmtId="166" fontId="12" fillId="0" borderId="11" xfId="1" applyNumberFormat="1" applyFont="1" applyFill="1" applyBorder="1" applyAlignment="1">
      <alignment horizontal="center" vertical="center"/>
    </xf>
    <xf numFmtId="3" fontId="12" fillId="0" borderId="56" xfId="0" applyNumberFormat="1" applyFont="1" applyFill="1" applyBorder="1" applyAlignment="1">
      <alignment horizontal="center"/>
    </xf>
    <xf numFmtId="3" fontId="6" fillId="0" borderId="67" xfId="0" applyNumberFormat="1" applyFont="1" applyFill="1" applyBorder="1" applyAlignment="1">
      <alignment horizontal="center"/>
    </xf>
    <xf numFmtId="3" fontId="12" fillId="0" borderId="57" xfId="0" applyNumberFormat="1" applyFont="1" applyFill="1" applyBorder="1" applyAlignment="1">
      <alignment horizontal="center"/>
    </xf>
    <xf numFmtId="3" fontId="12" fillId="0" borderId="25" xfId="0" applyNumberFormat="1" applyFont="1" applyFill="1" applyBorder="1" applyAlignment="1">
      <alignment horizontal="center"/>
    </xf>
    <xf numFmtId="166" fontId="12" fillId="0" borderId="25" xfId="2" applyNumberFormat="1" applyFont="1" applyFill="1" applyBorder="1"/>
    <xf numFmtId="166" fontId="12" fillId="0" borderId="26" xfId="2" applyNumberFormat="1" applyFont="1" applyFill="1" applyBorder="1"/>
    <xf numFmtId="166" fontId="6" fillId="0" borderId="20" xfId="2" applyNumberFormat="1" applyFont="1" applyFill="1" applyBorder="1"/>
    <xf numFmtId="3" fontId="12" fillId="0" borderId="11" xfId="0" applyNumberFormat="1" applyFont="1" applyFill="1" applyBorder="1" applyAlignment="1">
      <alignment horizontal="center"/>
    </xf>
    <xf numFmtId="3" fontId="6" fillId="0" borderId="1" xfId="0" applyNumberFormat="1" applyFont="1" applyFill="1" applyBorder="1" applyAlignment="1">
      <alignment horizontal="center"/>
    </xf>
    <xf numFmtId="0" fontId="13" fillId="0" borderId="33" xfId="0" applyFont="1" applyFill="1" applyBorder="1" applyAlignment="1">
      <alignment horizontal="center" vertical="center" wrapText="1"/>
    </xf>
    <xf numFmtId="0" fontId="13" fillId="0" borderId="67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left" vertical="center"/>
    </xf>
    <xf numFmtId="166" fontId="12" fillId="0" borderId="8" xfId="1" applyNumberFormat="1" applyFont="1" applyFill="1" applyBorder="1" applyAlignment="1">
      <alignment horizontal="center" vertical="center" wrapText="1"/>
    </xf>
    <xf numFmtId="166" fontId="12" fillId="0" borderId="16" xfId="1" applyNumberFormat="1" applyFont="1" applyFill="1" applyBorder="1" applyAlignment="1">
      <alignment horizontal="center"/>
    </xf>
    <xf numFmtId="166" fontId="12" fillId="0" borderId="11" xfId="1" applyNumberFormat="1" applyFont="1" applyFill="1" applyBorder="1" applyAlignment="1">
      <alignment horizontal="center" vertical="center" wrapText="1"/>
    </xf>
    <xf numFmtId="166" fontId="13" fillId="0" borderId="1" xfId="1" applyNumberFormat="1" applyFont="1" applyFill="1" applyBorder="1" applyAlignment="1">
      <alignment horizontal="center" vertical="center" wrapText="1"/>
    </xf>
    <xf numFmtId="166" fontId="6" fillId="0" borderId="1" xfId="1" applyNumberFormat="1" applyFont="1" applyFill="1" applyBorder="1" applyAlignment="1">
      <alignment horizontal="center"/>
    </xf>
    <xf numFmtId="0" fontId="19" fillId="0" borderId="0" xfId="0" applyFont="1" applyAlignment="1"/>
    <xf numFmtId="0" fontId="16" fillId="0" borderId="0" xfId="0" applyFont="1" applyFill="1" applyBorder="1"/>
    <xf numFmtId="3" fontId="12" fillId="0" borderId="0" xfId="0" applyNumberFormat="1" applyFont="1" applyFill="1" applyBorder="1" applyAlignment="1"/>
    <xf numFmtId="0" fontId="6" fillId="0" borderId="0" xfId="0" applyFont="1" applyFill="1" applyBorder="1"/>
    <xf numFmtId="0" fontId="6" fillId="0" borderId="0" xfId="0" applyFont="1" applyFill="1" applyBorder="1" applyAlignment="1"/>
    <xf numFmtId="0" fontId="0" fillId="0" borderId="0" xfId="0" applyFont="1" applyFill="1" applyBorder="1"/>
    <xf numFmtId="3" fontId="12" fillId="2" borderId="32" xfId="0" applyNumberFormat="1" applyFont="1" applyFill="1" applyBorder="1" applyAlignment="1">
      <alignment horizontal="center"/>
    </xf>
    <xf numFmtId="3" fontId="12" fillId="2" borderId="16" xfId="0" applyNumberFormat="1" applyFont="1" applyFill="1" applyBorder="1" applyAlignment="1">
      <alignment horizontal="center"/>
    </xf>
    <xf numFmtId="3" fontId="12" fillId="2" borderId="53" xfId="0" applyNumberFormat="1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13" fillId="5" borderId="51" xfId="0" applyFont="1" applyFill="1" applyBorder="1"/>
    <xf numFmtId="49" fontId="11" fillId="5" borderId="25" xfId="0" applyNumberFormat="1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11" fillId="5" borderId="68" xfId="0" applyFont="1" applyFill="1" applyBorder="1"/>
    <xf numFmtId="0" fontId="11" fillId="5" borderId="2" xfId="0" applyFont="1" applyFill="1" applyBorder="1"/>
    <xf numFmtId="0" fontId="0" fillId="0" borderId="29" xfId="0" applyBorder="1"/>
    <xf numFmtId="166" fontId="11" fillId="5" borderId="68" xfId="2" applyNumberFormat="1" applyFont="1" applyFill="1" applyBorder="1" applyAlignment="1">
      <alignment horizontal="center"/>
    </xf>
    <xf numFmtId="166" fontId="11" fillId="5" borderId="12" xfId="2" applyNumberFormat="1" applyFont="1" applyFill="1" applyBorder="1" applyAlignment="1">
      <alignment horizontal="center"/>
    </xf>
    <xf numFmtId="0" fontId="0" fillId="0" borderId="35" xfId="0" applyBorder="1" applyAlignment="1">
      <alignment horizontal="center"/>
    </xf>
    <xf numFmtId="166" fontId="11" fillId="5" borderId="68" xfId="1" applyNumberFormat="1" applyFont="1" applyFill="1" applyBorder="1" applyAlignment="1">
      <alignment horizontal="center"/>
    </xf>
    <xf numFmtId="166" fontId="11" fillId="5" borderId="12" xfId="1" applyNumberFormat="1" applyFont="1" applyFill="1" applyBorder="1" applyAlignment="1">
      <alignment horizontal="center"/>
    </xf>
    <xf numFmtId="166" fontId="11" fillId="5" borderId="2" xfId="1" applyNumberFormat="1" applyFont="1" applyFill="1" applyBorder="1" applyAlignment="1">
      <alignment horizontal="center"/>
    </xf>
    <xf numFmtId="166" fontId="0" fillId="0" borderId="35" xfId="1" applyNumberFormat="1" applyFont="1" applyBorder="1" applyAlignment="1">
      <alignment horizontal="center"/>
    </xf>
    <xf numFmtId="166" fontId="0" fillId="5" borderId="35" xfId="1" applyNumberFormat="1" applyFont="1" applyFill="1" applyBorder="1" applyAlignment="1">
      <alignment horizontal="center"/>
    </xf>
    <xf numFmtId="166" fontId="11" fillId="0" borderId="68" xfId="1" applyNumberFormat="1" applyFont="1" applyFill="1" applyBorder="1" applyAlignment="1">
      <alignment horizontal="center"/>
    </xf>
    <xf numFmtId="166" fontId="11" fillId="0" borderId="12" xfId="1" applyNumberFormat="1" applyFont="1" applyFill="1" applyBorder="1" applyAlignment="1">
      <alignment horizontal="center"/>
    </xf>
    <xf numFmtId="0" fontId="13" fillId="5" borderId="41" xfId="0" applyFont="1" applyFill="1" applyBorder="1" applyAlignment="1"/>
    <xf numFmtId="0" fontId="0" fillId="0" borderId="0" xfId="0" applyFill="1" applyAlignment="1">
      <alignment horizontal="center"/>
    </xf>
    <xf numFmtId="0" fontId="13" fillId="0" borderId="41" xfId="0" applyFont="1" applyFill="1" applyBorder="1" applyAlignment="1">
      <alignment horizontal="center"/>
    </xf>
    <xf numFmtId="49" fontId="11" fillId="0" borderId="42" xfId="0" applyNumberFormat="1" applyFont="1" applyFill="1" applyBorder="1" applyAlignment="1">
      <alignment horizontal="center"/>
    </xf>
    <xf numFmtId="0" fontId="11" fillId="0" borderId="31" xfId="0" applyFont="1" applyFill="1" applyBorder="1" applyAlignment="1">
      <alignment vertical="center" wrapText="1"/>
    </xf>
    <xf numFmtId="166" fontId="11" fillId="0" borderId="32" xfId="2" applyNumberFormat="1" applyFont="1" applyFill="1" applyBorder="1"/>
    <xf numFmtId="1" fontId="0" fillId="0" borderId="35" xfId="0" applyNumberFormat="1" applyFill="1" applyBorder="1" applyAlignment="1">
      <alignment horizontal="center"/>
    </xf>
    <xf numFmtId="49" fontId="0" fillId="0" borderId="45" xfId="0" applyNumberFormat="1" applyFill="1" applyBorder="1" applyAlignment="1">
      <alignment horizontal="center"/>
    </xf>
    <xf numFmtId="0" fontId="0" fillId="0" borderId="8" xfId="0" applyFill="1" applyBorder="1" applyAlignment="1">
      <alignment vertical="center" wrapText="1"/>
    </xf>
    <xf numFmtId="49" fontId="11" fillId="0" borderId="45" xfId="0" applyNumberFormat="1" applyFont="1" applyFill="1" applyBorder="1" applyAlignment="1">
      <alignment horizontal="center"/>
    </xf>
    <xf numFmtId="0" fontId="11" fillId="0" borderId="8" xfId="0" applyFont="1" applyFill="1" applyBorder="1" applyAlignment="1">
      <alignment vertical="center" wrapText="1"/>
    </xf>
    <xf numFmtId="166" fontId="11" fillId="0" borderId="16" xfId="2" applyNumberFormat="1" applyFont="1" applyFill="1" applyBorder="1"/>
    <xf numFmtId="166" fontId="0" fillId="0" borderId="0" xfId="0" applyNumberFormat="1" applyFill="1"/>
    <xf numFmtId="164" fontId="109" fillId="0" borderId="19" xfId="12" applyNumberFormat="1" applyFont="1" applyFill="1" applyBorder="1" applyAlignment="1">
      <alignment horizontal="center" vertical="center" wrapText="1"/>
    </xf>
    <xf numFmtId="0" fontId="0" fillId="0" borderId="11" xfId="0" applyFill="1" applyBorder="1" applyAlignment="1">
      <alignment vertical="center" wrapText="1"/>
    </xf>
    <xf numFmtId="166" fontId="11" fillId="0" borderId="53" xfId="2" applyNumberFormat="1" applyFont="1" applyFill="1" applyBorder="1"/>
    <xf numFmtId="49" fontId="0" fillId="0" borderId="52" xfId="0" applyNumberFormat="1" applyFill="1" applyBorder="1" applyAlignment="1">
      <alignment horizontal="center"/>
    </xf>
    <xf numFmtId="164" fontId="63" fillId="0" borderId="0" xfId="12" applyNumberFormat="1" applyFont="1" applyFill="1" applyAlignment="1">
      <alignment horizontal="right"/>
    </xf>
    <xf numFmtId="164" fontId="109" fillId="0" borderId="104" xfId="12" applyNumberFormat="1" applyFont="1" applyFill="1" applyBorder="1" applyAlignment="1">
      <alignment horizontal="right" vertical="center"/>
    </xf>
    <xf numFmtId="3" fontId="109" fillId="0" borderId="106" xfId="12" applyNumberFormat="1" applyFont="1" applyFill="1" applyBorder="1" applyAlignment="1" applyProtection="1">
      <alignment horizontal="right" vertical="center" wrapText="1"/>
    </xf>
    <xf numFmtId="164" fontId="109" fillId="0" borderId="106" xfId="12" applyNumberFormat="1" applyFont="1" applyFill="1" applyBorder="1" applyAlignment="1" applyProtection="1">
      <alignment horizontal="right" vertical="center" wrapText="1"/>
    </xf>
    <xf numFmtId="164" fontId="20" fillId="0" borderId="106" xfId="12" applyNumberFormat="1" applyFont="1" applyFill="1" applyBorder="1" applyAlignment="1" applyProtection="1">
      <alignment horizontal="right" vertical="center" wrapText="1"/>
    </xf>
    <xf numFmtId="3" fontId="110" fillId="0" borderId="37" xfId="12" applyNumberFormat="1" applyFont="1" applyFill="1" applyBorder="1" applyAlignment="1" applyProtection="1">
      <alignment horizontal="right" vertical="center" wrapText="1"/>
      <protection locked="0"/>
    </xf>
    <xf numFmtId="164" fontId="110" fillId="0" borderId="37" xfId="12" applyNumberFormat="1" applyFont="1" applyFill="1" applyBorder="1" applyAlignment="1" applyProtection="1">
      <alignment horizontal="right" vertical="center" wrapText="1"/>
      <protection locked="0"/>
    </xf>
    <xf numFmtId="49" fontId="110" fillId="0" borderId="37" xfId="12" applyNumberFormat="1" applyFont="1" applyFill="1" applyBorder="1" applyAlignment="1" applyProtection="1">
      <alignment horizontal="right" vertical="center" wrapText="1"/>
      <protection locked="0"/>
    </xf>
    <xf numFmtId="164" fontId="20" fillId="0" borderId="54" xfId="12" applyNumberFormat="1" applyFont="1" applyFill="1" applyBorder="1" applyAlignment="1">
      <alignment horizontal="right" vertical="center" wrapText="1"/>
    </xf>
    <xf numFmtId="166" fontId="109" fillId="0" borderId="106" xfId="1" applyNumberFormat="1" applyFont="1" applyFill="1" applyBorder="1" applyAlignment="1" applyProtection="1">
      <alignment horizontal="right" vertical="center" wrapText="1"/>
    </xf>
    <xf numFmtId="164" fontId="109" fillId="5" borderId="106" xfId="12" applyNumberFormat="1" applyFont="1" applyFill="1" applyBorder="1" applyAlignment="1" applyProtection="1">
      <alignment horizontal="right" vertical="center" wrapText="1"/>
    </xf>
    <xf numFmtId="3" fontId="110" fillId="5" borderId="8" xfId="12" applyNumberFormat="1" applyFont="1" applyFill="1" applyBorder="1" applyAlignment="1" applyProtection="1">
      <alignment horizontal="right" vertical="center" wrapText="1"/>
      <protection locked="0"/>
    </xf>
    <xf numFmtId="164" fontId="110" fillId="5" borderId="8" xfId="12" applyNumberFormat="1" applyFont="1" applyFill="1" applyBorder="1" applyAlignment="1" applyProtection="1">
      <alignment horizontal="right" vertical="center" wrapText="1"/>
      <protection locked="0"/>
    </xf>
    <xf numFmtId="3" fontId="110" fillId="5" borderId="25" xfId="12" applyNumberFormat="1" applyFont="1" applyFill="1" applyBorder="1" applyAlignment="1" applyProtection="1">
      <alignment horizontal="right" vertical="center" wrapText="1"/>
      <protection locked="0"/>
    </xf>
    <xf numFmtId="164" fontId="20" fillId="5" borderId="68" xfId="12" applyNumberFormat="1" applyFont="1" applyFill="1" applyBorder="1" applyAlignment="1">
      <alignment horizontal="right" vertical="center" wrapText="1"/>
    </xf>
    <xf numFmtId="164" fontId="20" fillId="5" borderId="2" xfId="12" applyNumberFormat="1" applyFont="1" applyFill="1" applyBorder="1" applyAlignment="1">
      <alignment horizontal="right" vertical="center" wrapText="1"/>
    </xf>
    <xf numFmtId="0" fontId="110" fillId="5" borderId="8" xfId="12" applyNumberFormat="1" applyFont="1" applyFill="1" applyBorder="1" applyAlignment="1" applyProtection="1">
      <alignment horizontal="right" vertical="center" wrapText="1"/>
      <protection locked="0"/>
    </xf>
    <xf numFmtId="164" fontId="20" fillId="5" borderId="29" xfId="12" applyNumberFormat="1" applyFont="1" applyFill="1" applyBorder="1" applyAlignment="1">
      <alignment horizontal="right" vertical="center" wrapText="1"/>
    </xf>
    <xf numFmtId="3" fontId="109" fillId="0" borderId="19" xfId="12" applyNumberFormat="1" applyFont="1" applyFill="1" applyBorder="1" applyAlignment="1" applyProtection="1">
      <alignment horizontal="right" vertical="center" wrapText="1"/>
    </xf>
    <xf numFmtId="164" fontId="109" fillId="5" borderId="19" xfId="12" applyNumberFormat="1" applyFont="1" applyFill="1" applyBorder="1" applyAlignment="1" applyProtection="1">
      <alignment horizontal="right" vertical="center" wrapText="1"/>
    </xf>
    <xf numFmtId="164" fontId="109" fillId="0" borderId="19" xfId="12" applyNumberFormat="1" applyFont="1" applyFill="1" applyBorder="1" applyAlignment="1" applyProtection="1">
      <alignment horizontal="right" vertical="center" wrapText="1"/>
    </xf>
    <xf numFmtId="3" fontId="109" fillId="0" borderId="22" xfId="12" applyNumberFormat="1" applyFont="1" applyFill="1" applyBorder="1" applyAlignment="1" applyProtection="1">
      <alignment horizontal="right" vertical="center" wrapText="1"/>
    </xf>
    <xf numFmtId="164" fontId="111" fillId="5" borderId="22" xfId="12" applyNumberFormat="1" applyFont="1" applyFill="1" applyBorder="1" applyAlignment="1" applyProtection="1">
      <alignment horizontal="right" vertical="center" wrapText="1"/>
    </xf>
    <xf numFmtId="164" fontId="111" fillId="0" borderId="22" xfId="12" applyNumberFormat="1" applyFont="1" applyFill="1" applyBorder="1" applyAlignment="1" applyProtection="1">
      <alignment horizontal="right" vertical="center" wrapText="1"/>
    </xf>
    <xf numFmtId="49" fontId="57" fillId="0" borderId="22" xfId="12" applyNumberFormat="1" applyFont="1" applyFill="1" applyBorder="1" applyAlignment="1" applyProtection="1">
      <alignment horizontal="right" vertical="center" wrapText="1"/>
    </xf>
    <xf numFmtId="49" fontId="57" fillId="0" borderId="24" xfId="12" applyNumberFormat="1" applyFont="1" applyFill="1" applyBorder="1" applyAlignment="1" applyProtection="1">
      <alignment horizontal="right" vertical="center" wrapText="1"/>
    </xf>
    <xf numFmtId="164" fontId="20" fillId="0" borderId="68" xfId="12" applyNumberFormat="1" applyFont="1" applyFill="1" applyBorder="1" applyAlignment="1">
      <alignment horizontal="right" vertical="center" wrapText="1"/>
    </xf>
    <xf numFmtId="3" fontId="110" fillId="5" borderId="22" xfId="12" applyNumberFormat="1" applyFont="1" applyFill="1" applyBorder="1" applyAlignment="1" applyProtection="1">
      <alignment horizontal="right" vertical="center" wrapText="1"/>
      <protection locked="0"/>
    </xf>
    <xf numFmtId="164" fontId="110" fillId="5" borderId="22" xfId="12" applyNumberFormat="1" applyFont="1" applyFill="1" applyBorder="1" applyAlignment="1" applyProtection="1">
      <alignment horizontal="right" vertical="center" wrapText="1"/>
      <protection locked="0"/>
    </xf>
    <xf numFmtId="49" fontId="110" fillId="5" borderId="22" xfId="12" applyNumberFormat="1" applyFont="1" applyFill="1" applyBorder="1" applyAlignment="1" applyProtection="1">
      <alignment horizontal="right" vertical="center" wrapText="1"/>
      <protection locked="0"/>
    </xf>
    <xf numFmtId="49" fontId="110" fillId="5" borderId="24" xfId="12" applyNumberFormat="1" applyFont="1" applyFill="1" applyBorder="1" applyAlignment="1" applyProtection="1">
      <alignment horizontal="right" vertical="center" wrapText="1"/>
      <protection locked="0"/>
    </xf>
    <xf numFmtId="164" fontId="20" fillId="0" borderId="2" xfId="12" applyNumberFormat="1" applyFont="1" applyFill="1" applyBorder="1" applyAlignment="1">
      <alignment horizontal="right" vertical="center" wrapText="1"/>
    </xf>
    <xf numFmtId="49" fontId="110" fillId="5" borderId="8" xfId="12" applyNumberFormat="1" applyFont="1" applyFill="1" applyBorder="1" applyAlignment="1" applyProtection="1">
      <alignment horizontal="right" vertical="center" wrapText="1"/>
      <protection locked="0"/>
    </xf>
    <xf numFmtId="49" fontId="110" fillId="5" borderId="25" xfId="12" applyNumberFormat="1" applyFont="1" applyFill="1" applyBorder="1" applyAlignment="1" applyProtection="1">
      <alignment horizontal="right" vertical="center" wrapText="1"/>
      <protection locked="0"/>
    </xf>
    <xf numFmtId="3" fontId="110" fillId="5" borderId="37" xfId="12" applyNumberFormat="1" applyFont="1" applyFill="1" applyBorder="1" applyAlignment="1" applyProtection="1">
      <alignment horizontal="right" vertical="center" wrapText="1"/>
      <protection locked="0"/>
    </xf>
    <xf numFmtId="164" fontId="110" fillId="5" borderId="37" xfId="12" applyNumberFormat="1" applyFont="1" applyFill="1" applyBorder="1" applyAlignment="1" applyProtection="1">
      <alignment horizontal="right" vertical="center" wrapText="1"/>
      <protection locked="0"/>
    </xf>
    <xf numFmtId="49" fontId="110" fillId="5" borderId="37" xfId="12" applyNumberFormat="1" applyFont="1" applyFill="1" applyBorder="1" applyAlignment="1" applyProtection="1">
      <alignment horizontal="right" vertical="center" wrapText="1"/>
      <protection locked="0"/>
    </xf>
    <xf numFmtId="49" fontId="110" fillId="5" borderId="38" xfId="12" applyNumberFormat="1" applyFont="1" applyFill="1" applyBorder="1" applyAlignment="1" applyProtection="1">
      <alignment horizontal="right" vertical="center" wrapText="1"/>
      <protection locked="0"/>
    </xf>
    <xf numFmtId="164" fontId="20" fillId="0" borderId="29" xfId="12" applyNumberFormat="1" applyFont="1" applyFill="1" applyBorder="1" applyAlignment="1">
      <alignment horizontal="right" vertical="center" wrapText="1"/>
    </xf>
    <xf numFmtId="164" fontId="109" fillId="0" borderId="19" xfId="12" applyNumberFormat="1" applyFont="1" applyFill="1" applyBorder="1" applyAlignment="1">
      <alignment horizontal="right" vertical="center" wrapText="1"/>
    </xf>
    <xf numFmtId="164" fontId="109" fillId="5" borderId="19" xfId="12" applyNumberFormat="1" applyFont="1" applyFill="1" applyBorder="1" applyAlignment="1">
      <alignment horizontal="right" vertical="center" wrapText="1"/>
    </xf>
    <xf numFmtId="164" fontId="109" fillId="0" borderId="94" xfId="12" applyNumberFormat="1" applyFont="1" applyFill="1" applyBorder="1" applyAlignment="1">
      <alignment horizontal="right" vertical="center" wrapText="1"/>
    </xf>
    <xf numFmtId="164" fontId="110" fillId="5" borderId="24" xfId="12" applyNumberFormat="1" applyFont="1" applyFill="1" applyBorder="1" applyAlignment="1" applyProtection="1">
      <alignment horizontal="right" vertical="center" wrapText="1"/>
      <protection locked="0"/>
    </xf>
    <xf numFmtId="3" fontId="110" fillId="5" borderId="8" xfId="13" applyNumberFormat="1" applyFont="1" applyFill="1" applyBorder="1" applyAlignment="1">
      <alignment horizontal="right"/>
    </xf>
    <xf numFmtId="0" fontId="102" fillId="5" borderId="8" xfId="13" applyFont="1" applyFill="1" applyBorder="1" applyAlignment="1">
      <alignment horizontal="right"/>
    </xf>
    <xf numFmtId="0" fontId="110" fillId="5" borderId="25" xfId="13" applyFont="1" applyFill="1" applyBorder="1" applyAlignment="1">
      <alignment horizontal="right"/>
    </xf>
    <xf numFmtId="164" fontId="110" fillId="5" borderId="25" xfId="12" applyNumberFormat="1" applyFont="1" applyFill="1" applyBorder="1" applyAlignment="1" applyProtection="1">
      <alignment horizontal="right" vertical="center" wrapText="1"/>
      <protection locked="0"/>
    </xf>
    <xf numFmtId="3" fontId="110" fillId="5" borderId="11" xfId="12" applyNumberFormat="1" applyFont="1" applyFill="1" applyBorder="1" applyAlignment="1" applyProtection="1">
      <alignment horizontal="right" vertical="center" wrapText="1"/>
      <protection locked="0"/>
    </xf>
    <xf numFmtId="164" fontId="110" fillId="5" borderId="11" xfId="12" applyNumberFormat="1" applyFont="1" applyFill="1" applyBorder="1" applyAlignment="1" applyProtection="1">
      <alignment horizontal="right" vertical="center" wrapText="1"/>
      <protection locked="0"/>
    </xf>
    <xf numFmtId="164" fontId="110" fillId="5" borderId="26" xfId="12" applyNumberFormat="1" applyFont="1" applyFill="1" applyBorder="1" applyAlignment="1" applyProtection="1">
      <alignment horizontal="right" vertical="center" wrapText="1"/>
      <protection locked="0"/>
    </xf>
    <xf numFmtId="164" fontId="20" fillId="5" borderId="3" xfId="12" applyNumberFormat="1" applyFont="1" applyFill="1" applyBorder="1" applyAlignment="1">
      <alignment horizontal="right" vertical="center" wrapText="1"/>
    </xf>
    <xf numFmtId="166" fontId="110" fillId="5" borderId="11" xfId="1" applyNumberFormat="1" applyFont="1" applyFill="1" applyBorder="1" applyAlignment="1" applyProtection="1">
      <alignment horizontal="right" vertical="center" wrapText="1"/>
      <protection locked="0"/>
    </xf>
    <xf numFmtId="166" fontId="110" fillId="5" borderId="26" xfId="1" applyNumberFormat="1" applyFont="1" applyFill="1" applyBorder="1" applyAlignment="1" applyProtection="1">
      <alignment horizontal="right" vertical="center" wrapText="1"/>
      <protection locked="0"/>
    </xf>
    <xf numFmtId="166" fontId="110" fillId="5" borderId="8" xfId="1" applyNumberFormat="1" applyFont="1" applyFill="1" applyBorder="1" applyAlignment="1" applyProtection="1">
      <alignment horizontal="right" vertical="center" wrapText="1"/>
      <protection locked="0"/>
    </xf>
    <xf numFmtId="166" fontId="110" fillId="5" borderId="25" xfId="1" applyNumberFormat="1" applyFont="1" applyFill="1" applyBorder="1" applyAlignment="1" applyProtection="1">
      <alignment horizontal="right" vertical="center" wrapText="1"/>
      <protection locked="0"/>
    </xf>
    <xf numFmtId="164" fontId="20" fillId="0" borderId="56" xfId="12" applyNumberFormat="1" applyFont="1" applyFill="1" applyBorder="1" applyAlignment="1" applyProtection="1">
      <alignment horizontal="right" vertical="center" wrapText="1"/>
    </xf>
    <xf numFmtId="0" fontId="0" fillId="0" borderId="8" xfId="0" applyBorder="1" applyAlignment="1">
      <alignment horizontal="center"/>
    </xf>
    <xf numFmtId="166" fontId="0" fillId="0" borderId="8" xfId="1" applyNumberFormat="1" applyFont="1" applyBorder="1" applyAlignment="1">
      <alignment horizontal="center"/>
    </xf>
    <xf numFmtId="166" fontId="0" fillId="5" borderId="8" xfId="1" applyNumberFormat="1" applyFont="1" applyFill="1" applyBorder="1" applyAlignment="1">
      <alignment horizontal="center"/>
    </xf>
    <xf numFmtId="49" fontId="11" fillId="5" borderId="52" xfId="0" applyNumberFormat="1" applyFont="1" applyFill="1" applyBorder="1" applyAlignment="1">
      <alignment horizontal="center"/>
    </xf>
    <xf numFmtId="0" fontId="11" fillId="5" borderId="11" xfId="0" applyFont="1" applyFill="1" applyBorder="1" applyAlignment="1">
      <alignment vertical="center" wrapText="1"/>
    </xf>
    <xf numFmtId="166" fontId="3" fillId="0" borderId="35" xfId="2" applyNumberFormat="1" applyFont="1" applyFill="1" applyBorder="1"/>
    <xf numFmtId="0" fontId="0" fillId="0" borderId="11" xfId="0" applyBorder="1" applyAlignment="1">
      <alignment horizontal="center"/>
    </xf>
    <xf numFmtId="0" fontId="103" fillId="0" borderId="0" xfId="0" applyFont="1" applyAlignment="1">
      <alignment horizontal="center"/>
    </xf>
    <xf numFmtId="0" fontId="103" fillId="0" borderId="59" xfId="11" applyFont="1" applyFill="1" applyBorder="1" applyAlignment="1" applyProtection="1">
      <alignment horizontal="left" vertical="center" wrapText="1"/>
    </xf>
    <xf numFmtId="164" fontId="100" fillId="0" borderId="0" xfId="11" applyNumberFormat="1" applyFont="1" applyFill="1" applyBorder="1" applyAlignment="1" applyProtection="1">
      <alignment horizontal="center" vertical="center"/>
    </xf>
    <xf numFmtId="0" fontId="103" fillId="0" borderId="17" xfId="11" applyFont="1" applyFill="1" applyBorder="1" applyAlignment="1" applyProtection="1">
      <alignment horizontal="center" vertical="center" wrapText="1"/>
    </xf>
    <xf numFmtId="0" fontId="12" fillId="0" borderId="0" xfId="17" applyAlignment="1">
      <alignment horizontal="center"/>
    </xf>
    <xf numFmtId="0" fontId="66" fillId="0" borderId="0" xfId="17" applyFont="1" applyAlignment="1">
      <alignment horizontal="center"/>
    </xf>
    <xf numFmtId="0" fontId="66" fillId="5" borderId="0" xfId="17" applyFont="1" applyFill="1" applyAlignment="1">
      <alignment horizontal="center"/>
    </xf>
    <xf numFmtId="0" fontId="77" fillId="0" borderId="0" xfId="17" applyFont="1" applyBorder="1"/>
    <xf numFmtId="0" fontId="49" fillId="0" borderId="0" xfId="15" applyFont="1" applyFill="1" applyAlignment="1">
      <alignment horizontal="center" vertical="center" wrapText="1"/>
    </xf>
    <xf numFmtId="0" fontId="90" fillId="0" borderId="27" xfId="15" applyFont="1" applyFill="1" applyBorder="1" applyAlignment="1">
      <alignment horizontal="left"/>
    </xf>
    <xf numFmtId="166" fontId="103" fillId="0" borderId="17" xfId="20" applyNumberFormat="1" applyFont="1" applyFill="1" applyBorder="1" applyAlignment="1" applyProtection="1">
      <alignment horizontal="center" vertical="center" wrapText="1"/>
    </xf>
    <xf numFmtId="49" fontId="103" fillId="0" borderId="103" xfId="20" applyNumberFormat="1" applyFont="1" applyFill="1" applyBorder="1" applyAlignment="1" applyProtection="1">
      <alignment horizontal="center" vertical="center" wrapText="1"/>
    </xf>
    <xf numFmtId="166" fontId="103" fillId="0" borderId="51" xfId="20" applyNumberFormat="1" applyFont="1" applyFill="1" applyBorder="1" applyAlignment="1" applyProtection="1">
      <alignment vertical="center" wrapText="1"/>
    </xf>
    <xf numFmtId="166" fontId="103" fillId="0" borderId="15" xfId="20" applyNumberFormat="1" applyFont="1" applyFill="1" applyBorder="1" applyAlignment="1" applyProtection="1">
      <alignment vertical="center" wrapText="1"/>
    </xf>
    <xf numFmtId="166" fontId="40" fillId="0" borderId="68" xfId="20" applyNumberFormat="1" applyFont="1" applyFill="1" applyBorder="1" applyAlignment="1" applyProtection="1">
      <alignment vertical="center" wrapText="1"/>
    </xf>
    <xf numFmtId="166" fontId="41" fillId="0" borderId="12" xfId="20" applyNumberFormat="1" applyFont="1" applyFill="1" applyBorder="1" applyAlignment="1" applyProtection="1">
      <alignment vertical="center" wrapText="1"/>
      <protection locked="0"/>
    </xf>
    <xf numFmtId="166" fontId="41" fillId="0" borderId="12" xfId="20" applyNumberFormat="1" applyFont="1" applyFill="1" applyBorder="1" applyAlignment="1" applyProtection="1">
      <alignment vertical="center" wrapText="1"/>
    </xf>
    <xf numFmtId="166" fontId="41" fillId="0" borderId="101" xfId="20" applyNumberFormat="1" applyFont="1" applyFill="1" applyBorder="1" applyAlignment="1" applyProtection="1">
      <alignment vertical="center" wrapText="1"/>
      <protection locked="0"/>
    </xf>
    <xf numFmtId="166" fontId="41" fillId="0" borderId="2" xfId="20" applyNumberFormat="1" applyFont="1" applyFill="1" applyBorder="1" applyAlignment="1" applyProtection="1">
      <alignment vertical="center" wrapText="1"/>
      <protection locked="0"/>
    </xf>
    <xf numFmtId="166" fontId="41" fillId="0" borderId="2" xfId="20" applyNumberFormat="1" applyFont="1" applyFill="1" applyBorder="1" applyAlignment="1" applyProtection="1">
      <alignment vertical="center" wrapText="1"/>
    </xf>
    <xf numFmtId="166" fontId="41" fillId="0" borderId="46" xfId="20" applyNumberFormat="1" applyFont="1" applyFill="1" applyBorder="1" applyAlignment="1" applyProtection="1">
      <alignment vertical="center" wrapText="1"/>
      <protection locked="0"/>
    </xf>
    <xf numFmtId="166" fontId="40" fillId="0" borderId="2" xfId="20" applyNumberFormat="1" applyFont="1" applyFill="1" applyBorder="1" applyAlignment="1" applyProtection="1">
      <alignment vertical="center" wrapText="1"/>
      <protection locked="0"/>
    </xf>
    <xf numFmtId="166" fontId="40" fillId="0" borderId="2" xfId="20" applyNumberFormat="1" applyFont="1" applyFill="1" applyBorder="1" applyAlignment="1" applyProtection="1">
      <alignment vertical="center" wrapText="1"/>
    </xf>
    <xf numFmtId="166" fontId="40" fillId="0" borderId="46" xfId="20" applyNumberFormat="1" applyFont="1" applyFill="1" applyBorder="1" applyAlignment="1" applyProtection="1">
      <alignment vertical="center" wrapText="1"/>
      <protection locked="0"/>
    </xf>
    <xf numFmtId="166" fontId="22" fillId="0" borderId="2" xfId="20" applyNumberFormat="1" applyFont="1" applyFill="1" applyBorder="1" applyAlignment="1" applyProtection="1">
      <alignment vertical="center" wrapText="1"/>
    </xf>
    <xf numFmtId="166" fontId="22" fillId="0" borderId="46" xfId="20" applyNumberFormat="1" applyFont="1" applyFill="1" applyBorder="1" applyAlignment="1" applyProtection="1">
      <alignment vertical="center" wrapText="1"/>
    </xf>
    <xf numFmtId="166" fontId="41" fillId="0" borderId="29" xfId="20" applyNumberFormat="1" applyFont="1" applyFill="1" applyBorder="1" applyAlignment="1" applyProtection="1">
      <alignment vertical="center" wrapText="1"/>
      <protection locked="0"/>
    </xf>
    <xf numFmtId="166" fontId="103" fillId="0" borderId="1" xfId="20" applyNumberFormat="1" applyFont="1" applyFill="1" applyBorder="1" applyAlignment="1" applyProtection="1">
      <alignment vertical="center" wrapText="1"/>
    </xf>
    <xf numFmtId="166" fontId="103" fillId="0" borderId="14" xfId="20" applyNumberFormat="1" applyFont="1" applyFill="1" applyBorder="1" applyAlignment="1" applyProtection="1">
      <alignment vertical="center" wrapText="1"/>
    </xf>
    <xf numFmtId="0" fontId="38" fillId="0" borderId="41" xfId="11" applyFont="1" applyFill="1" applyBorder="1" applyAlignment="1" applyProtection="1">
      <alignment horizontal="left" vertical="center" wrapText="1" indent="1"/>
    </xf>
    <xf numFmtId="166" fontId="38" fillId="0" borderId="14" xfId="20" applyNumberFormat="1" applyFont="1" applyFill="1" applyBorder="1" applyAlignment="1" applyProtection="1">
      <alignment vertical="center" wrapText="1"/>
    </xf>
    <xf numFmtId="166" fontId="40" fillId="0" borderId="1" xfId="20" applyNumberFormat="1" applyFont="1" applyFill="1" applyBorder="1" applyAlignment="1" applyProtection="1">
      <alignment vertical="center" wrapText="1"/>
    </xf>
    <xf numFmtId="166" fontId="40" fillId="0" borderId="14" xfId="20" applyNumberFormat="1" applyFont="1" applyFill="1" applyBorder="1" applyAlignment="1" applyProtection="1">
      <alignment vertical="center" wrapText="1"/>
    </xf>
    <xf numFmtId="166" fontId="40" fillId="0" borderId="12" xfId="20" applyNumberFormat="1" applyFont="1" applyFill="1" applyBorder="1" applyAlignment="1" applyProtection="1">
      <alignment vertical="center" wrapText="1"/>
    </xf>
    <xf numFmtId="166" fontId="32" fillId="0" borderId="15" xfId="20" applyNumberFormat="1" applyFont="1" applyFill="1" applyBorder="1" applyAlignment="1" applyProtection="1">
      <alignment vertical="center" wrapText="1"/>
    </xf>
    <xf numFmtId="166" fontId="103" fillId="0" borderId="68" xfId="20" applyNumberFormat="1" applyFont="1" applyFill="1" applyBorder="1" applyAlignment="1" applyProtection="1">
      <alignment vertical="center" wrapText="1"/>
      <protection locked="0"/>
    </xf>
    <xf numFmtId="166" fontId="103" fillId="0" borderId="68" xfId="20" applyNumberFormat="1" applyFont="1" applyFill="1" applyBorder="1" applyAlignment="1" applyProtection="1">
      <alignment vertical="center" wrapText="1"/>
    </xf>
    <xf numFmtId="166" fontId="103" fillId="0" borderId="44" xfId="20" applyNumberFormat="1" applyFont="1" applyFill="1" applyBorder="1" applyAlignment="1" applyProtection="1">
      <alignment vertical="center" wrapText="1"/>
      <protection locked="0"/>
    </xf>
    <xf numFmtId="166" fontId="103" fillId="0" borderId="2" xfId="20" applyNumberFormat="1" applyFont="1" applyFill="1" applyBorder="1" applyAlignment="1" applyProtection="1">
      <alignment vertical="center" wrapText="1"/>
      <protection locked="0"/>
    </xf>
    <xf numFmtId="166" fontId="103" fillId="0" borderId="2" xfId="20" applyNumberFormat="1" applyFont="1" applyFill="1" applyBorder="1" applyAlignment="1" applyProtection="1">
      <alignment vertical="center" wrapText="1"/>
    </xf>
    <xf numFmtId="166" fontId="103" fillId="0" borderId="46" xfId="20" applyNumberFormat="1" applyFont="1" applyFill="1" applyBorder="1" applyAlignment="1" applyProtection="1">
      <alignment vertical="center" wrapText="1"/>
      <protection locked="0"/>
    </xf>
    <xf numFmtId="166" fontId="103" fillId="0" borderId="3" xfId="20" applyNumberFormat="1" applyFont="1" applyFill="1" applyBorder="1" applyAlignment="1" applyProtection="1">
      <alignment vertical="center" wrapText="1"/>
    </xf>
    <xf numFmtId="166" fontId="103" fillId="0" borderId="23" xfId="20" applyNumberFormat="1" applyFont="1" applyFill="1" applyBorder="1" applyAlignment="1" applyProtection="1">
      <alignment vertical="center" wrapText="1"/>
    </xf>
    <xf numFmtId="166" fontId="103" fillId="0" borderId="47" xfId="20" applyNumberFormat="1" applyFont="1" applyFill="1" applyBorder="1" applyAlignment="1" applyProtection="1">
      <alignment vertical="center" wrapText="1"/>
    </xf>
    <xf numFmtId="166" fontId="41" fillId="0" borderId="1" xfId="20" applyNumberFormat="1" applyFont="1" applyFill="1" applyBorder="1" applyAlignment="1" applyProtection="1">
      <alignment vertical="center" wrapText="1"/>
      <protection locked="0"/>
    </xf>
    <xf numFmtId="166" fontId="41" fillId="0" borderId="1" xfId="20" applyNumberFormat="1" applyFont="1" applyFill="1" applyBorder="1" applyAlignment="1" applyProtection="1">
      <alignment vertical="center" wrapText="1"/>
    </xf>
    <xf numFmtId="166" fontId="41" fillId="0" borderId="14" xfId="20" applyNumberFormat="1" applyFont="1" applyFill="1" applyBorder="1" applyAlignment="1" applyProtection="1">
      <alignment vertical="center" wrapText="1"/>
      <protection locked="0"/>
    </xf>
    <xf numFmtId="166" fontId="41" fillId="0" borderId="14" xfId="20" applyNumberFormat="1" applyFont="1" applyFill="1" applyBorder="1" applyAlignment="1" applyProtection="1">
      <alignment vertical="center" wrapText="1"/>
    </xf>
    <xf numFmtId="166" fontId="105" fillId="0" borderId="1" xfId="20" applyNumberFormat="1" applyFont="1" applyFill="1" applyBorder="1" applyAlignment="1"/>
    <xf numFmtId="166" fontId="105" fillId="0" borderId="14" xfId="20" applyNumberFormat="1" applyFont="1" applyFill="1" applyBorder="1" applyAlignment="1"/>
    <xf numFmtId="166" fontId="32" fillId="0" borderId="1" xfId="20" applyNumberFormat="1" applyFont="1" applyFill="1" applyBorder="1" applyAlignment="1" applyProtection="1">
      <alignment vertical="center" wrapText="1"/>
    </xf>
    <xf numFmtId="166" fontId="41" fillId="0" borderId="1" xfId="20" applyNumberFormat="1" applyFont="1" applyFill="1" applyBorder="1" applyAlignment="1" applyProtection="1">
      <alignment horizontal="center" vertical="center" wrapText="1"/>
    </xf>
    <xf numFmtId="166" fontId="41" fillId="0" borderId="14" xfId="20" applyNumberFormat="1" applyFont="1" applyFill="1" applyBorder="1" applyAlignment="1" applyProtection="1">
      <alignment horizontal="center" vertical="center" wrapText="1"/>
    </xf>
    <xf numFmtId="166" fontId="41" fillId="0" borderId="41" xfId="20" applyNumberFormat="1" applyFont="1" applyFill="1" applyBorder="1" applyAlignment="1" applyProtection="1">
      <alignment vertical="center" wrapText="1"/>
    </xf>
    <xf numFmtId="166" fontId="26" fillId="0" borderId="0" xfId="20" applyNumberFormat="1" applyFont="1"/>
    <xf numFmtId="0" fontId="41" fillId="0" borderId="59" xfId="11" applyFont="1" applyFill="1" applyBorder="1" applyAlignment="1" applyProtection="1">
      <alignment horizontal="left" vertical="center"/>
    </xf>
    <xf numFmtId="166" fontId="32" fillId="0" borderId="0" xfId="20" applyNumberFormat="1" applyFont="1" applyFill="1" applyBorder="1" applyAlignment="1" applyProtection="1"/>
    <xf numFmtId="49" fontId="103" fillId="0" borderId="13" xfId="20" applyNumberFormat="1" applyFont="1" applyFill="1" applyBorder="1" applyAlignment="1" applyProtection="1">
      <alignment horizontal="center" vertical="center" wrapText="1"/>
    </xf>
    <xf numFmtId="166" fontId="103" fillId="0" borderId="4" xfId="20" applyNumberFormat="1" applyFont="1" applyFill="1" applyBorder="1" applyAlignment="1" applyProtection="1">
      <alignment vertical="center" wrapText="1"/>
    </xf>
    <xf numFmtId="166" fontId="41" fillId="0" borderId="44" xfId="20" applyNumberFormat="1" applyFont="1" applyFill="1" applyBorder="1" applyAlignment="1" applyProtection="1">
      <alignment vertical="center" wrapText="1"/>
    </xf>
    <xf numFmtId="166" fontId="41" fillId="0" borderId="47" xfId="20" applyNumberFormat="1" applyFont="1" applyFill="1" applyBorder="1" applyAlignment="1" applyProtection="1">
      <alignment vertical="center" wrapText="1"/>
    </xf>
    <xf numFmtId="166" fontId="103" fillId="0" borderId="59" xfId="20" applyNumberFormat="1" applyFont="1" applyFill="1" applyBorder="1" applyAlignment="1" applyProtection="1">
      <alignment vertical="center" wrapText="1"/>
    </xf>
    <xf numFmtId="166" fontId="103" fillId="0" borderId="1" xfId="1" applyNumberFormat="1" applyFont="1" applyFill="1" applyBorder="1" applyAlignment="1" applyProtection="1">
      <alignment horizontal="center"/>
    </xf>
    <xf numFmtId="166" fontId="103" fillId="0" borderId="1" xfId="20" applyNumberFormat="1" applyFont="1" applyFill="1" applyBorder="1" applyAlignment="1" applyProtection="1"/>
    <xf numFmtId="166" fontId="103" fillId="0" borderId="59" xfId="20" applyNumberFormat="1" applyFont="1" applyFill="1" applyBorder="1" applyAlignment="1" applyProtection="1"/>
    <xf numFmtId="166" fontId="103" fillId="0" borderId="1" xfId="20" applyNumberFormat="1" applyFont="1" applyFill="1" applyBorder="1" applyAlignment="1" applyProtection="1">
      <alignment horizontal="left" indent="1"/>
    </xf>
    <xf numFmtId="166" fontId="32" fillId="0" borderId="2" xfId="20" applyNumberFormat="1" applyFont="1" applyFill="1" applyBorder="1" applyAlignment="1" applyProtection="1">
      <alignment horizontal="center"/>
    </xf>
    <xf numFmtId="166" fontId="32" fillId="0" borderId="2" xfId="20" applyNumberFormat="1" applyFont="1" applyFill="1" applyBorder="1" applyAlignment="1" applyProtection="1"/>
    <xf numFmtId="166" fontId="32" fillId="0" borderId="62" xfId="20" applyNumberFormat="1" applyFont="1" applyFill="1" applyBorder="1" applyAlignment="1" applyProtection="1"/>
    <xf numFmtId="166" fontId="41" fillId="0" borderId="2" xfId="20" applyNumberFormat="1" applyFont="1" applyFill="1" applyBorder="1" applyAlignment="1" applyProtection="1"/>
    <xf numFmtId="166" fontId="41" fillId="0" borderId="62" xfId="20" applyNumberFormat="1" applyFont="1" applyFill="1" applyBorder="1" applyAlignment="1" applyProtection="1"/>
    <xf numFmtId="166" fontId="41" fillId="0" borderId="29" xfId="20" applyNumberFormat="1" applyFont="1" applyFill="1" applyBorder="1" applyAlignment="1" applyProtection="1"/>
    <xf numFmtId="166" fontId="41" fillId="0" borderId="72" xfId="20" applyNumberFormat="1" applyFont="1" applyFill="1" applyBorder="1" applyAlignment="1" applyProtection="1"/>
    <xf numFmtId="166" fontId="103" fillId="0" borderId="35" xfId="20" applyNumberFormat="1" applyFont="1" applyFill="1" applyBorder="1" applyAlignment="1" applyProtection="1">
      <alignment vertical="center" wrapText="1"/>
    </xf>
    <xf numFmtId="166" fontId="103" fillId="0" borderId="13" xfId="20" applyNumberFormat="1" applyFont="1" applyFill="1" applyBorder="1" applyAlignment="1" applyProtection="1">
      <alignment vertical="center" wrapText="1"/>
    </xf>
    <xf numFmtId="166" fontId="41" fillId="0" borderId="68" xfId="20" applyNumberFormat="1" applyFont="1" applyFill="1" applyBorder="1" applyAlignment="1" applyProtection="1">
      <alignment vertical="center" wrapText="1"/>
    </xf>
    <xf numFmtId="166" fontId="41" fillId="0" borderId="61" xfId="20" applyNumberFormat="1" applyFont="1" applyFill="1" applyBorder="1" applyAlignment="1" applyProtection="1">
      <alignment vertical="center" wrapText="1"/>
    </xf>
    <xf numFmtId="166" fontId="41" fillId="0" borderId="29" xfId="20" applyNumberFormat="1" applyFont="1" applyFill="1" applyBorder="1" applyAlignment="1" applyProtection="1">
      <alignment vertical="center" wrapText="1"/>
    </xf>
    <xf numFmtId="166" fontId="41" fillId="0" borderId="62" xfId="20" applyNumberFormat="1" applyFont="1" applyFill="1" applyBorder="1" applyAlignment="1" applyProtection="1">
      <alignment vertical="center" wrapText="1"/>
    </xf>
    <xf numFmtId="164" fontId="26" fillId="0" borderId="0" xfId="0" applyNumberFormat="1" applyFont="1" applyFill="1" applyAlignment="1"/>
    <xf numFmtId="166" fontId="2" fillId="5" borderId="0" xfId="1" applyNumberFormat="1" applyFont="1" applyFill="1"/>
    <xf numFmtId="166" fontId="2" fillId="0" borderId="0" xfId="20" applyNumberFormat="1" applyFont="1" applyFill="1" applyAlignment="1"/>
    <xf numFmtId="166" fontId="12" fillId="2" borderId="0" xfId="21" applyNumberFormat="1" applyFont="1" applyFill="1"/>
    <xf numFmtId="166" fontId="12" fillId="0" borderId="0" xfId="21" applyNumberFormat="1" applyFont="1" applyFill="1"/>
    <xf numFmtId="0" fontId="66" fillId="0" borderId="0" xfId="17" applyFont="1" applyAlignment="1"/>
    <xf numFmtId="0" fontId="99" fillId="0" borderId="0" xfId="17" applyFont="1" applyBorder="1" applyAlignment="1"/>
    <xf numFmtId="0" fontId="77" fillId="0" borderId="41" xfId="17" applyFont="1" applyBorder="1" applyAlignment="1"/>
    <xf numFmtId="0" fontId="77" fillId="0" borderId="59" xfId="17" applyFont="1" applyBorder="1" applyAlignment="1"/>
    <xf numFmtId="0" fontId="77" fillId="0" borderId="14" xfId="17" applyFont="1" applyBorder="1"/>
    <xf numFmtId="166" fontId="52" fillId="2" borderId="0" xfId="21" applyNumberFormat="1" applyFont="1" applyFill="1"/>
    <xf numFmtId="166" fontId="72" fillId="2" borderId="67" xfId="21" applyNumberFormat="1" applyFont="1" applyFill="1" applyBorder="1" applyAlignment="1">
      <alignment horizontal="center" vertical="center" wrapText="1"/>
    </xf>
    <xf numFmtId="0" fontId="90" fillId="2" borderId="56" xfId="21" applyNumberFormat="1" applyFont="1" applyFill="1" applyBorder="1" applyAlignment="1">
      <alignment horizontal="center"/>
    </xf>
    <xf numFmtId="166" fontId="42" fillId="2" borderId="97" xfId="21" applyNumberFormat="1" applyFont="1" applyFill="1" applyBorder="1"/>
    <xf numFmtId="166" fontId="101" fillId="2" borderId="65" xfId="21" applyNumberFormat="1" applyFont="1" applyFill="1" applyBorder="1"/>
    <xf numFmtId="166" fontId="17" fillId="2" borderId="65" xfId="21" applyNumberFormat="1" applyFont="1" applyFill="1" applyBorder="1"/>
    <xf numFmtId="166" fontId="17" fillId="2" borderId="16" xfId="21" applyNumberFormat="1" applyFont="1" applyFill="1" applyBorder="1"/>
    <xf numFmtId="166" fontId="17" fillId="2" borderId="30" xfId="21" applyNumberFormat="1" applyFont="1" applyFill="1" applyBorder="1"/>
    <xf numFmtId="166" fontId="2" fillId="5" borderId="0" xfId="21" applyNumberFormat="1" applyFont="1" applyFill="1"/>
    <xf numFmtId="166" fontId="0" fillId="0" borderId="0" xfId="21" applyNumberFormat="1" applyFont="1"/>
    <xf numFmtId="166" fontId="94" fillId="0" borderId="19" xfId="21" applyNumberFormat="1" applyFont="1" applyFill="1" applyBorder="1" applyAlignment="1" applyProtection="1">
      <alignment horizontal="center" vertical="center" wrapText="1"/>
    </xf>
    <xf numFmtId="9" fontId="96" fillId="0" borderId="22" xfId="22" applyFont="1" applyBorder="1" applyAlignment="1" applyProtection="1">
      <alignment horizontal="center" vertical="center" wrapText="1"/>
      <protection locked="0"/>
    </xf>
    <xf numFmtId="166" fontId="96" fillId="0" borderId="22" xfId="21" applyNumberFormat="1" applyFont="1" applyBorder="1" applyAlignment="1" applyProtection="1">
      <alignment horizontal="center" vertical="center" wrapText="1"/>
      <protection locked="0"/>
    </xf>
    <xf numFmtId="166" fontId="48" fillId="0" borderId="22" xfId="21" applyNumberFormat="1" applyFont="1" applyBorder="1"/>
    <xf numFmtId="166" fontId="48" fillId="0" borderId="65" xfId="21" applyNumberFormat="1" applyFont="1" applyBorder="1" applyAlignment="1">
      <alignment vertical="center" wrapText="1"/>
    </xf>
    <xf numFmtId="169" fontId="96" fillId="0" borderId="8" xfId="22" applyNumberFormat="1" applyFont="1" applyBorder="1" applyAlignment="1" applyProtection="1">
      <alignment horizontal="center" vertical="center" wrapText="1"/>
      <protection locked="0"/>
    </xf>
    <xf numFmtId="166" fontId="96" fillId="0" borderId="8" xfId="21" applyNumberFormat="1" applyFont="1" applyBorder="1" applyAlignment="1" applyProtection="1">
      <alignment horizontal="center" vertical="center" wrapText="1"/>
      <protection locked="0"/>
    </xf>
    <xf numFmtId="166" fontId="48" fillId="0" borderId="8" xfId="21" applyNumberFormat="1" applyFont="1" applyBorder="1" applyAlignment="1">
      <alignment vertical="center"/>
    </xf>
    <xf numFmtId="166" fontId="48" fillId="0" borderId="16" xfId="21" applyNumberFormat="1" applyFont="1" applyBorder="1" applyAlignment="1">
      <alignment vertical="center" wrapText="1"/>
    </xf>
    <xf numFmtId="166" fontId="48" fillId="0" borderId="8" xfId="21" applyNumberFormat="1" applyFont="1" applyBorder="1"/>
    <xf numFmtId="166" fontId="48" fillId="0" borderId="8" xfId="21" applyNumberFormat="1" applyFont="1" applyBorder="1" applyAlignment="1">
      <alignment vertical="center" wrapText="1"/>
    </xf>
    <xf numFmtId="172" fontId="96" fillId="0" borderId="8" xfId="22" applyNumberFormat="1" applyFont="1" applyBorder="1" applyAlignment="1" applyProtection="1">
      <alignment horizontal="center" vertical="center" wrapText="1"/>
      <protection locked="0"/>
    </xf>
    <xf numFmtId="9" fontId="96" fillId="0" borderId="8" xfId="22" applyFont="1" applyBorder="1" applyAlignment="1" applyProtection="1">
      <alignment horizontal="center" vertical="center" wrapText="1"/>
      <protection locked="0"/>
    </xf>
    <xf numFmtId="166" fontId="113" fillId="0" borderId="16" xfId="21" applyNumberFormat="1" applyFont="1" applyBorder="1" applyAlignment="1">
      <alignment vertical="center" wrapText="1"/>
    </xf>
    <xf numFmtId="166" fontId="96" fillId="0" borderId="8" xfId="21" applyNumberFormat="1" applyFont="1" applyBorder="1" applyAlignment="1" applyProtection="1">
      <alignment horizontal="center" vertical="top" wrapText="1"/>
      <protection locked="0"/>
    </xf>
    <xf numFmtId="9" fontId="96" fillId="0" borderId="11" xfId="22" applyFont="1" applyBorder="1" applyAlignment="1" applyProtection="1">
      <alignment horizontal="center" vertical="center" wrapText="1"/>
      <protection locked="0"/>
    </xf>
    <xf numFmtId="166" fontId="96" fillId="0" borderId="11" xfId="21" applyNumberFormat="1" applyFont="1" applyBorder="1" applyAlignment="1" applyProtection="1">
      <alignment horizontal="center" vertical="center" wrapText="1"/>
      <protection locked="0"/>
    </xf>
    <xf numFmtId="166" fontId="48" fillId="0" borderId="11" xfId="21" applyNumberFormat="1" applyFont="1" applyBorder="1"/>
    <xf numFmtId="166" fontId="96" fillId="0" borderId="11" xfId="21" applyNumberFormat="1" applyFont="1" applyBorder="1" applyAlignment="1" applyProtection="1">
      <alignment horizontal="center" vertical="top" wrapText="1"/>
      <protection locked="0"/>
    </xf>
    <xf numFmtId="166" fontId="94" fillId="0" borderId="19" xfId="21" applyNumberFormat="1" applyFont="1" applyBorder="1" applyAlignment="1" applyProtection="1">
      <alignment horizontal="center" vertical="center" wrapText="1"/>
    </xf>
    <xf numFmtId="166" fontId="49" fillId="0" borderId="19" xfId="21" applyNumberFormat="1" applyFont="1" applyBorder="1"/>
    <xf numFmtId="166" fontId="94" fillId="0" borderId="19" xfId="21" applyNumberFormat="1" applyFont="1" applyBorder="1" applyAlignment="1" applyProtection="1">
      <alignment horizontal="center" vertical="top" wrapText="1"/>
    </xf>
    <xf numFmtId="173" fontId="17" fillId="2" borderId="16" xfId="1" applyNumberFormat="1" applyFont="1" applyFill="1" applyBorder="1"/>
    <xf numFmtId="173" fontId="16" fillId="2" borderId="56" xfId="21" applyNumberFormat="1" applyFont="1" applyFill="1" applyBorder="1"/>
    <xf numFmtId="174" fontId="17" fillId="2" borderId="53" xfId="21" applyNumberFormat="1" applyFont="1" applyFill="1" applyBorder="1"/>
    <xf numFmtId="166" fontId="17" fillId="2" borderId="16" xfId="1" applyNumberFormat="1" applyFont="1" applyFill="1" applyBorder="1"/>
    <xf numFmtId="3" fontId="38" fillId="0" borderId="32" xfId="0" applyNumberFormat="1" applyFont="1" applyFill="1" applyBorder="1"/>
    <xf numFmtId="3" fontId="64" fillId="0" borderId="101" xfId="0" applyNumberFormat="1" applyFont="1" applyBorder="1"/>
    <xf numFmtId="3" fontId="5" fillId="0" borderId="68" xfId="0" applyNumberFormat="1" applyFont="1" applyFill="1" applyBorder="1" applyAlignment="1"/>
    <xf numFmtId="173" fontId="17" fillId="2" borderId="65" xfId="21" applyNumberFormat="1" applyFont="1" applyFill="1" applyBorder="1"/>
    <xf numFmtId="173" fontId="17" fillId="2" borderId="65" xfId="1" applyNumberFormat="1" applyFont="1" applyFill="1" applyBorder="1"/>
    <xf numFmtId="173" fontId="17" fillId="2" borderId="16" xfId="21" applyNumberFormat="1" applyFont="1" applyFill="1" applyBorder="1"/>
    <xf numFmtId="173" fontId="17" fillId="2" borderId="53" xfId="21" applyNumberFormat="1" applyFont="1" applyFill="1" applyBorder="1"/>
    <xf numFmtId="173" fontId="17" fillId="2" borderId="16" xfId="1" applyNumberFormat="1" applyFont="1" applyFill="1" applyBorder="1" applyAlignment="1">
      <alignment horizontal="center"/>
    </xf>
    <xf numFmtId="173" fontId="17" fillId="2" borderId="53" xfId="1" applyNumberFormat="1" applyFont="1" applyFill="1" applyBorder="1" applyAlignment="1">
      <alignment horizontal="center"/>
    </xf>
    <xf numFmtId="173" fontId="16" fillId="2" borderId="56" xfId="21" applyNumberFormat="1" applyFont="1" applyFill="1" applyBorder="1" applyAlignment="1">
      <alignment horizontal="center"/>
    </xf>
    <xf numFmtId="173" fontId="17" fillId="2" borderId="65" xfId="21" applyNumberFormat="1" applyFont="1" applyFill="1" applyBorder="1" applyAlignment="1">
      <alignment horizontal="center"/>
    </xf>
    <xf numFmtId="173" fontId="17" fillId="2" borderId="16" xfId="21" applyNumberFormat="1" applyFont="1" applyFill="1" applyBorder="1" applyAlignment="1">
      <alignment horizontal="center"/>
    </xf>
    <xf numFmtId="174" fontId="17" fillId="2" borderId="16" xfId="21" applyNumberFormat="1" applyFont="1" applyFill="1" applyBorder="1" applyAlignment="1">
      <alignment horizontal="center"/>
    </xf>
    <xf numFmtId="173" fontId="17" fillId="2" borderId="53" xfId="21" applyNumberFormat="1" applyFont="1" applyFill="1" applyBorder="1" applyAlignment="1">
      <alignment horizontal="center"/>
    </xf>
    <xf numFmtId="174" fontId="17" fillId="2" borderId="16" xfId="21" applyNumberFormat="1" applyFont="1" applyFill="1" applyBorder="1" applyAlignment="1">
      <alignment horizontal="right"/>
    </xf>
    <xf numFmtId="3" fontId="22" fillId="2" borderId="34" xfId="0" applyNumberFormat="1" applyFont="1" applyFill="1" applyBorder="1" applyAlignment="1">
      <alignment horizontal="left" wrapText="1"/>
    </xf>
    <xf numFmtId="3" fontId="22" fillId="2" borderId="13" xfId="0" applyNumberFormat="1" applyFont="1" applyFill="1" applyBorder="1" applyAlignment="1">
      <alignment horizontal="left" wrapText="1"/>
    </xf>
    <xf numFmtId="3" fontId="22" fillId="2" borderId="64" xfId="0" applyNumberFormat="1" applyFont="1" applyFill="1" applyBorder="1" applyAlignment="1">
      <alignment horizontal="left" wrapText="1"/>
    </xf>
    <xf numFmtId="0" fontId="7" fillId="2" borderId="0" xfId="0" applyFont="1" applyFill="1" applyBorder="1" applyAlignment="1">
      <alignment horizontal="center" wrapText="1"/>
    </xf>
    <xf numFmtId="0" fontId="0" fillId="2" borderId="13" xfId="0" applyFill="1" applyBorder="1" applyAlignment="1">
      <alignment horizontal="right"/>
    </xf>
    <xf numFmtId="0" fontId="10" fillId="2" borderId="13" xfId="0" applyFont="1" applyFill="1" applyBorder="1" applyAlignment="1">
      <alignment horizontal="right"/>
    </xf>
    <xf numFmtId="0" fontId="16" fillId="2" borderId="15" xfId="0" applyFont="1" applyFill="1" applyBorder="1" applyAlignment="1">
      <alignment horizontal="center" vertical="center"/>
    </xf>
    <xf numFmtId="0" fontId="25" fillId="2" borderId="35" xfId="0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horizontal="center" vertical="center" wrapText="1"/>
    </xf>
    <xf numFmtId="0" fontId="16" fillId="0" borderId="59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22" fillId="2" borderId="41" xfId="0" applyFont="1" applyFill="1" applyBorder="1" applyAlignment="1">
      <alignment horizontal="center" vertical="center" wrapText="1"/>
    </xf>
    <xf numFmtId="0" fontId="22" fillId="2" borderId="59" xfId="0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42" fillId="0" borderId="15" xfId="0" applyFont="1" applyFill="1" applyBorder="1" applyAlignment="1">
      <alignment horizontal="center" vertical="center" wrapText="1"/>
    </xf>
    <xf numFmtId="0" fontId="42" fillId="0" borderId="23" xfId="0" applyFont="1" applyFill="1" applyBorder="1" applyAlignment="1">
      <alignment horizontal="center" vertical="center" wrapText="1"/>
    </xf>
    <xf numFmtId="0" fontId="42" fillId="0" borderId="3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2" fillId="0" borderId="2" xfId="0" applyFont="1" applyFill="1" applyBorder="1" applyAlignment="1">
      <alignment horizontal="center" vertical="center" wrapText="1"/>
    </xf>
    <xf numFmtId="0" fontId="42" fillId="0" borderId="29" xfId="0" applyFont="1" applyFill="1" applyBorder="1" applyAlignment="1">
      <alignment horizontal="center" vertical="center" wrapText="1"/>
    </xf>
    <xf numFmtId="0" fontId="42" fillId="0" borderId="12" xfId="0" applyFont="1" applyFill="1" applyBorder="1" applyAlignment="1">
      <alignment horizontal="center" vertical="center" wrapText="1"/>
    </xf>
    <xf numFmtId="0" fontId="42" fillId="0" borderId="60" xfId="0" applyFont="1" applyFill="1" applyBorder="1" applyAlignment="1">
      <alignment horizontal="center" vertical="center" wrapText="1"/>
    </xf>
    <xf numFmtId="0" fontId="42" fillId="0" borderId="70" xfId="0" applyFont="1" applyFill="1" applyBorder="1" applyAlignment="1">
      <alignment horizontal="center" vertical="center" wrapText="1"/>
    </xf>
    <xf numFmtId="0" fontId="42" fillId="0" borderId="34" xfId="0" applyFont="1" applyFill="1" applyBorder="1" applyAlignment="1">
      <alignment horizontal="center" vertical="center" wrapText="1"/>
    </xf>
    <xf numFmtId="0" fontId="42" fillId="0" borderId="66" xfId="0" applyFont="1" applyFill="1" applyBorder="1" applyAlignment="1">
      <alignment horizontal="center" vertical="center" wrapText="1"/>
    </xf>
    <xf numFmtId="0" fontId="42" fillId="0" borderId="111" xfId="0" applyFont="1" applyFill="1" applyBorder="1" applyAlignment="1">
      <alignment horizontal="center" vertical="center" wrapText="1"/>
    </xf>
    <xf numFmtId="0" fontId="42" fillId="0" borderId="96" xfId="0" applyFont="1" applyFill="1" applyBorder="1" applyAlignment="1">
      <alignment horizontal="center" vertical="center" wrapText="1"/>
    </xf>
    <xf numFmtId="0" fontId="42" fillId="0" borderId="68" xfId="0" applyFont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 wrapText="1"/>
    </xf>
    <xf numFmtId="0" fontId="42" fillId="0" borderId="29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42" fillId="0" borderId="42" xfId="0" applyFont="1" applyBorder="1" applyAlignment="1">
      <alignment horizontal="center" vertical="center" wrapText="1"/>
    </xf>
    <xf numFmtId="0" fontId="42" fillId="0" borderId="45" xfId="0" applyFont="1" applyBorder="1" applyAlignment="1">
      <alignment horizontal="center" vertical="center" wrapText="1"/>
    </xf>
    <xf numFmtId="0" fontId="42" fillId="0" borderId="48" xfId="0" applyFont="1" applyBorder="1" applyAlignment="1">
      <alignment horizontal="center" vertical="center" wrapText="1"/>
    </xf>
    <xf numFmtId="0" fontId="42" fillId="0" borderId="95" xfId="0" applyFont="1" applyBorder="1" applyAlignment="1">
      <alignment horizontal="center" vertical="center" wrapText="1"/>
    </xf>
    <xf numFmtId="0" fontId="42" fillId="0" borderId="52" xfId="0" applyFont="1" applyBorder="1" applyAlignment="1">
      <alignment horizontal="center" vertical="center" wrapText="1"/>
    </xf>
    <xf numFmtId="0" fontId="42" fillId="0" borderId="15" xfId="0" applyFont="1" applyBorder="1" applyAlignment="1">
      <alignment horizontal="center" vertical="center" wrapText="1"/>
    </xf>
    <xf numFmtId="0" fontId="42" fillId="0" borderId="23" xfId="0" applyFont="1" applyBorder="1" applyAlignment="1">
      <alignment horizontal="center" vertical="center" wrapText="1"/>
    </xf>
    <xf numFmtId="0" fontId="42" fillId="0" borderId="35" xfId="0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42" fillId="0" borderId="71" xfId="0" applyFont="1" applyBorder="1" applyAlignment="1">
      <alignment horizontal="center" vertical="center" wrapText="1"/>
    </xf>
    <xf numFmtId="0" fontId="42" fillId="0" borderId="6" xfId="0" applyFont="1" applyBorder="1" applyAlignment="1">
      <alignment horizontal="center" vertical="center" wrapText="1"/>
    </xf>
    <xf numFmtId="0" fontId="42" fillId="0" borderId="28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6" fontId="0" fillId="0" borderId="0" xfId="2" applyNumberFormat="1" applyFont="1" applyAlignment="1">
      <alignment horizontal="center"/>
    </xf>
    <xf numFmtId="0" fontId="16" fillId="0" borderId="60" xfId="0" applyFont="1" applyBorder="1" applyAlignment="1">
      <alignment horizontal="center" vertical="center" wrapText="1"/>
    </xf>
    <xf numFmtId="0" fontId="16" fillId="0" borderId="70" xfId="0" applyFont="1" applyBorder="1" applyAlignment="1">
      <alignment horizontal="center" vertical="center" wrapText="1"/>
    </xf>
    <xf numFmtId="0" fontId="16" fillId="0" borderId="96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6" fillId="0" borderId="68" xfId="0" applyFont="1" applyBorder="1" applyAlignment="1">
      <alignment horizontal="center" vertical="center" wrapText="1"/>
    </xf>
    <xf numFmtId="0" fontId="25" fillId="0" borderId="29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13" fillId="0" borderId="68" xfId="0" applyFont="1" applyBorder="1" applyAlignment="1">
      <alignment vertical="center" wrapText="1"/>
    </xf>
    <xf numFmtId="0" fontId="13" fillId="0" borderId="29" xfId="0" applyFont="1" applyBorder="1" applyAlignment="1">
      <alignment vertical="center" wrapText="1"/>
    </xf>
    <xf numFmtId="0" fontId="57" fillId="0" borderId="0" xfId="0" applyFont="1" applyAlignment="1">
      <alignment horizontal="center" wrapText="1"/>
    </xf>
    <xf numFmtId="0" fontId="7" fillId="0" borderId="41" xfId="0" applyFont="1" applyFill="1" applyBorder="1" applyAlignment="1">
      <alignment horizontal="center"/>
    </xf>
    <xf numFmtId="0" fontId="7" fillId="0" borderId="59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59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0" xfId="0" applyFont="1" applyFill="1" applyAlignment="1">
      <alignment horizontal="center"/>
    </xf>
    <xf numFmtId="49" fontId="42" fillId="0" borderId="60" xfId="0" applyNumberFormat="1" applyFont="1" applyFill="1" applyBorder="1" applyAlignment="1">
      <alignment horizontal="center" vertical="center" wrapText="1"/>
    </xf>
    <xf numFmtId="49" fontId="42" fillId="0" borderId="70" xfId="0" applyNumberFormat="1" applyFont="1" applyFill="1" applyBorder="1" applyAlignment="1">
      <alignment horizontal="center" vertical="center" wrapText="1"/>
    </xf>
    <xf numFmtId="0" fontId="30" fillId="0" borderId="60" xfId="0" applyFont="1" applyFill="1" applyBorder="1" applyAlignment="1">
      <alignment horizontal="center" vertical="center" wrapText="1"/>
    </xf>
    <xf numFmtId="0" fontId="30" fillId="0" borderId="7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30" fillId="0" borderId="15" xfId="0" applyFont="1" applyFill="1" applyBorder="1" applyAlignment="1">
      <alignment horizontal="center" vertical="center" wrapText="1"/>
    </xf>
    <xf numFmtId="0" fontId="30" fillId="0" borderId="23" xfId="0" applyFont="1" applyFill="1" applyBorder="1" applyAlignment="1">
      <alignment horizontal="center" vertical="center" wrapText="1"/>
    </xf>
    <xf numFmtId="0" fontId="30" fillId="0" borderId="35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  <xf numFmtId="0" fontId="16" fillId="0" borderId="35" xfId="0" applyFont="1" applyFill="1" applyBorder="1" applyAlignment="1">
      <alignment horizontal="center" vertical="center" wrapText="1"/>
    </xf>
    <xf numFmtId="0" fontId="30" fillId="5" borderId="15" xfId="0" applyFont="1" applyFill="1" applyBorder="1" applyAlignment="1">
      <alignment horizontal="center" vertical="center" wrapText="1"/>
    </xf>
    <xf numFmtId="0" fontId="30" fillId="5" borderId="23" xfId="0" applyFont="1" applyFill="1" applyBorder="1" applyAlignment="1">
      <alignment horizontal="center" vertical="center" wrapText="1"/>
    </xf>
    <xf numFmtId="0" fontId="30" fillId="5" borderId="3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0" fillId="5" borderId="60" xfId="0" applyFont="1" applyFill="1" applyBorder="1" applyAlignment="1">
      <alignment horizontal="center" vertical="center" wrapText="1"/>
    </xf>
    <xf numFmtId="0" fontId="30" fillId="5" borderId="70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30" fillId="0" borderId="60" xfId="0" applyFont="1" applyBorder="1" applyAlignment="1">
      <alignment horizontal="center" vertical="center" wrapText="1"/>
    </xf>
    <xf numFmtId="0" fontId="30" fillId="0" borderId="70" xfId="0" applyFont="1" applyBorder="1" applyAlignment="1">
      <alignment horizontal="center" vertical="center" wrapText="1"/>
    </xf>
    <xf numFmtId="0" fontId="30" fillId="0" borderId="15" xfId="0" applyFont="1" applyBorder="1" applyAlignment="1">
      <alignment horizontal="center" vertical="center" wrapText="1"/>
    </xf>
    <xf numFmtId="0" fontId="30" fillId="0" borderId="23" xfId="0" applyFont="1" applyBorder="1" applyAlignment="1">
      <alignment horizontal="center" vertical="center" wrapText="1"/>
    </xf>
    <xf numFmtId="0" fontId="30" fillId="0" borderId="35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9" fillId="0" borderId="0" xfId="0" applyFont="1" applyAlignment="1"/>
    <xf numFmtId="0" fontId="29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center" vertical="center" wrapText="1"/>
    </xf>
    <xf numFmtId="0" fontId="13" fillId="0" borderId="41" xfId="0" applyFont="1" applyFill="1" applyBorder="1" applyAlignment="1">
      <alignment horizontal="center" vertical="center" wrapText="1"/>
    </xf>
    <xf numFmtId="0" fontId="13" fillId="0" borderId="59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59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/>
    </xf>
    <xf numFmtId="0" fontId="3" fillId="0" borderId="59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7" fillId="5" borderId="0" xfId="0" applyFont="1" applyFill="1" applyAlignment="1">
      <alignment horizontal="center"/>
    </xf>
    <xf numFmtId="0" fontId="15" fillId="5" borderId="13" xfId="0" applyFont="1" applyFill="1" applyBorder="1" applyAlignment="1">
      <alignment horizontal="right"/>
    </xf>
    <xf numFmtId="0" fontId="13" fillId="5" borderId="34" xfId="0" applyFont="1" applyFill="1" applyBorder="1" applyAlignment="1">
      <alignment horizontal="left"/>
    </xf>
    <xf numFmtId="0" fontId="13" fillId="5" borderId="13" xfId="0" applyFont="1" applyFill="1" applyBorder="1" applyAlignment="1">
      <alignment horizontal="left"/>
    </xf>
    <xf numFmtId="0" fontId="13" fillId="5" borderId="64" xfId="0" applyFont="1" applyFill="1" applyBorder="1" applyAlignment="1">
      <alignment horizontal="left"/>
    </xf>
    <xf numFmtId="0" fontId="15" fillId="5" borderId="0" xfId="0" applyFont="1" applyFill="1" applyBorder="1" applyAlignment="1">
      <alignment horizontal="right"/>
    </xf>
    <xf numFmtId="0" fontId="103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164" fontId="100" fillId="0" borderId="0" xfId="11" applyNumberFormat="1" applyFont="1" applyFill="1" applyBorder="1" applyAlignment="1" applyProtection="1">
      <alignment horizontal="center" vertical="center"/>
    </xf>
    <xf numFmtId="0" fontId="103" fillId="0" borderId="42" xfId="11" applyFont="1" applyFill="1" applyBorder="1" applyAlignment="1" applyProtection="1">
      <alignment horizontal="center" vertical="center" wrapText="1"/>
    </xf>
    <xf numFmtId="0" fontId="103" fillId="0" borderId="48" xfId="11" applyFont="1" applyFill="1" applyBorder="1" applyAlignment="1" applyProtection="1">
      <alignment horizontal="center" vertical="center" wrapText="1"/>
    </xf>
    <xf numFmtId="0" fontId="103" fillId="0" borderId="31" xfId="11" applyFont="1" applyFill="1" applyBorder="1" applyAlignment="1" applyProtection="1">
      <alignment horizontal="center" vertical="center" wrapText="1"/>
    </xf>
    <xf numFmtId="0" fontId="103" fillId="0" borderId="17" xfId="11" applyFont="1" applyFill="1" applyBorder="1" applyAlignment="1" applyProtection="1">
      <alignment horizontal="center" vertical="center" wrapText="1"/>
    </xf>
    <xf numFmtId="166" fontId="103" fillId="5" borderId="31" xfId="1" applyNumberFormat="1" applyFont="1" applyFill="1" applyBorder="1" applyAlignment="1" applyProtection="1">
      <alignment horizontal="center" vertical="center" wrapText="1"/>
    </xf>
    <xf numFmtId="166" fontId="103" fillId="5" borderId="17" xfId="1" applyNumberFormat="1" applyFont="1" applyFill="1" applyBorder="1" applyAlignment="1" applyProtection="1">
      <alignment horizontal="center" vertical="center" wrapText="1"/>
    </xf>
    <xf numFmtId="164" fontId="100" fillId="0" borderId="31" xfId="11" applyNumberFormat="1" applyFont="1" applyFill="1" applyBorder="1" applyAlignment="1" applyProtection="1">
      <alignment horizontal="center" vertical="center"/>
    </xf>
    <xf numFmtId="0" fontId="103" fillId="0" borderId="32" xfId="11" applyFont="1" applyFill="1" applyBorder="1" applyAlignment="1" applyProtection="1">
      <alignment horizontal="center" vertical="center" wrapText="1"/>
    </xf>
    <xf numFmtId="0" fontId="103" fillId="0" borderId="30" xfId="11" applyFont="1" applyFill="1" applyBorder="1" applyAlignment="1" applyProtection="1">
      <alignment horizontal="center" vertical="center" wrapText="1"/>
    </xf>
    <xf numFmtId="0" fontId="103" fillId="0" borderId="41" xfId="11" applyFont="1" applyFill="1" applyBorder="1" applyAlignment="1" applyProtection="1">
      <alignment horizontal="left" vertical="center" wrapText="1"/>
    </xf>
    <xf numFmtId="0" fontId="103" fillId="0" borderId="59" xfId="11" applyFont="1" applyFill="1" applyBorder="1" applyAlignment="1" applyProtection="1">
      <alignment horizontal="left" vertical="center" wrapText="1"/>
    </xf>
    <xf numFmtId="0" fontId="105" fillId="0" borderId="41" xfId="0" applyFont="1" applyBorder="1" applyAlignment="1">
      <alignment horizontal="center"/>
    </xf>
    <xf numFmtId="0" fontId="105" fillId="0" borderId="59" xfId="0" applyFont="1" applyBorder="1" applyAlignment="1">
      <alignment horizontal="center"/>
    </xf>
    <xf numFmtId="164" fontId="103" fillId="0" borderId="0" xfId="11" applyNumberFormat="1" applyFont="1" applyFill="1" applyBorder="1" applyAlignment="1" applyProtection="1">
      <alignment horizontal="center" vertical="center"/>
    </xf>
    <xf numFmtId="164" fontId="103" fillId="0" borderId="31" xfId="11" applyNumberFormat="1" applyFont="1" applyFill="1" applyBorder="1" applyAlignment="1" applyProtection="1">
      <alignment horizontal="center" vertical="center"/>
    </xf>
    <xf numFmtId="0" fontId="49" fillId="0" borderId="0" xfId="0" applyFont="1" applyAlignment="1">
      <alignment horizontal="center"/>
    </xf>
    <xf numFmtId="0" fontId="5" fillId="2" borderId="13" xfId="0" applyFont="1" applyFill="1" applyBorder="1" applyAlignment="1">
      <alignment horizontal="right"/>
    </xf>
    <xf numFmtId="0" fontId="6" fillId="5" borderId="0" xfId="17" applyFont="1" applyFill="1" applyBorder="1" applyAlignment="1">
      <alignment horizontal="center"/>
    </xf>
    <xf numFmtId="0" fontId="49" fillId="0" borderId="0" xfId="17" applyFont="1" applyBorder="1" applyAlignment="1">
      <alignment horizontal="center"/>
    </xf>
    <xf numFmtId="0" fontId="49" fillId="0" borderId="0" xfId="17" applyFont="1" applyFill="1" applyBorder="1" applyAlignment="1">
      <alignment horizontal="center"/>
    </xf>
    <xf numFmtId="168" fontId="12" fillId="0" borderId="112" xfId="4" applyNumberFormat="1" applyFont="1" applyFill="1" applyBorder="1" applyAlignment="1" applyProtection="1">
      <alignment horizontal="right"/>
    </xf>
    <xf numFmtId="0" fontId="48" fillId="0" borderId="112" xfId="17" applyFont="1" applyBorder="1" applyAlignment="1">
      <alignment horizontal="right"/>
    </xf>
    <xf numFmtId="0" fontId="48" fillId="5" borderId="17" xfId="17" applyFont="1" applyFill="1" applyBorder="1" applyAlignment="1">
      <alignment vertical="center" wrapText="1"/>
    </xf>
    <xf numFmtId="0" fontId="49" fillId="0" borderId="41" xfId="17" applyFont="1" applyBorder="1" applyAlignment="1">
      <alignment horizontal="left" vertical="center"/>
    </xf>
    <xf numFmtId="0" fontId="49" fillId="0" borderId="59" xfId="17" applyFont="1" applyBorder="1" applyAlignment="1">
      <alignment horizontal="left" vertical="center"/>
    </xf>
    <xf numFmtId="0" fontId="49" fillId="0" borderId="14" xfId="17" applyFont="1" applyBorder="1" applyAlignment="1">
      <alignment horizontal="left" vertical="center"/>
    </xf>
    <xf numFmtId="0" fontId="5" fillId="0" borderId="0" xfId="17" applyFont="1" applyBorder="1" applyAlignment="1">
      <alignment horizontal="left" wrapText="1"/>
    </xf>
    <xf numFmtId="0" fontId="49" fillId="5" borderId="0" xfId="17" applyFont="1" applyFill="1" applyBorder="1" applyAlignment="1">
      <alignment horizontal="center"/>
    </xf>
    <xf numFmtId="0" fontId="48" fillId="0" borderId="0" xfId="17" applyFont="1" applyBorder="1" applyAlignment="1">
      <alignment horizontal="left"/>
    </xf>
    <xf numFmtId="0" fontId="47" fillId="0" borderId="60" xfId="17" applyFont="1" applyBorder="1" applyAlignment="1">
      <alignment horizontal="center" vertical="center"/>
    </xf>
    <xf numFmtId="0" fontId="47" fillId="0" borderId="4" xfId="17" applyFont="1" applyBorder="1" applyAlignment="1">
      <alignment horizontal="center" vertical="center"/>
    </xf>
    <xf numFmtId="0" fontId="47" fillId="0" borderId="51" xfId="17" applyFont="1" applyBorder="1" applyAlignment="1">
      <alignment horizontal="center" vertical="center"/>
    </xf>
    <xf numFmtId="0" fontId="48" fillId="5" borderId="57" xfId="17" applyFont="1" applyFill="1" applyBorder="1" applyAlignment="1">
      <alignment vertical="center" wrapText="1"/>
    </xf>
    <xf numFmtId="0" fontId="48" fillId="5" borderId="69" xfId="17" applyFont="1" applyFill="1" applyBorder="1" applyAlignment="1">
      <alignment vertical="center" wrapText="1"/>
    </xf>
    <xf numFmtId="0" fontId="48" fillId="5" borderId="43" xfId="17" applyFont="1" applyFill="1" applyBorder="1" applyAlignment="1">
      <alignment vertical="center" wrapText="1"/>
    </xf>
    <xf numFmtId="0" fontId="12" fillId="0" borderId="0" xfId="17" applyAlignment="1">
      <alignment horizontal="center"/>
    </xf>
    <xf numFmtId="0" fontId="14" fillId="0" borderId="0" xfId="17" applyFont="1" applyAlignment="1">
      <alignment horizontal="center"/>
    </xf>
    <xf numFmtId="0" fontId="14" fillId="5" borderId="0" xfId="17" applyFont="1" applyFill="1" applyAlignment="1">
      <alignment horizontal="center"/>
    </xf>
    <xf numFmtId="0" fontId="13" fillId="0" borderId="0" xfId="17" applyFont="1" applyFill="1" applyAlignment="1">
      <alignment horizontal="center"/>
    </xf>
    <xf numFmtId="0" fontId="13" fillId="0" borderId="0" xfId="17" applyFont="1" applyAlignment="1">
      <alignment horizontal="center" wrapText="1"/>
    </xf>
    <xf numFmtId="164" fontId="109" fillId="0" borderId="55" xfId="12" applyNumberFormat="1" applyFont="1" applyFill="1" applyBorder="1" applyAlignment="1">
      <alignment horizontal="center" vertical="center" wrapText="1"/>
    </xf>
    <xf numFmtId="164" fontId="109" fillId="0" borderId="19" xfId="12" applyNumberFormat="1" applyFont="1" applyFill="1" applyBorder="1" applyAlignment="1">
      <alignment horizontal="center" vertical="center" wrapText="1"/>
    </xf>
    <xf numFmtId="0" fontId="59" fillId="5" borderId="0" xfId="12" applyFont="1" applyFill="1" applyBorder="1" applyAlignment="1">
      <alignment horizontal="center"/>
    </xf>
    <xf numFmtId="0" fontId="59" fillId="0" borderId="0" xfId="12" applyFont="1" applyFill="1" applyBorder="1" applyAlignment="1">
      <alignment horizontal="center"/>
    </xf>
    <xf numFmtId="164" fontId="109" fillId="0" borderId="113" xfId="12" applyNumberFormat="1" applyFont="1" applyFill="1" applyBorder="1" applyAlignment="1">
      <alignment horizontal="center" vertical="center" wrapText="1"/>
    </xf>
    <xf numFmtId="164" fontId="109" fillId="0" borderId="114" xfId="12" applyNumberFormat="1" applyFont="1" applyFill="1" applyBorder="1" applyAlignment="1">
      <alignment horizontal="center" vertical="center" wrapText="1"/>
    </xf>
    <xf numFmtId="164" fontId="109" fillId="0" borderId="115" xfId="12" applyNumberFormat="1" applyFont="1" applyFill="1" applyBorder="1" applyAlignment="1">
      <alignment horizontal="center" vertical="center"/>
    </xf>
    <xf numFmtId="164" fontId="109" fillId="0" borderId="104" xfId="12" applyNumberFormat="1" applyFont="1" applyFill="1" applyBorder="1" applyAlignment="1">
      <alignment horizontal="center" vertical="center"/>
    </xf>
    <xf numFmtId="164" fontId="109" fillId="0" borderId="115" xfId="12" applyNumberFormat="1" applyFont="1" applyFill="1" applyBorder="1" applyAlignment="1">
      <alignment horizontal="center" vertical="center" wrapText="1"/>
    </xf>
    <xf numFmtId="3" fontId="109" fillId="0" borderId="115" xfId="12" applyNumberFormat="1" applyFont="1" applyFill="1" applyBorder="1" applyAlignment="1">
      <alignment horizontal="center" vertical="center" wrapText="1"/>
    </xf>
    <xf numFmtId="3" fontId="109" fillId="0" borderId="104" xfId="12" applyNumberFormat="1" applyFont="1" applyFill="1" applyBorder="1" applyAlignment="1">
      <alignment horizontal="center" vertical="center" wrapText="1"/>
    </xf>
    <xf numFmtId="164" fontId="109" fillId="5" borderId="115" xfId="12" applyNumberFormat="1" applyFont="1" applyFill="1" applyBorder="1" applyAlignment="1">
      <alignment horizontal="center" vertical="center" wrapText="1"/>
    </xf>
    <xf numFmtId="164" fontId="109" fillId="5" borderId="104" xfId="12" applyNumberFormat="1" applyFont="1" applyFill="1" applyBorder="1" applyAlignment="1">
      <alignment horizontal="center" vertical="center" wrapText="1"/>
    </xf>
    <xf numFmtId="164" fontId="20" fillId="0" borderId="115" xfId="12" applyNumberFormat="1" applyFont="1" applyFill="1" applyBorder="1" applyAlignment="1">
      <alignment horizontal="center" vertical="center"/>
    </xf>
    <xf numFmtId="164" fontId="20" fillId="0" borderId="116" xfId="12" applyNumberFormat="1" applyFont="1" applyFill="1" applyBorder="1" applyAlignment="1">
      <alignment horizontal="center" vertical="center"/>
    </xf>
    <xf numFmtId="164" fontId="20" fillId="0" borderId="117" xfId="12" applyNumberFormat="1" applyFont="1" applyFill="1" applyBorder="1" applyAlignment="1">
      <alignment horizontal="center" vertical="center"/>
    </xf>
    <xf numFmtId="0" fontId="66" fillId="0" borderId="0" xfId="17" applyFont="1" applyAlignment="1">
      <alignment horizontal="center"/>
    </xf>
    <xf numFmtId="0" fontId="66" fillId="5" borderId="0" xfId="17" applyFont="1" applyFill="1" applyAlignment="1">
      <alignment horizontal="center"/>
    </xf>
    <xf numFmtId="0" fontId="49" fillId="0" borderId="0" xfId="15" applyFont="1" applyFill="1" applyAlignment="1">
      <alignment horizontal="center" vertical="center" wrapText="1"/>
    </xf>
    <xf numFmtId="0" fontId="90" fillId="0" borderId="41" xfId="15" applyFont="1" applyFill="1" applyBorder="1" applyAlignment="1">
      <alignment horizontal="left"/>
    </xf>
    <xf numFmtId="0" fontId="90" fillId="0" borderId="27" xfId="15" applyFont="1" applyFill="1" applyBorder="1" applyAlignment="1">
      <alignment horizontal="left"/>
    </xf>
    <xf numFmtId="0" fontId="99" fillId="0" borderId="41" xfId="17" applyFont="1" applyBorder="1" applyAlignment="1">
      <alignment horizontal="center"/>
    </xf>
    <xf numFmtId="0" fontId="99" fillId="0" borderId="14" xfId="17" applyFont="1" applyBorder="1" applyAlignment="1">
      <alignment horizontal="center"/>
    </xf>
    <xf numFmtId="0" fontId="97" fillId="0" borderId="66" xfId="15" applyFont="1" applyFill="1" applyBorder="1" applyAlignment="1" applyProtection="1">
      <alignment horizontal="center" vertical="center" wrapText="1"/>
    </xf>
    <xf numFmtId="0" fontId="97" fillId="0" borderId="111" xfId="15" applyFont="1" applyFill="1" applyBorder="1" applyAlignment="1" applyProtection="1">
      <alignment horizontal="center" vertical="center" wrapText="1"/>
    </xf>
    <xf numFmtId="0" fontId="97" fillId="0" borderId="96" xfId="15" applyFont="1" applyFill="1" applyBorder="1" applyAlignment="1" applyProtection="1">
      <alignment horizontal="center" vertical="center" wrapText="1"/>
    </xf>
    <xf numFmtId="0" fontId="86" fillId="0" borderId="40" xfId="14" applyFont="1" applyFill="1" applyBorder="1" applyAlignment="1" applyProtection="1">
      <alignment horizontal="center" vertical="center" textRotation="90"/>
    </xf>
    <xf numFmtId="0" fontId="86" fillId="0" borderId="38" xfId="14" applyFont="1" applyFill="1" applyBorder="1" applyAlignment="1" applyProtection="1">
      <alignment horizontal="center" vertical="center" textRotation="90"/>
    </xf>
    <xf numFmtId="0" fontId="86" fillId="0" borderId="103" xfId="14" applyFont="1" applyFill="1" applyBorder="1" applyAlignment="1" applyProtection="1">
      <alignment horizontal="center" vertical="center" textRotation="90"/>
    </xf>
    <xf numFmtId="0" fontId="86" fillId="0" borderId="51" xfId="14" applyFont="1" applyFill="1" applyBorder="1" applyAlignment="1" applyProtection="1">
      <alignment horizontal="center" vertical="center" textRotation="91"/>
    </xf>
    <xf numFmtId="0" fontId="86" fillId="0" borderId="18" xfId="14" applyFont="1" applyFill="1" applyBorder="1" applyAlignment="1" applyProtection="1">
      <alignment horizontal="center" vertical="center" textRotation="91"/>
    </xf>
    <xf numFmtId="0" fontId="86" fillId="0" borderId="64" xfId="14" applyFont="1" applyFill="1" applyBorder="1" applyAlignment="1" applyProtection="1">
      <alignment horizontal="center" vertical="center" textRotation="91"/>
    </xf>
    <xf numFmtId="0" fontId="98" fillId="0" borderId="68" xfId="15" applyFont="1" applyFill="1" applyBorder="1" applyAlignment="1" applyProtection="1">
      <alignment horizontal="center" vertical="center" wrapText="1"/>
    </xf>
    <xf numFmtId="0" fontId="98" fillId="0" borderId="29" xfId="15" applyFont="1" applyFill="1" applyBorder="1" applyAlignment="1" applyProtection="1">
      <alignment horizontal="center" vertical="center" wrapText="1"/>
    </xf>
    <xf numFmtId="0" fontId="98" fillId="0" borderId="70" xfId="15" applyFont="1" applyFill="1" applyBorder="1" applyAlignment="1" applyProtection="1">
      <alignment horizontal="center" wrapText="1"/>
    </xf>
    <xf numFmtId="0" fontId="98" fillId="0" borderId="18" xfId="15" applyFont="1" applyFill="1" applyBorder="1" applyAlignment="1" applyProtection="1">
      <alignment horizontal="center" wrapText="1"/>
    </xf>
    <xf numFmtId="0" fontId="66" fillId="0" borderId="4" xfId="16" applyFont="1" applyBorder="1" applyAlignment="1">
      <alignment horizontal="left"/>
    </xf>
    <xf numFmtId="0" fontId="68" fillId="0" borderId="55" xfId="16" applyFont="1" applyBorder="1" applyAlignment="1">
      <alignment horizontal="left"/>
    </xf>
    <xf numFmtId="0" fontId="68" fillId="0" borderId="19" xfId="16" applyFont="1" applyBorder="1" applyAlignment="1">
      <alignment horizontal="left"/>
    </xf>
    <xf numFmtId="0" fontId="69" fillId="0" borderId="96" xfId="16" applyFont="1" applyBorder="1" applyAlignment="1">
      <alignment horizontal="left"/>
    </xf>
    <xf numFmtId="0" fontId="69" fillId="0" borderId="94" xfId="16" applyFont="1" applyBorder="1" applyAlignment="1">
      <alignment horizontal="left"/>
    </xf>
    <xf numFmtId="0" fontId="65" fillId="0" borderId="0" xfId="16" applyFont="1" applyAlignment="1">
      <alignment horizontal="center"/>
    </xf>
    <xf numFmtId="0" fontId="66" fillId="0" borderId="0" xfId="16" applyFont="1" applyAlignment="1">
      <alignment horizontal="center"/>
    </xf>
    <xf numFmtId="0" fontId="65" fillId="0" borderId="0" xfId="16" applyFont="1" applyFill="1" applyAlignment="1">
      <alignment horizontal="center" wrapText="1"/>
    </xf>
    <xf numFmtId="0" fontId="65" fillId="0" borderId="0" xfId="16" applyFont="1" applyAlignment="1">
      <alignment horizontal="center" wrapText="1"/>
    </xf>
    <xf numFmtId="0" fontId="67" fillId="0" borderId="13" xfId="16" applyFont="1" applyBorder="1" applyAlignment="1">
      <alignment horizontal="center"/>
    </xf>
    <xf numFmtId="0" fontId="65" fillId="0" borderId="66" xfId="16" applyFont="1" applyBorder="1" applyAlignment="1">
      <alignment horizontal="center" vertical="center" wrapText="1"/>
    </xf>
    <xf numFmtId="0" fontId="65" fillId="0" borderId="95" xfId="16" applyFont="1" applyBorder="1" applyAlignment="1">
      <alignment horizontal="center" vertical="center" wrapText="1"/>
    </xf>
    <xf numFmtId="0" fontId="65" fillId="0" borderId="31" xfId="16" applyFont="1" applyBorder="1" applyAlignment="1">
      <alignment horizontal="center" vertical="center" wrapText="1"/>
    </xf>
    <xf numFmtId="0" fontId="65" fillId="0" borderId="8" xfId="16" applyFont="1" applyBorder="1" applyAlignment="1">
      <alignment horizontal="center" vertical="center" wrapText="1"/>
    </xf>
    <xf numFmtId="0" fontId="65" fillId="0" borderId="31" xfId="16" applyFont="1" applyBorder="1" applyAlignment="1">
      <alignment horizontal="center" vertical="center"/>
    </xf>
    <xf numFmtId="0" fontId="65" fillId="0" borderId="8" xfId="16" applyFont="1" applyBorder="1" applyAlignment="1">
      <alignment horizontal="center" vertical="center"/>
    </xf>
    <xf numFmtId="0" fontId="65" fillId="0" borderId="32" xfId="16" applyFont="1" applyBorder="1" applyAlignment="1">
      <alignment horizontal="center" vertical="center"/>
    </xf>
    <xf numFmtId="0" fontId="66" fillId="0" borderId="0" xfId="16" applyFont="1" applyAlignment="1">
      <alignment horizontal="left"/>
    </xf>
    <xf numFmtId="0" fontId="68" fillId="0" borderId="41" xfId="16" applyFont="1" applyBorder="1" applyAlignment="1">
      <alignment horizontal="left"/>
    </xf>
    <xf numFmtId="0" fontId="68" fillId="0" borderId="27" xfId="16" applyFont="1" applyBorder="1" applyAlignment="1">
      <alignment horizontal="left"/>
    </xf>
    <xf numFmtId="0" fontId="65" fillId="0" borderId="0" xfId="16" applyFont="1" applyAlignment="1">
      <alignment horizontal="center" vertical="center" wrapText="1"/>
    </xf>
    <xf numFmtId="0" fontId="65" fillId="0" borderId="31" xfId="17" applyFont="1" applyBorder="1" applyAlignment="1">
      <alignment horizontal="center" vertical="center"/>
    </xf>
    <xf numFmtId="0" fontId="65" fillId="0" borderId="32" xfId="17" applyFont="1" applyBorder="1" applyAlignment="1">
      <alignment horizontal="center" vertical="center"/>
    </xf>
    <xf numFmtId="0" fontId="66" fillId="0" borderId="0" xfId="17" applyFont="1" applyAlignment="1">
      <alignment horizontal="left"/>
    </xf>
    <xf numFmtId="0" fontId="68" fillId="0" borderId="41" xfId="17" applyFont="1" applyBorder="1" applyAlignment="1">
      <alignment horizontal="left"/>
    </xf>
    <xf numFmtId="0" fontId="68" fillId="0" borderId="27" xfId="17" applyFont="1" applyBorder="1" applyAlignment="1">
      <alignment horizontal="left"/>
    </xf>
    <xf numFmtId="0" fontId="65" fillId="0" borderId="0" xfId="17" applyFont="1" applyAlignment="1">
      <alignment horizontal="center"/>
    </xf>
    <xf numFmtId="0" fontId="65" fillId="0" borderId="0" xfId="17" applyFont="1" applyAlignment="1">
      <alignment horizontal="center" wrapText="1"/>
    </xf>
    <xf numFmtId="0" fontId="70" fillId="0" borderId="0" xfId="17" applyFont="1" applyAlignment="1">
      <alignment horizontal="center"/>
    </xf>
    <xf numFmtId="0" fontId="67" fillId="0" borderId="13" xfId="17" applyFont="1" applyBorder="1" applyAlignment="1">
      <alignment horizontal="center"/>
    </xf>
    <xf numFmtId="0" fontId="65" fillId="0" borderId="8" xfId="17" applyFont="1" applyBorder="1" applyAlignment="1">
      <alignment horizontal="center" vertical="center"/>
    </xf>
    <xf numFmtId="0" fontId="66" fillId="0" borderId="4" xfId="17" applyFont="1" applyBorder="1" applyAlignment="1">
      <alignment horizontal="left"/>
    </xf>
    <xf numFmtId="0" fontId="68" fillId="0" borderId="55" xfId="17" applyFont="1" applyBorder="1" applyAlignment="1">
      <alignment horizontal="left"/>
    </xf>
    <xf numFmtId="0" fontId="68" fillId="0" borderId="19" xfId="17" applyFont="1" applyBorder="1" applyAlignment="1">
      <alignment horizontal="left"/>
    </xf>
    <xf numFmtId="0" fontId="69" fillId="0" borderId="96" xfId="17" applyFont="1" applyBorder="1" applyAlignment="1">
      <alignment horizontal="left"/>
    </xf>
    <xf numFmtId="0" fontId="69" fillId="0" borderId="94" xfId="17" applyFont="1" applyBorder="1" applyAlignment="1">
      <alignment horizontal="left"/>
    </xf>
    <xf numFmtId="0" fontId="65" fillId="0" borderId="66" xfId="17" applyFont="1" applyBorder="1" applyAlignment="1">
      <alignment horizontal="center" vertical="center" wrapText="1"/>
    </xf>
    <xf numFmtId="0" fontId="65" fillId="0" borderId="95" xfId="17" applyFont="1" applyBorder="1" applyAlignment="1">
      <alignment horizontal="center" vertical="center" wrapText="1"/>
    </xf>
    <xf numFmtId="0" fontId="65" fillId="0" borderId="31" xfId="17" applyFont="1" applyBorder="1" applyAlignment="1">
      <alignment horizontal="center" vertical="center" wrapText="1"/>
    </xf>
    <xf numFmtId="0" fontId="65" fillId="0" borderId="8" xfId="17" applyFont="1" applyBorder="1" applyAlignment="1">
      <alignment horizontal="center" vertical="center" wrapText="1"/>
    </xf>
    <xf numFmtId="0" fontId="66" fillId="5" borderId="0" xfId="8" applyFont="1" applyFill="1" applyAlignment="1">
      <alignment horizontal="center"/>
    </xf>
    <xf numFmtId="0" fontId="65" fillId="0" borderId="0" xfId="8" applyFont="1" applyAlignment="1">
      <alignment horizontal="center" vertical="center" wrapText="1"/>
    </xf>
    <xf numFmtId="0" fontId="65" fillId="0" borderId="0" xfId="8" applyFont="1" applyAlignment="1">
      <alignment horizontal="center"/>
    </xf>
    <xf numFmtId="0" fontId="0" fillId="0" borderId="118" xfId="9" applyFont="1" applyBorder="1" applyAlignment="1">
      <alignment horizontal="center"/>
    </xf>
    <xf numFmtId="168" fontId="0" fillId="0" borderId="118" xfId="4" applyNumberFormat="1" applyFont="1" applyFill="1" applyBorder="1" applyAlignment="1" applyProtection="1">
      <alignment horizontal="center"/>
    </xf>
    <xf numFmtId="0" fontId="0" fillId="0" borderId="119" xfId="9" applyFont="1" applyBorder="1" applyAlignment="1">
      <alignment horizontal="left"/>
    </xf>
    <xf numFmtId="0" fontId="0" fillId="0" borderId="120" xfId="9" applyFont="1" applyBorder="1" applyAlignment="1">
      <alignment horizontal="left"/>
    </xf>
    <xf numFmtId="0" fontId="0" fillId="0" borderId="121" xfId="9" applyFont="1" applyBorder="1" applyAlignment="1">
      <alignment horizontal="left"/>
    </xf>
    <xf numFmtId="168" fontId="0" fillId="0" borderId="122" xfId="4" applyNumberFormat="1" applyFont="1" applyFill="1" applyBorder="1" applyAlignment="1" applyProtection="1">
      <alignment horizontal="center"/>
    </xf>
    <xf numFmtId="168" fontId="10" fillId="0" borderId="118" xfId="4" applyNumberFormat="1" applyFont="1" applyFill="1" applyBorder="1" applyAlignment="1" applyProtection="1">
      <alignment horizontal="center"/>
    </xf>
    <xf numFmtId="0" fontId="3" fillId="0" borderId="118" xfId="9" applyFont="1" applyBorder="1" applyAlignment="1">
      <alignment horizontal="left"/>
    </xf>
    <xf numFmtId="168" fontId="3" fillId="0" borderId="118" xfId="4" applyNumberFormat="1" applyFont="1" applyFill="1" applyBorder="1" applyAlignment="1" applyProtection="1">
      <alignment horizontal="center"/>
    </xf>
    <xf numFmtId="0" fontId="0" fillId="0" borderId="123" xfId="9" applyFont="1" applyBorder="1" applyAlignment="1">
      <alignment horizontal="center" wrapText="1"/>
    </xf>
    <xf numFmtId="0" fontId="0" fillId="0" borderId="124" xfId="9" applyFont="1" applyBorder="1" applyAlignment="1">
      <alignment horizontal="center" wrapText="1"/>
    </xf>
    <xf numFmtId="0" fontId="0" fillId="0" borderId="125" xfId="9" applyFont="1" applyBorder="1" applyAlignment="1">
      <alignment horizontal="center" wrapText="1"/>
    </xf>
    <xf numFmtId="0" fontId="0" fillId="0" borderId="123" xfId="9" applyFont="1" applyBorder="1" applyAlignment="1">
      <alignment horizontal="center"/>
    </xf>
    <xf numFmtId="0" fontId="0" fillId="0" borderId="124" xfId="9" applyFont="1" applyBorder="1" applyAlignment="1">
      <alignment horizontal="center"/>
    </xf>
    <xf numFmtId="0" fontId="0" fillId="0" borderId="125" xfId="9" applyFont="1" applyBorder="1" applyAlignment="1">
      <alignment horizontal="center"/>
    </xf>
    <xf numFmtId="168" fontId="0" fillId="0" borderId="123" xfId="4" applyNumberFormat="1" applyFont="1" applyFill="1" applyBorder="1" applyAlignment="1" applyProtection="1">
      <alignment horizontal="center"/>
    </xf>
    <xf numFmtId="168" fontId="0" fillId="0" borderId="125" xfId="4" applyNumberFormat="1" applyFont="1" applyFill="1" applyBorder="1" applyAlignment="1" applyProtection="1">
      <alignment horizontal="center"/>
    </xf>
    <xf numFmtId="0" fontId="4" fillId="0" borderId="123" xfId="9" applyFont="1" applyBorder="1" applyAlignment="1">
      <alignment horizontal="left"/>
    </xf>
    <xf numFmtId="0" fontId="4" fillId="0" borderId="124" xfId="9" applyFont="1" applyBorder="1" applyAlignment="1">
      <alignment horizontal="left"/>
    </xf>
    <xf numFmtId="0" fontId="4" fillId="0" borderId="125" xfId="9" applyFont="1" applyBorder="1" applyAlignment="1">
      <alignment horizontal="left"/>
    </xf>
    <xf numFmtId="168" fontId="4" fillId="0" borderId="123" xfId="4" applyNumberFormat="1" applyFont="1" applyFill="1" applyBorder="1" applyAlignment="1" applyProtection="1">
      <alignment horizontal="center"/>
    </xf>
    <xf numFmtId="168" fontId="4" fillId="0" borderId="125" xfId="4" applyNumberFormat="1" applyFont="1" applyFill="1" applyBorder="1" applyAlignment="1" applyProtection="1">
      <alignment horizontal="center"/>
    </xf>
    <xf numFmtId="0" fontId="3" fillId="0" borderId="126" xfId="9" applyFont="1" applyBorder="1" applyAlignment="1">
      <alignment horizontal="left"/>
    </xf>
    <xf numFmtId="168" fontId="3" fillId="0" borderId="126" xfId="4" applyNumberFormat="1" applyFont="1" applyFill="1" applyBorder="1" applyAlignment="1" applyProtection="1">
      <alignment horizontal="center"/>
    </xf>
    <xf numFmtId="0" fontId="74" fillId="5" borderId="0" xfId="9" applyFont="1" applyFill="1" applyBorder="1" applyAlignment="1">
      <alignment horizontal="center"/>
    </xf>
    <xf numFmtId="0" fontId="75" fillId="0" borderId="0" xfId="9" applyFont="1" applyBorder="1" applyAlignment="1">
      <alignment horizontal="center"/>
    </xf>
    <xf numFmtId="0" fontId="0" fillId="0" borderId="0" xfId="9" applyFont="1" applyBorder="1" applyAlignment="1">
      <alignment horizontal="center"/>
    </xf>
    <xf numFmtId="0" fontId="3" fillId="0" borderId="73" xfId="9" applyFont="1" applyBorder="1" applyAlignment="1">
      <alignment horizontal="center" wrapText="1"/>
    </xf>
    <xf numFmtId="0" fontId="3" fillId="0" borderId="75" xfId="9" applyFont="1" applyBorder="1" applyAlignment="1">
      <alignment horizontal="center"/>
    </xf>
    <xf numFmtId="0" fontId="0" fillId="0" borderId="122" xfId="9" applyFont="1" applyBorder="1" applyAlignment="1">
      <alignment horizontal="right"/>
    </xf>
    <xf numFmtId="168" fontId="0" fillId="4" borderId="118" xfId="4" applyNumberFormat="1" applyFont="1" applyFill="1" applyBorder="1" applyAlignment="1" applyProtection="1">
      <alignment horizontal="center"/>
    </xf>
    <xf numFmtId="0" fontId="4" fillId="0" borderId="123" xfId="9" applyFont="1" applyBorder="1" applyAlignment="1">
      <alignment horizontal="center"/>
    </xf>
    <xf numFmtId="0" fontId="4" fillId="0" borderId="124" xfId="9" applyFont="1" applyBorder="1" applyAlignment="1">
      <alignment horizontal="center"/>
    </xf>
    <xf numFmtId="0" fontId="4" fillId="0" borderId="125" xfId="9" applyFont="1" applyBorder="1" applyAlignment="1">
      <alignment horizontal="center"/>
    </xf>
    <xf numFmtId="0" fontId="75" fillId="0" borderId="0" xfId="9" applyFont="1" applyFill="1" applyBorder="1" applyAlignment="1">
      <alignment horizontal="center"/>
    </xf>
    <xf numFmtId="0" fontId="0" fillId="0" borderId="119" xfId="9" applyFont="1" applyBorder="1" applyAlignment="1">
      <alignment horizontal="right"/>
    </xf>
    <xf numFmtId="0" fontId="0" fillId="0" borderId="120" xfId="9" applyFont="1" applyBorder="1" applyAlignment="1">
      <alignment horizontal="right"/>
    </xf>
    <xf numFmtId="0" fontId="0" fillId="0" borderId="121" xfId="9" applyFont="1" applyBorder="1" applyAlignment="1">
      <alignment horizontal="right"/>
    </xf>
    <xf numFmtId="0" fontId="3" fillId="0" borderId="123" xfId="9" applyFont="1" applyBorder="1" applyAlignment="1">
      <alignment horizontal="left"/>
    </xf>
    <xf numFmtId="0" fontId="3" fillId="0" borderId="124" xfId="9" applyFont="1" applyBorder="1" applyAlignment="1">
      <alignment horizontal="left"/>
    </xf>
    <xf numFmtId="0" fontId="3" fillId="0" borderId="125" xfId="9" applyFont="1" applyBorder="1" applyAlignment="1">
      <alignment horizontal="left"/>
    </xf>
    <xf numFmtId="0" fontId="0" fillId="0" borderId="123" xfId="9" applyFont="1" applyBorder="1" applyAlignment="1">
      <alignment horizontal="left" wrapText="1"/>
    </xf>
    <xf numFmtId="0" fontId="0" fillId="0" borderId="124" xfId="9" applyFont="1" applyBorder="1" applyAlignment="1">
      <alignment horizontal="left" wrapText="1"/>
    </xf>
    <xf numFmtId="0" fontId="0" fillId="0" borderId="125" xfId="9" applyFont="1" applyBorder="1" applyAlignment="1">
      <alignment horizontal="left" wrapText="1"/>
    </xf>
    <xf numFmtId="0" fontId="93" fillId="0" borderId="0" xfId="0" applyFont="1" applyAlignment="1" applyProtection="1">
      <alignment horizontal="center" vertical="center" wrapText="1"/>
      <protection locked="0"/>
    </xf>
    <xf numFmtId="0" fontId="94" fillId="0" borderId="55" xfId="0" applyFont="1" applyBorder="1" applyAlignment="1" applyProtection="1">
      <alignment wrapText="1"/>
    </xf>
    <xf numFmtId="0" fontId="94" fillId="0" borderId="19" xfId="0" applyFont="1" applyBorder="1" applyAlignment="1" applyProtection="1">
      <alignment wrapText="1"/>
    </xf>
    <xf numFmtId="0" fontId="114" fillId="0" borderId="0" xfId="23" applyFont="1" applyAlignment="1">
      <alignment horizontal="center" vertical="center" wrapText="1"/>
    </xf>
    <xf numFmtId="0" fontId="1" fillId="0" borderId="0" xfId="23"/>
    <xf numFmtId="0" fontId="115" fillId="0" borderId="11" xfId="23" applyFont="1" applyBorder="1" applyAlignment="1">
      <alignment horizontal="center" vertical="center" wrapText="1"/>
    </xf>
    <xf numFmtId="0" fontId="116" fillId="0" borderId="11" xfId="23" applyFont="1" applyBorder="1" applyAlignment="1">
      <alignment horizontal="center" vertical="center" wrapText="1"/>
    </xf>
    <xf numFmtId="0" fontId="114" fillId="0" borderId="11" xfId="23" applyFont="1" applyBorder="1" applyAlignment="1">
      <alignment horizontal="center" vertical="center" wrapText="1"/>
    </xf>
    <xf numFmtId="0" fontId="115" fillId="0" borderId="11" xfId="23" applyFont="1" applyBorder="1" applyAlignment="1">
      <alignment vertical="center" wrapText="1"/>
    </xf>
    <xf numFmtId="0" fontId="115" fillId="0" borderId="0" xfId="23" applyFont="1" applyAlignment="1">
      <alignment horizontal="center" vertical="center" wrapText="1"/>
    </xf>
    <xf numFmtId="0" fontId="1" fillId="0" borderId="66" xfId="23" applyBorder="1" applyAlignment="1">
      <alignment horizontal="center" vertical="center"/>
    </xf>
    <xf numFmtId="0" fontId="1" fillId="0" borderId="33" xfId="23" applyBorder="1" applyAlignment="1">
      <alignment horizontal="center" vertical="center"/>
    </xf>
    <xf numFmtId="0" fontId="116" fillId="0" borderId="31" xfId="23" applyFont="1" applyBorder="1" applyAlignment="1">
      <alignment horizontal="center" vertical="center" wrapText="1"/>
    </xf>
    <xf numFmtId="166" fontId="0" fillId="0" borderId="31" xfId="24" applyNumberFormat="1" applyFont="1" applyBorder="1" applyAlignment="1">
      <alignment horizontal="center" vertical="center"/>
    </xf>
    <xf numFmtId="166" fontId="114" fillId="0" borderId="31" xfId="24" applyNumberFormat="1" applyFont="1" applyBorder="1" applyAlignment="1">
      <alignment horizontal="center" vertical="center"/>
    </xf>
    <xf numFmtId="14" fontId="1" fillId="0" borderId="31" xfId="23" applyNumberFormat="1" applyBorder="1" applyAlignment="1">
      <alignment horizontal="center" vertical="center"/>
    </xf>
    <xf numFmtId="14" fontId="1" fillId="0" borderId="33" xfId="23" applyNumberFormat="1" applyFont="1" applyBorder="1" applyAlignment="1">
      <alignment vertical="center"/>
    </xf>
    <xf numFmtId="166" fontId="1" fillId="0" borderId="33" xfId="24" applyNumberFormat="1" applyFont="1" applyBorder="1" applyAlignment="1">
      <alignment horizontal="center" vertical="center"/>
    </xf>
    <xf numFmtId="166" fontId="114" fillId="0" borderId="32" xfId="24" applyNumberFormat="1" applyFont="1" applyBorder="1" applyAlignment="1">
      <alignment horizontal="center" vertical="center"/>
    </xf>
    <xf numFmtId="0" fontId="1" fillId="0" borderId="96" xfId="23" applyBorder="1" applyAlignment="1">
      <alignment horizontal="center" vertical="center"/>
    </xf>
    <xf numFmtId="0" fontId="1" fillId="0" borderId="94" xfId="23" applyBorder="1" applyAlignment="1">
      <alignment horizontal="center" vertical="center"/>
    </xf>
    <xf numFmtId="0" fontId="116" fillId="0" borderId="17" xfId="23" applyFont="1" applyBorder="1" applyAlignment="1">
      <alignment horizontal="center" vertical="center" wrapText="1"/>
    </xf>
    <xf numFmtId="166" fontId="0" fillId="0" borderId="17" xfId="24" applyNumberFormat="1" applyFont="1" applyBorder="1" applyAlignment="1">
      <alignment horizontal="center" vertical="center"/>
    </xf>
    <xf numFmtId="166" fontId="114" fillId="0" borderId="17" xfId="24" applyNumberFormat="1" applyFont="1" applyBorder="1" applyAlignment="1">
      <alignment horizontal="center" vertical="center"/>
    </xf>
    <xf numFmtId="0" fontId="1" fillId="0" borderId="17" xfId="23" applyBorder="1" applyAlignment="1">
      <alignment horizontal="center" vertical="center"/>
    </xf>
    <xf numFmtId="14" fontId="1" fillId="0" borderId="94" xfId="23" applyNumberFormat="1" applyFont="1" applyBorder="1" applyAlignment="1">
      <alignment vertical="center"/>
    </xf>
    <xf numFmtId="166" fontId="1" fillId="0" borderId="94" xfId="24" applyNumberFormat="1" applyFont="1" applyBorder="1" applyAlignment="1">
      <alignment horizontal="center" vertical="center"/>
    </xf>
    <xf numFmtId="166" fontId="114" fillId="0" borderId="30" xfId="24" applyNumberFormat="1" applyFont="1" applyBorder="1" applyAlignment="1">
      <alignment horizontal="center" vertical="center"/>
    </xf>
    <xf numFmtId="0" fontId="1" fillId="0" borderId="55" xfId="23" applyBorder="1" applyAlignment="1">
      <alignment horizontal="center" vertical="center"/>
    </xf>
    <xf numFmtId="0" fontId="1" fillId="0" borderId="19" xfId="23" applyBorder="1" applyAlignment="1">
      <alignment horizontal="center" vertical="center"/>
    </xf>
    <xf numFmtId="0" fontId="116" fillId="0" borderId="19" xfId="23" applyFont="1" applyBorder="1" applyAlignment="1">
      <alignment horizontal="center" vertical="center" wrapText="1"/>
    </xf>
    <xf numFmtId="166" fontId="0" fillId="0" borderId="19" xfId="24" applyNumberFormat="1" applyFont="1" applyBorder="1" applyAlignment="1">
      <alignment horizontal="center" vertical="center"/>
    </xf>
    <xf numFmtId="166" fontId="114" fillId="0" borderId="19" xfId="24" applyNumberFormat="1" applyFont="1" applyBorder="1" applyAlignment="1">
      <alignment horizontal="center" vertical="center"/>
    </xf>
    <xf numFmtId="14" fontId="1" fillId="0" borderId="19" xfId="23" applyNumberFormat="1" applyBorder="1" applyAlignment="1">
      <alignment horizontal="center" vertical="center"/>
    </xf>
    <xf numFmtId="166" fontId="1" fillId="0" borderId="19" xfId="23" applyNumberFormat="1" applyFont="1" applyBorder="1" applyAlignment="1">
      <alignment vertical="center"/>
    </xf>
    <xf numFmtId="166" fontId="1" fillId="0" borderId="19" xfId="24" applyNumberFormat="1" applyFont="1" applyBorder="1" applyAlignment="1">
      <alignment horizontal="center" vertical="center"/>
    </xf>
    <xf numFmtId="166" fontId="114" fillId="0" borderId="56" xfId="24" applyNumberFormat="1" applyFont="1" applyBorder="1" applyAlignment="1">
      <alignment horizontal="center" vertical="center"/>
    </xf>
    <xf numFmtId="14" fontId="1" fillId="0" borderId="19" xfId="23" applyNumberFormat="1" applyFont="1" applyBorder="1" applyAlignment="1">
      <alignment vertical="center"/>
    </xf>
    <xf numFmtId="166" fontId="1" fillId="0" borderId="19" xfId="24" applyNumberFormat="1" applyFont="1" applyFill="1" applyBorder="1" applyAlignment="1">
      <alignment horizontal="center" vertical="center"/>
    </xf>
    <xf numFmtId="0" fontId="1" fillId="0" borderId="42" xfId="23" applyBorder="1" applyAlignment="1">
      <alignment horizontal="center" vertical="center"/>
    </xf>
    <xf numFmtId="0" fontId="1" fillId="0" borderId="31" xfId="23" applyBorder="1" applyAlignment="1">
      <alignment horizontal="center" vertical="center"/>
    </xf>
    <xf numFmtId="0" fontId="1" fillId="0" borderId="45" xfId="23" applyBorder="1" applyAlignment="1">
      <alignment horizontal="center" vertical="center"/>
    </xf>
    <xf numFmtId="0" fontId="1" fillId="0" borderId="8" xfId="23" applyBorder="1" applyAlignment="1">
      <alignment horizontal="center" vertical="center"/>
    </xf>
    <xf numFmtId="0" fontId="116" fillId="0" borderId="8" xfId="23" applyFont="1" applyBorder="1" applyAlignment="1">
      <alignment horizontal="center" vertical="center" wrapText="1"/>
    </xf>
    <xf numFmtId="166" fontId="0" fillId="0" borderId="8" xfId="24" applyNumberFormat="1" applyFont="1" applyBorder="1" applyAlignment="1">
      <alignment horizontal="center" vertical="center"/>
    </xf>
    <xf numFmtId="166" fontId="114" fillId="0" borderId="8" xfId="24" applyNumberFormat="1" applyFont="1" applyBorder="1" applyAlignment="1">
      <alignment horizontal="center" vertical="center"/>
    </xf>
    <xf numFmtId="14" fontId="1" fillId="0" borderId="37" xfId="23" applyNumberFormat="1" applyFont="1" applyBorder="1" applyAlignment="1">
      <alignment vertical="center"/>
    </xf>
    <xf numFmtId="166" fontId="1" fillId="0" borderId="37" xfId="24" applyNumberFormat="1" applyFont="1" applyBorder="1" applyAlignment="1">
      <alignment horizontal="center" vertical="center"/>
    </xf>
    <xf numFmtId="166" fontId="114" fillId="0" borderId="16" xfId="24" applyNumberFormat="1" applyFont="1" applyBorder="1" applyAlignment="1">
      <alignment horizontal="center" vertical="center"/>
    </xf>
    <xf numFmtId="0" fontId="1" fillId="0" borderId="48" xfId="23" applyBorder="1" applyAlignment="1">
      <alignment horizontal="center" vertical="center"/>
    </xf>
    <xf numFmtId="166" fontId="110" fillId="0" borderId="33" xfId="23" applyNumberFormat="1" applyFont="1" applyBorder="1" applyAlignment="1">
      <alignment horizontal="center" vertical="center"/>
    </xf>
    <xf numFmtId="166" fontId="114" fillId="0" borderId="32" xfId="24" applyNumberFormat="1" applyFont="1" applyBorder="1" applyAlignment="1">
      <alignment horizontal="center" vertical="center" wrapText="1"/>
    </xf>
    <xf numFmtId="14" fontId="1" fillId="0" borderId="8" xfId="23" applyNumberFormat="1" applyBorder="1" applyAlignment="1">
      <alignment horizontal="center" vertical="center"/>
    </xf>
    <xf numFmtId="166" fontId="110" fillId="0" borderId="37" xfId="23" applyNumberFormat="1" applyFont="1" applyBorder="1" applyAlignment="1">
      <alignment horizontal="center" vertical="center"/>
    </xf>
    <xf numFmtId="166" fontId="114" fillId="0" borderId="16" xfId="24" applyNumberFormat="1" applyFont="1" applyBorder="1" applyAlignment="1">
      <alignment horizontal="center" vertical="center" wrapText="1"/>
    </xf>
    <xf numFmtId="14" fontId="1" fillId="0" borderId="17" xfId="23" applyNumberFormat="1" applyBorder="1" applyAlignment="1">
      <alignment horizontal="center" vertical="center"/>
    </xf>
    <xf numFmtId="166" fontId="110" fillId="0" borderId="94" xfId="23" applyNumberFormat="1" applyFont="1" applyBorder="1" applyAlignment="1">
      <alignment horizontal="center" vertical="center"/>
    </xf>
    <xf numFmtId="166" fontId="114" fillId="0" borderId="30" xfId="24" applyNumberFormat="1" applyFont="1" applyBorder="1" applyAlignment="1">
      <alignment horizontal="center" vertical="center" wrapText="1"/>
    </xf>
    <xf numFmtId="0" fontId="116" fillId="0" borderId="33" xfId="23" applyFont="1" applyBorder="1" applyAlignment="1">
      <alignment horizontal="center" vertical="center" wrapText="1"/>
    </xf>
    <xf numFmtId="166" fontId="0" fillId="0" borderId="33" xfId="24" applyNumberFormat="1" applyFont="1" applyBorder="1" applyAlignment="1">
      <alignment horizontal="center" vertical="center"/>
    </xf>
    <xf numFmtId="166" fontId="114" fillId="0" borderId="33" xfId="24" applyNumberFormat="1" applyFont="1" applyBorder="1" applyAlignment="1">
      <alignment horizontal="center" vertical="center"/>
    </xf>
    <xf numFmtId="14" fontId="1" fillId="0" borderId="31" xfId="23" applyNumberFormat="1" applyBorder="1" applyAlignment="1">
      <alignment horizontal="center" vertical="center"/>
    </xf>
    <xf numFmtId="166" fontId="0" fillId="0" borderId="31" xfId="24" applyNumberFormat="1" applyFont="1" applyBorder="1" applyAlignment="1">
      <alignment horizontal="center" vertical="center"/>
    </xf>
    <xf numFmtId="166" fontId="114" fillId="0" borderId="67" xfId="24" applyNumberFormat="1" applyFont="1" applyBorder="1" applyAlignment="1">
      <alignment horizontal="center" vertical="center" wrapText="1"/>
    </xf>
    <xf numFmtId="0" fontId="116" fillId="0" borderId="94" xfId="23" applyFont="1" applyBorder="1" applyAlignment="1">
      <alignment horizontal="center" vertical="center" wrapText="1"/>
    </xf>
    <xf numFmtId="166" fontId="0" fillId="0" borderId="94" xfId="24" applyNumberFormat="1" applyFont="1" applyBorder="1" applyAlignment="1">
      <alignment horizontal="center" vertical="center"/>
    </xf>
    <xf numFmtId="166" fontId="114" fillId="0" borderId="94" xfId="24" applyNumberFormat="1" applyFont="1" applyBorder="1" applyAlignment="1">
      <alignment horizontal="center" vertical="center"/>
    </xf>
    <xf numFmtId="14" fontId="1" fillId="0" borderId="17" xfId="23" applyNumberFormat="1" applyBorder="1" applyAlignment="1">
      <alignment horizontal="center" vertical="center"/>
    </xf>
    <xf numFmtId="166" fontId="0" fillId="0" borderId="17" xfId="24" applyNumberFormat="1" applyFont="1" applyBorder="1" applyAlignment="1">
      <alignment horizontal="center" vertical="center"/>
    </xf>
    <xf numFmtId="166" fontId="114" fillId="0" borderId="97" xfId="24" applyNumberFormat="1" applyFont="1" applyBorder="1" applyAlignment="1">
      <alignment horizontal="center" vertical="center" wrapText="1"/>
    </xf>
    <xf numFmtId="49" fontId="1" fillId="0" borderId="19" xfId="23" applyNumberFormat="1" applyBorder="1" applyAlignment="1">
      <alignment horizontal="center" vertical="center"/>
    </xf>
    <xf numFmtId="166" fontId="0" fillId="0" borderId="19" xfId="24" applyNumberFormat="1" applyFont="1" applyBorder="1" applyAlignment="1">
      <alignment horizontal="left" vertical="center"/>
    </xf>
    <xf numFmtId="166" fontId="114" fillId="0" borderId="56" xfId="24" applyNumberFormat="1" applyFont="1" applyBorder="1" applyAlignment="1">
      <alignment horizontal="center" vertical="center" wrapText="1"/>
    </xf>
    <xf numFmtId="49" fontId="1" fillId="0" borderId="33" xfId="23" applyNumberFormat="1" applyBorder="1" applyAlignment="1">
      <alignment horizontal="center" vertical="center"/>
    </xf>
    <xf numFmtId="14" fontId="1" fillId="0" borderId="31" xfId="23" applyNumberFormat="1" applyFont="1" applyBorder="1" applyAlignment="1">
      <alignment vertical="center"/>
    </xf>
    <xf numFmtId="166" fontId="1" fillId="0" borderId="31" xfId="24" applyNumberFormat="1" applyFont="1" applyBorder="1" applyAlignment="1">
      <alignment vertical="center"/>
    </xf>
    <xf numFmtId="0" fontId="1" fillId="0" borderId="111" xfId="23" applyBorder="1" applyAlignment="1">
      <alignment horizontal="center" vertical="center"/>
    </xf>
    <xf numFmtId="49" fontId="1" fillId="0" borderId="37" xfId="23" applyNumberFormat="1" applyBorder="1" applyAlignment="1">
      <alignment horizontal="center" vertical="center"/>
    </xf>
    <xf numFmtId="0" fontId="116" fillId="0" borderId="37" xfId="23" applyFont="1" applyBorder="1" applyAlignment="1">
      <alignment horizontal="center" vertical="center" wrapText="1"/>
    </xf>
    <xf numFmtId="166" fontId="0" fillId="0" borderId="37" xfId="24" applyNumberFormat="1" applyFont="1" applyBorder="1" applyAlignment="1">
      <alignment horizontal="center" vertical="center"/>
    </xf>
    <xf numFmtId="166" fontId="114" fillId="0" borderId="37" xfId="24" applyNumberFormat="1" applyFont="1" applyBorder="1" applyAlignment="1">
      <alignment horizontal="center" vertical="center"/>
    </xf>
    <xf numFmtId="49" fontId="1" fillId="0" borderId="22" xfId="23" applyNumberFormat="1" applyBorder="1" applyAlignment="1">
      <alignment horizontal="center" vertical="center"/>
    </xf>
    <xf numFmtId="166" fontId="0" fillId="0" borderId="22" xfId="24" applyNumberFormat="1" applyFont="1" applyBorder="1" applyAlignment="1">
      <alignment horizontal="center" vertical="center"/>
    </xf>
    <xf numFmtId="14" fontId="1" fillId="0" borderId="8" xfId="23" applyNumberFormat="1" applyFont="1" applyBorder="1" applyAlignment="1">
      <alignment vertical="center"/>
    </xf>
    <xf numFmtId="166" fontId="1" fillId="0" borderId="8" xfId="24" applyNumberFormat="1" applyFont="1" applyBorder="1" applyAlignment="1">
      <alignment vertical="center"/>
    </xf>
    <xf numFmtId="166" fontId="114" fillId="0" borderId="54" xfId="24" applyNumberFormat="1" applyFont="1" applyBorder="1" applyAlignment="1">
      <alignment horizontal="center" vertical="center" wrapText="1"/>
    </xf>
    <xf numFmtId="49" fontId="1" fillId="0" borderId="94" xfId="23" applyNumberFormat="1" applyBorder="1" applyAlignment="1">
      <alignment horizontal="center" vertical="center"/>
    </xf>
    <xf numFmtId="49" fontId="1" fillId="0" borderId="17" xfId="23" applyNumberFormat="1" applyBorder="1" applyAlignment="1">
      <alignment horizontal="center" vertical="center"/>
    </xf>
    <xf numFmtId="14" fontId="1" fillId="0" borderId="17" xfId="23" applyNumberFormat="1" applyFont="1" applyBorder="1" applyAlignment="1">
      <alignment vertical="center"/>
    </xf>
    <xf numFmtId="166" fontId="0" fillId="0" borderId="17" xfId="24" applyNumberFormat="1" applyFont="1" applyBorder="1" applyAlignment="1">
      <alignment vertical="center"/>
    </xf>
    <xf numFmtId="49" fontId="1" fillId="0" borderId="31" xfId="23" applyNumberFormat="1" applyBorder="1" applyAlignment="1">
      <alignment horizontal="center" vertical="center"/>
    </xf>
    <xf numFmtId="49" fontId="1" fillId="0" borderId="31" xfId="23" applyNumberFormat="1" applyBorder="1" applyAlignment="1">
      <alignment horizontal="center" vertical="center"/>
    </xf>
    <xf numFmtId="0" fontId="1" fillId="0" borderId="31" xfId="23" applyFont="1" applyBorder="1" applyAlignment="1">
      <alignment vertical="center"/>
    </xf>
    <xf numFmtId="0" fontId="1" fillId="0" borderId="31" xfId="23" applyFont="1" applyBorder="1" applyAlignment="1">
      <alignment horizontal="center" vertical="center"/>
    </xf>
    <xf numFmtId="49" fontId="1" fillId="0" borderId="17" xfId="23" applyNumberFormat="1" applyBorder="1" applyAlignment="1">
      <alignment horizontal="center" vertical="center"/>
    </xf>
    <xf numFmtId="0" fontId="1" fillId="0" borderId="17" xfId="23" applyFont="1" applyBorder="1" applyAlignment="1">
      <alignment vertical="center"/>
    </xf>
    <xf numFmtId="0" fontId="1" fillId="0" borderId="17" xfId="23" applyFont="1" applyBorder="1" applyAlignment="1">
      <alignment horizontal="center" vertical="center"/>
    </xf>
    <xf numFmtId="0" fontId="117" fillId="0" borderId="55" xfId="23" applyFont="1" applyBorder="1" applyAlignment="1">
      <alignment horizontal="center" vertical="center"/>
    </xf>
    <xf numFmtId="0" fontId="117" fillId="0" borderId="19" xfId="23" applyFont="1" applyBorder="1" applyAlignment="1">
      <alignment horizontal="center" vertical="center"/>
    </xf>
    <xf numFmtId="0" fontId="116" fillId="0" borderId="19" xfId="23" applyFont="1" applyBorder="1" applyAlignment="1">
      <alignment horizontal="center" vertical="center"/>
    </xf>
    <xf numFmtId="166" fontId="117" fillId="0" borderId="19" xfId="23" applyNumberFormat="1" applyFont="1" applyBorder="1" applyAlignment="1">
      <alignment horizontal="center" vertical="center"/>
    </xf>
    <xf numFmtId="166" fontId="117" fillId="6" borderId="19" xfId="23" applyNumberFormat="1" applyFont="1" applyFill="1" applyBorder="1" applyAlignment="1">
      <alignment horizontal="center" vertical="center"/>
    </xf>
    <xf numFmtId="0" fontId="1" fillId="0" borderId="19" xfId="23" applyFont="1" applyBorder="1" applyAlignment="1">
      <alignment vertical="center"/>
    </xf>
    <xf numFmtId="166" fontId="114" fillId="0" borderId="19" xfId="23" applyNumberFormat="1" applyFont="1" applyBorder="1" applyAlignment="1">
      <alignment horizontal="left" vertical="center"/>
    </xf>
    <xf numFmtId="166" fontId="117" fillId="6" borderId="56" xfId="23" applyNumberFormat="1" applyFont="1" applyFill="1" applyBorder="1" applyAlignment="1">
      <alignment horizontal="center" vertical="center"/>
    </xf>
    <xf numFmtId="0" fontId="1" fillId="0" borderId="0" xfId="23" applyBorder="1" applyAlignment="1"/>
    <xf numFmtId="0" fontId="117" fillId="0" borderId="0" xfId="23" applyFont="1" applyBorder="1"/>
    <xf numFmtId="0" fontId="1" fillId="0" borderId="0" xfId="23" applyFont="1" applyAlignment="1"/>
    <xf numFmtId="0" fontId="1" fillId="0" borderId="0" xfId="23" applyFont="1"/>
    <xf numFmtId="0" fontId="1" fillId="0" borderId="0" xfId="23" applyAlignment="1">
      <alignment horizontal="center" vertical="center"/>
    </xf>
    <xf numFmtId="0" fontId="116" fillId="0" borderId="0" xfId="23" applyFont="1"/>
    <xf numFmtId="166" fontId="1" fillId="0" borderId="0" xfId="23" applyNumberFormat="1"/>
  </cellXfs>
  <cellStyles count="25">
    <cellStyle name="Ezres" xfId="1" builtinId="3"/>
    <cellStyle name="Ezres 2" xfId="2"/>
    <cellStyle name="Ezres 2 2" xfId="3"/>
    <cellStyle name="Ezres 2 2 2" xfId="4"/>
    <cellStyle name="Ezres 2 2 3" xfId="21"/>
    <cellStyle name="Ezres 2 3" xfId="20"/>
    <cellStyle name="Ezres 3" xfId="5"/>
    <cellStyle name="Ezres 3 2" xfId="6"/>
    <cellStyle name="Ezres 4" xfId="24"/>
    <cellStyle name="Normál" xfId="0" builtinId="0"/>
    <cellStyle name="Normál 2" xfId="7"/>
    <cellStyle name="Normál 3" xfId="8"/>
    <cellStyle name="Normál 3 2" xfId="9"/>
    <cellStyle name="Normál 4" xfId="10"/>
    <cellStyle name="Normál 5" xfId="23"/>
    <cellStyle name="Normál_KVRENMUNKA" xfId="11"/>
    <cellStyle name="Normál_rendelet mellékletei (1)" xfId="12"/>
    <cellStyle name="Normál_Több éves kihatással járó kötelezettségvállalás" xfId="13"/>
    <cellStyle name="Normál_VAGYONK" xfId="14"/>
    <cellStyle name="Normál_VAGYONKIM" xfId="15"/>
    <cellStyle name="Normál_Zárszámadás mell" xfId="16"/>
    <cellStyle name="Normál_Zárszámadás mell 2" xfId="17"/>
    <cellStyle name="Százalék 2" xfId="18"/>
    <cellStyle name="Százalék 3" xfId="19"/>
    <cellStyle name="Százalék 3 2" xfId="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R52"/>
  <sheetViews>
    <sheetView topLeftCell="B10" zoomScale="80" zoomScaleNormal="80" workbookViewId="0">
      <selection activeCell="L24" sqref="L24"/>
    </sheetView>
  </sheetViews>
  <sheetFormatPr defaultRowHeight="14.25"/>
  <cols>
    <col min="1" max="1" width="32.7109375" style="32" customWidth="1"/>
    <col min="2" max="3" width="15.5703125" style="32" bestFit="1" customWidth="1"/>
    <col min="4" max="4" width="15.140625" style="32" customWidth="1"/>
    <col min="5" max="5" width="12" style="32" customWidth="1"/>
    <col min="6" max="6" width="12.42578125" style="32" customWidth="1"/>
    <col min="7" max="7" width="12.85546875" style="32" customWidth="1"/>
    <col min="8" max="8" width="12.42578125" style="32" customWidth="1"/>
    <col min="9" max="9" width="9.7109375" style="32" customWidth="1"/>
    <col min="10" max="10" width="12.7109375" style="32" customWidth="1"/>
    <col min="11" max="11" width="14.28515625" style="32" customWidth="1"/>
    <col min="12" max="12" width="13.28515625" style="32" customWidth="1"/>
    <col min="13" max="13" width="10.5703125" style="32" bestFit="1" customWidth="1"/>
    <col min="14" max="14" width="15.42578125" style="32" customWidth="1"/>
    <col min="15" max="16" width="16" style="32" customWidth="1"/>
    <col min="17" max="17" width="10.42578125" style="44" customWidth="1"/>
    <col min="18" max="18" width="15.28515625" style="713" bestFit="1" customWidth="1"/>
  </cols>
  <sheetData>
    <row r="3" spans="1:18" ht="37.5" customHeight="1">
      <c r="A3" s="1560" t="s">
        <v>780</v>
      </c>
      <c r="B3" s="1560"/>
      <c r="C3" s="1560"/>
      <c r="D3" s="1560"/>
      <c r="E3" s="1560"/>
      <c r="F3" s="1560"/>
      <c r="G3" s="1560"/>
      <c r="H3" s="1560"/>
      <c r="I3" s="1560"/>
      <c r="J3" s="1560"/>
      <c r="K3" s="1560"/>
      <c r="L3" s="1560"/>
      <c r="M3" s="1560"/>
      <c r="N3" s="1560"/>
      <c r="O3" s="1560"/>
      <c r="P3" s="1560"/>
      <c r="Q3" s="1560"/>
    </row>
    <row r="4" spans="1:18" ht="1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5"/>
    </row>
    <row r="5" spans="1:18" ht="18.75" customHeight="1" thickBot="1">
      <c r="A5" s="64"/>
      <c r="B5" s="64"/>
      <c r="C5" s="64"/>
      <c r="D5" s="64"/>
      <c r="E5" s="64"/>
      <c r="F5" s="820"/>
      <c r="G5" s="820"/>
      <c r="H5" s="820"/>
      <c r="I5" s="820"/>
      <c r="J5" s="820"/>
      <c r="K5" s="820"/>
      <c r="L5" s="820"/>
      <c r="M5" s="820"/>
      <c r="N5" s="1561" t="s">
        <v>659</v>
      </c>
      <c r="O5" s="1562"/>
      <c r="P5" s="1562"/>
      <c r="Q5" s="1562"/>
    </row>
    <row r="6" spans="1:18" s="18" customFormat="1" ht="14.25" customHeight="1" thickBot="1">
      <c r="A6" s="1563" t="s">
        <v>95</v>
      </c>
      <c r="B6" s="1565" t="s">
        <v>165</v>
      </c>
      <c r="C6" s="1566"/>
      <c r="D6" s="1566"/>
      <c r="E6" s="1567"/>
      <c r="F6" s="1565" t="s">
        <v>617</v>
      </c>
      <c r="G6" s="1566"/>
      <c r="H6" s="1566"/>
      <c r="I6" s="1567"/>
      <c r="J6" s="1565" t="s">
        <v>164</v>
      </c>
      <c r="K6" s="1566"/>
      <c r="L6" s="1566"/>
      <c r="M6" s="1567"/>
      <c r="N6" s="1568" t="s">
        <v>11</v>
      </c>
      <c r="O6" s="1569"/>
      <c r="P6" s="1569"/>
      <c r="Q6" s="1570"/>
      <c r="R6" s="821"/>
    </row>
    <row r="7" spans="1:18" s="18" customFormat="1" ht="51" customHeight="1" thickBot="1">
      <c r="A7" s="1564"/>
      <c r="B7" s="175" t="s">
        <v>166</v>
      </c>
      <c r="C7" s="175" t="s">
        <v>167</v>
      </c>
      <c r="D7" s="263" t="s">
        <v>168</v>
      </c>
      <c r="E7" s="280" t="s">
        <v>169</v>
      </c>
      <c r="F7" s="274" t="s">
        <v>166</v>
      </c>
      <c r="G7" s="175" t="s">
        <v>167</v>
      </c>
      <c r="H7" s="263" t="s">
        <v>168</v>
      </c>
      <c r="I7" s="280" t="s">
        <v>169</v>
      </c>
      <c r="J7" s="274" t="s">
        <v>166</v>
      </c>
      <c r="K7" s="175" t="s">
        <v>167</v>
      </c>
      <c r="L7" s="176" t="s">
        <v>168</v>
      </c>
      <c r="M7" s="176" t="s">
        <v>169</v>
      </c>
      <c r="N7" s="175" t="s">
        <v>166</v>
      </c>
      <c r="O7" s="175" t="s">
        <v>167</v>
      </c>
      <c r="P7" s="263" t="s">
        <v>168</v>
      </c>
      <c r="Q7" s="280" t="s">
        <v>169</v>
      </c>
      <c r="R7" s="821"/>
    </row>
    <row r="8" spans="1:18" s="18" customFormat="1" ht="56.25" customHeight="1" thickBot="1">
      <c r="A8" s="159" t="s">
        <v>61</v>
      </c>
      <c r="B8" s="93">
        <f>B9+B16+B15</f>
        <v>303714425</v>
      </c>
      <c r="C8" s="93">
        <f>C9+C16+C15</f>
        <v>827910517</v>
      </c>
      <c r="D8" s="93">
        <f>D9+D16+D15</f>
        <v>795412895</v>
      </c>
      <c r="E8" s="294">
        <f>D8/C8*100</f>
        <v>96.074742217581957</v>
      </c>
      <c r="F8" s="93">
        <f>F9+F16</f>
        <v>0</v>
      </c>
      <c r="G8" s="93">
        <f>G9+G16</f>
        <v>1177749</v>
      </c>
      <c r="H8" s="264">
        <f>H9+H16</f>
        <v>1284147</v>
      </c>
      <c r="I8" s="294">
        <f>H8/G8*100</f>
        <v>109.03401318956756</v>
      </c>
      <c r="J8" s="160">
        <f>J9+J16</f>
        <v>0</v>
      </c>
      <c r="K8" s="150">
        <f>K9+K16</f>
        <v>0</v>
      </c>
      <c r="L8" s="161">
        <f>L9+L16</f>
        <v>0</v>
      </c>
      <c r="M8" s="353"/>
      <c r="N8" s="283">
        <f>J8+F8+B8</f>
        <v>303714425</v>
      </c>
      <c r="O8" s="105">
        <f>K8+G8+C8</f>
        <v>829088266</v>
      </c>
      <c r="P8" s="286">
        <f>L8+H8+D8</f>
        <v>796697042</v>
      </c>
      <c r="Q8" s="294">
        <f>P8/O8*100</f>
        <v>96.093151317136119</v>
      </c>
      <c r="R8" s="821"/>
    </row>
    <row r="9" spans="1:18" s="18" customFormat="1" ht="33.75" customHeight="1" thickBot="1">
      <c r="A9" s="158" t="s">
        <v>65</v>
      </c>
      <c r="B9" s="126">
        <f>SUM(B10:B14)</f>
        <v>299987425</v>
      </c>
      <c r="C9" s="126">
        <f t="shared" ref="C9:D9" si="0">SUM(C10:C14)</f>
        <v>251385131</v>
      </c>
      <c r="D9" s="126">
        <f t="shared" si="0"/>
        <v>251385131</v>
      </c>
      <c r="E9" s="163">
        <f t="shared" ref="E9:E34" si="1">D9/C9*100</f>
        <v>100</v>
      </c>
      <c r="F9" s="126">
        <f>SUM(F10:F13)</f>
        <v>0</v>
      </c>
      <c r="G9" s="94">
        <f>SUM(G10:G13)</f>
        <v>0</v>
      </c>
      <c r="H9" s="95">
        <f>SUM(H10:H13)</f>
        <v>0</v>
      </c>
      <c r="I9" s="163"/>
      <c r="J9" s="126">
        <f>SUM(J10:J13)</f>
        <v>0</v>
      </c>
      <c r="K9" s="94">
        <f>SUM(K10:K13)</f>
        <v>0</v>
      </c>
      <c r="L9" s="95">
        <f>SUM(L10:L13)</f>
        <v>0</v>
      </c>
      <c r="M9" s="163"/>
      <c r="N9" s="126">
        <f t="shared" ref="N9:P34" si="2">J9+F9+B9</f>
        <v>299987425</v>
      </c>
      <c r="O9" s="94">
        <f t="shared" si="2"/>
        <v>251385131</v>
      </c>
      <c r="P9" s="95">
        <f t="shared" si="2"/>
        <v>251385131</v>
      </c>
      <c r="Q9" s="163">
        <f t="shared" ref="Q9:Q46" si="3">P9/O9*100</f>
        <v>100</v>
      </c>
      <c r="R9" s="821"/>
    </row>
    <row r="10" spans="1:18" s="18" customFormat="1" ht="48.75" customHeight="1">
      <c r="A10" s="157" t="s">
        <v>62</v>
      </c>
      <c r="B10" s="255">
        <v>138972149</v>
      </c>
      <c r="C10" s="258">
        <v>157065731</v>
      </c>
      <c r="D10" s="265">
        <v>157065731</v>
      </c>
      <c r="E10" s="359">
        <f t="shared" si="1"/>
        <v>100</v>
      </c>
      <c r="F10" s="255"/>
      <c r="G10" s="99"/>
      <c r="H10" s="140"/>
      <c r="I10" s="296"/>
      <c r="J10" s="255"/>
      <c r="K10" s="140"/>
      <c r="L10" s="140"/>
      <c r="M10" s="296"/>
      <c r="N10" s="354">
        <f t="shared" si="2"/>
        <v>138972149</v>
      </c>
      <c r="O10" s="355">
        <f t="shared" si="2"/>
        <v>157065731</v>
      </c>
      <c r="P10" s="287">
        <f t="shared" si="2"/>
        <v>157065731</v>
      </c>
      <c r="Q10" s="296">
        <f t="shared" si="3"/>
        <v>100</v>
      </c>
      <c r="R10" s="821"/>
    </row>
    <row r="11" spans="1:18" s="18" customFormat="1" ht="46.5" customHeight="1">
      <c r="A11" s="96" t="s">
        <v>63</v>
      </c>
      <c r="B11" s="255">
        <v>73598296</v>
      </c>
      <c r="C11" s="258">
        <v>69323116</v>
      </c>
      <c r="D11" s="265">
        <v>69323116</v>
      </c>
      <c r="E11" s="360">
        <f t="shared" si="1"/>
        <v>100</v>
      </c>
      <c r="F11" s="255"/>
      <c r="G11" s="99"/>
      <c r="H11" s="140"/>
      <c r="I11" s="281"/>
      <c r="J11" s="255"/>
      <c r="K11" s="140"/>
      <c r="L11" s="140"/>
      <c r="M11" s="281"/>
      <c r="N11" s="282">
        <f t="shared" si="2"/>
        <v>73598296</v>
      </c>
      <c r="O11" s="261">
        <f t="shared" si="2"/>
        <v>69323116</v>
      </c>
      <c r="P11" s="285">
        <f t="shared" si="2"/>
        <v>69323116</v>
      </c>
      <c r="Q11" s="281">
        <f t="shared" si="3"/>
        <v>100</v>
      </c>
      <c r="R11" s="821"/>
    </row>
    <row r="12" spans="1:18" s="18" customFormat="1" ht="40.5" customHeight="1">
      <c r="A12" s="96" t="s">
        <v>64</v>
      </c>
      <c r="B12" s="256">
        <v>6220980</v>
      </c>
      <c r="C12" s="259">
        <v>6220980</v>
      </c>
      <c r="D12" s="266">
        <v>6220980</v>
      </c>
      <c r="E12" s="360">
        <f t="shared" si="1"/>
        <v>100</v>
      </c>
      <c r="F12" s="256"/>
      <c r="G12" s="100"/>
      <c r="H12" s="141"/>
      <c r="I12" s="281"/>
      <c r="J12" s="256"/>
      <c r="K12" s="141"/>
      <c r="L12" s="141"/>
      <c r="M12" s="281"/>
      <c r="N12" s="149">
        <f t="shared" si="2"/>
        <v>6220980</v>
      </c>
      <c r="O12" s="91">
        <f t="shared" si="2"/>
        <v>6220980</v>
      </c>
      <c r="P12" s="285">
        <f t="shared" si="2"/>
        <v>6220980</v>
      </c>
      <c r="Q12" s="281">
        <f t="shared" si="3"/>
        <v>100</v>
      </c>
      <c r="R12" s="821"/>
    </row>
    <row r="13" spans="1:18" s="18" customFormat="1" ht="43.5">
      <c r="A13" s="96" t="s">
        <v>539</v>
      </c>
      <c r="B13" s="256">
        <v>81196000</v>
      </c>
      <c r="C13" s="259">
        <v>18769304</v>
      </c>
      <c r="D13" s="266">
        <v>18769304</v>
      </c>
      <c r="E13" s="360">
        <f t="shared" si="1"/>
        <v>100</v>
      </c>
      <c r="F13" s="256"/>
      <c r="G13" s="100"/>
      <c r="H13" s="141"/>
      <c r="I13" s="281"/>
      <c r="J13" s="256"/>
      <c r="K13" s="141"/>
      <c r="L13" s="141"/>
      <c r="M13" s="281"/>
      <c r="N13" s="149">
        <f t="shared" si="2"/>
        <v>81196000</v>
      </c>
      <c r="O13" s="91">
        <f t="shared" si="2"/>
        <v>18769304</v>
      </c>
      <c r="P13" s="285">
        <f t="shared" si="2"/>
        <v>18769304</v>
      </c>
      <c r="Q13" s="281">
        <f t="shared" si="3"/>
        <v>100</v>
      </c>
      <c r="R13" s="821"/>
    </row>
    <row r="14" spans="1:18" s="18" customFormat="1" ht="29.25">
      <c r="A14" s="106" t="s">
        <v>648</v>
      </c>
      <c r="B14" s="1205"/>
      <c r="C14" s="1206">
        <v>6000</v>
      </c>
      <c r="D14" s="269">
        <v>6000</v>
      </c>
      <c r="E14" s="361">
        <f t="shared" si="1"/>
        <v>100</v>
      </c>
      <c r="F14" s="1205"/>
      <c r="G14" s="109"/>
      <c r="H14" s="143"/>
      <c r="I14" s="294"/>
      <c r="J14" s="1205"/>
      <c r="K14" s="143"/>
      <c r="L14" s="143"/>
      <c r="M14" s="294"/>
      <c r="N14" s="283">
        <v>0</v>
      </c>
      <c r="O14" s="105">
        <f t="shared" si="2"/>
        <v>6000</v>
      </c>
      <c r="P14" s="286">
        <f t="shared" si="2"/>
        <v>6000</v>
      </c>
      <c r="Q14" s="294">
        <f t="shared" si="3"/>
        <v>100</v>
      </c>
      <c r="R14" s="821"/>
    </row>
    <row r="15" spans="1:18" s="18" customFormat="1" ht="57.75">
      <c r="A15" s="106" t="s">
        <v>647</v>
      </c>
      <c r="B15" s="1205">
        <v>945000</v>
      </c>
      <c r="C15" s="1206"/>
      <c r="D15" s="269"/>
      <c r="E15" s="361"/>
      <c r="F15" s="1205"/>
      <c r="G15" s="109"/>
      <c r="H15" s="143"/>
      <c r="I15" s="294"/>
      <c r="J15" s="1205"/>
      <c r="K15" s="143"/>
      <c r="L15" s="143"/>
      <c r="M15" s="294"/>
      <c r="N15" s="283">
        <f t="shared" si="2"/>
        <v>945000</v>
      </c>
      <c r="O15" s="105">
        <v>0</v>
      </c>
      <c r="P15" s="286">
        <v>0</v>
      </c>
      <c r="Q15" s="294"/>
      <c r="R15" s="821"/>
    </row>
    <row r="16" spans="1:18" s="76" customFormat="1" ht="44.25" thickBot="1">
      <c r="A16" s="101" t="s">
        <v>160</v>
      </c>
      <c r="B16" s="257">
        <v>2782000</v>
      </c>
      <c r="C16" s="260">
        <v>576525386</v>
      </c>
      <c r="D16" s="267">
        <v>544027764</v>
      </c>
      <c r="E16" s="361">
        <f t="shared" si="1"/>
        <v>94.363193228060211</v>
      </c>
      <c r="F16" s="257">
        <v>0</v>
      </c>
      <c r="G16" s="104">
        <v>1177749</v>
      </c>
      <c r="H16" s="142">
        <v>1284147</v>
      </c>
      <c r="I16" s="361">
        <f>H16/G16*100</f>
        <v>109.03401318956756</v>
      </c>
      <c r="J16" s="257">
        <v>0</v>
      </c>
      <c r="K16" s="142">
        <v>0</v>
      </c>
      <c r="L16" s="142">
        <v>0</v>
      </c>
      <c r="M16" s="361"/>
      <c r="N16" s="283">
        <f t="shared" si="2"/>
        <v>2782000</v>
      </c>
      <c r="O16" s="105">
        <f t="shared" si="2"/>
        <v>577703135</v>
      </c>
      <c r="P16" s="286">
        <f t="shared" si="2"/>
        <v>545311911</v>
      </c>
      <c r="Q16" s="294">
        <f t="shared" si="3"/>
        <v>94.393102263500779</v>
      </c>
      <c r="R16" s="822"/>
    </row>
    <row r="17" spans="1:18" s="77" customFormat="1" ht="48.75" customHeight="1" thickBot="1">
      <c r="A17" s="92" t="s">
        <v>66</v>
      </c>
      <c r="B17" s="126">
        <f t="shared" ref="B17:L17" si="4">SUM(B18:B19)</f>
        <v>2059920000</v>
      </c>
      <c r="C17" s="94">
        <f t="shared" si="4"/>
        <v>2146714783</v>
      </c>
      <c r="D17" s="95">
        <f t="shared" si="4"/>
        <v>84026093</v>
      </c>
      <c r="E17" s="163">
        <f t="shared" si="1"/>
        <v>3.9141712567225566</v>
      </c>
      <c r="F17" s="126">
        <f t="shared" si="4"/>
        <v>0</v>
      </c>
      <c r="G17" s="94">
        <f t="shared" si="4"/>
        <v>0</v>
      </c>
      <c r="H17" s="95">
        <f t="shared" si="4"/>
        <v>0</v>
      </c>
      <c r="I17" s="163"/>
      <c r="J17" s="126">
        <f t="shared" si="4"/>
        <v>0</v>
      </c>
      <c r="K17" s="95">
        <f t="shared" si="4"/>
        <v>0</v>
      </c>
      <c r="L17" s="95">
        <f t="shared" si="4"/>
        <v>0</v>
      </c>
      <c r="M17" s="163"/>
      <c r="N17" s="126">
        <f t="shared" si="2"/>
        <v>2059920000</v>
      </c>
      <c r="O17" s="94">
        <f t="shared" si="2"/>
        <v>2146714783</v>
      </c>
      <c r="P17" s="95">
        <f t="shared" si="2"/>
        <v>84026093</v>
      </c>
      <c r="Q17" s="163">
        <f t="shared" si="3"/>
        <v>3.9141712567225566</v>
      </c>
      <c r="R17" s="823"/>
    </row>
    <row r="18" spans="1:18" s="18" customFormat="1" ht="58.5" customHeight="1">
      <c r="A18" s="151" t="s">
        <v>122</v>
      </c>
      <c r="B18" s="152"/>
      <c r="C18" s="153">
        <v>3267774</v>
      </c>
      <c r="D18" s="268">
        <v>3267774</v>
      </c>
      <c r="E18" s="296">
        <f t="shared" si="1"/>
        <v>100</v>
      </c>
      <c r="F18" s="275"/>
      <c r="G18" s="154"/>
      <c r="H18" s="155"/>
      <c r="I18" s="296"/>
      <c r="J18" s="275"/>
      <c r="K18" s="155"/>
      <c r="L18" s="155"/>
      <c r="M18" s="296"/>
      <c r="N18" s="284">
        <f t="shared" si="2"/>
        <v>0</v>
      </c>
      <c r="O18" s="156">
        <f t="shared" si="2"/>
        <v>3267774</v>
      </c>
      <c r="P18" s="287">
        <f t="shared" si="2"/>
        <v>3267774</v>
      </c>
      <c r="Q18" s="296">
        <f t="shared" si="3"/>
        <v>100</v>
      </c>
      <c r="R18" s="821"/>
    </row>
    <row r="19" spans="1:18" s="18" customFormat="1" ht="48.75" customHeight="1" thickBot="1">
      <c r="A19" s="106" t="s">
        <v>67</v>
      </c>
      <c r="B19" s="107">
        <v>2059920000</v>
      </c>
      <c r="C19" s="108">
        <v>2143447009</v>
      </c>
      <c r="D19" s="269">
        <v>80758319</v>
      </c>
      <c r="E19" s="294">
        <f t="shared" si="1"/>
        <v>3.7676844195778298</v>
      </c>
      <c r="F19" s="276"/>
      <c r="G19" s="109"/>
      <c r="H19" s="143"/>
      <c r="I19" s="294"/>
      <c r="J19" s="276"/>
      <c r="K19" s="143"/>
      <c r="L19" s="143"/>
      <c r="M19" s="294"/>
      <c r="N19" s="283">
        <f t="shared" si="2"/>
        <v>2059920000</v>
      </c>
      <c r="O19" s="105">
        <f t="shared" si="2"/>
        <v>2143447009</v>
      </c>
      <c r="P19" s="286">
        <f t="shared" si="2"/>
        <v>80758319</v>
      </c>
      <c r="Q19" s="294">
        <f t="shared" si="3"/>
        <v>3.7676844195778298</v>
      </c>
      <c r="R19" s="821"/>
    </row>
    <row r="20" spans="1:18" s="65" customFormat="1" ht="15.75" thickBot="1">
      <c r="A20" s="159" t="s">
        <v>52</v>
      </c>
      <c r="B20" s="1212">
        <f t="shared" ref="B20:C20" si="5">B22+B23+B27+B21</f>
        <v>82421000</v>
      </c>
      <c r="C20" s="1212">
        <f t="shared" si="5"/>
        <v>82519000</v>
      </c>
      <c r="D20" s="1212">
        <f>D22+D23+D27+D21</f>
        <v>86178673</v>
      </c>
      <c r="E20" s="163">
        <f t="shared" si="1"/>
        <v>104.43494589124928</v>
      </c>
      <c r="F20" s="1211">
        <f>F22+F23+F27</f>
        <v>0</v>
      </c>
      <c r="G20" s="1211">
        <f>G22+G23+G27</f>
        <v>0</v>
      </c>
      <c r="H20" s="1212">
        <f>H22+H23+H27</f>
        <v>0</v>
      </c>
      <c r="I20" s="163"/>
      <c r="J20" s="1216">
        <f>J22+J23+J27</f>
        <v>0</v>
      </c>
      <c r="K20" s="1211">
        <f>K22+K23+K27</f>
        <v>0</v>
      </c>
      <c r="L20" s="1211">
        <f>L22+L23+L27</f>
        <v>0</v>
      </c>
      <c r="M20" s="163"/>
      <c r="N20" s="163">
        <f t="shared" si="2"/>
        <v>82421000</v>
      </c>
      <c r="O20" s="163">
        <f t="shared" si="2"/>
        <v>82519000</v>
      </c>
      <c r="P20" s="163">
        <f t="shared" si="2"/>
        <v>86178673</v>
      </c>
      <c r="Q20" s="163">
        <f t="shared" si="3"/>
        <v>104.43494589124928</v>
      </c>
      <c r="R20" s="824"/>
    </row>
    <row r="21" spans="1:18" s="18" customFormat="1" ht="28.5">
      <c r="A21" s="1209" t="s">
        <v>649</v>
      </c>
      <c r="B21" s="1210"/>
      <c r="C21" s="1210"/>
      <c r="D21" s="1213">
        <v>368345</v>
      </c>
      <c r="E21" s="359"/>
      <c r="F21" s="1215"/>
      <c r="G21" s="1210"/>
      <c r="H21" s="1213"/>
      <c r="I21" s="359"/>
      <c r="J21" s="1215"/>
      <c r="K21" s="1210"/>
      <c r="L21" s="1210"/>
      <c r="M21" s="98"/>
      <c r="N21" s="98"/>
      <c r="O21" s="98"/>
      <c r="P21" s="98">
        <v>368345</v>
      </c>
      <c r="Q21" s="1542"/>
      <c r="R21" s="821"/>
    </row>
    <row r="22" spans="1:18" s="76" customFormat="1" ht="15">
      <c r="A22" s="110" t="s">
        <v>53</v>
      </c>
      <c r="B22" s="111">
        <v>15514000</v>
      </c>
      <c r="C22" s="112">
        <v>15612000</v>
      </c>
      <c r="D22" s="270">
        <v>14464730</v>
      </c>
      <c r="E22" s="359">
        <f t="shared" si="1"/>
        <v>92.651357929797598</v>
      </c>
      <c r="F22" s="277"/>
      <c r="G22" s="113"/>
      <c r="H22" s="114"/>
      <c r="I22" s="281"/>
      <c r="J22" s="277"/>
      <c r="K22" s="114"/>
      <c r="L22" s="114"/>
      <c r="M22" s="296"/>
      <c r="N22" s="284">
        <f t="shared" si="2"/>
        <v>15514000</v>
      </c>
      <c r="O22" s="156">
        <f t="shared" si="2"/>
        <v>15612000</v>
      </c>
      <c r="P22" s="287">
        <f t="shared" si="2"/>
        <v>14464730</v>
      </c>
      <c r="Q22" s="296">
        <f t="shared" si="3"/>
        <v>92.651357929797598</v>
      </c>
      <c r="R22" s="822"/>
    </row>
    <row r="23" spans="1:18" s="76" customFormat="1" ht="29.25">
      <c r="A23" s="115" t="s">
        <v>54</v>
      </c>
      <c r="B23" s="1207">
        <f>SUM(B26+B25+B24)</f>
        <v>62627000</v>
      </c>
      <c r="C23" s="117">
        <f>SUM(C26+C25+C24)</f>
        <v>60577000</v>
      </c>
      <c r="D23" s="117">
        <f>SUM(D26+D25+D24)</f>
        <v>64916475</v>
      </c>
      <c r="E23" s="360">
        <f t="shared" si="1"/>
        <v>107.16356868118262</v>
      </c>
      <c r="F23" s="165">
        <f>F24+F25+F26</f>
        <v>0</v>
      </c>
      <c r="G23" s="116">
        <f>G24+G25+G26</f>
        <v>0</v>
      </c>
      <c r="H23" s="117">
        <f>H24+H25+H26</f>
        <v>0</v>
      </c>
      <c r="I23" s="281"/>
      <c r="J23" s="165">
        <f>J24+J25+J26</f>
        <v>0</v>
      </c>
      <c r="K23" s="117">
        <f>K24+K25+K26</f>
        <v>0</v>
      </c>
      <c r="L23" s="117">
        <f>L24+L25+L26</f>
        <v>0</v>
      </c>
      <c r="M23" s="281"/>
      <c r="N23" s="149">
        <f t="shared" si="2"/>
        <v>62627000</v>
      </c>
      <c r="O23" s="91">
        <f t="shared" si="2"/>
        <v>60577000</v>
      </c>
      <c r="P23" s="285">
        <f t="shared" si="2"/>
        <v>64916475</v>
      </c>
      <c r="Q23" s="281">
        <f t="shared" si="3"/>
        <v>107.16356868118262</v>
      </c>
      <c r="R23" s="822"/>
    </row>
    <row r="24" spans="1:18" s="76" customFormat="1" ht="57.75">
      <c r="A24" s="106" t="s">
        <v>55</v>
      </c>
      <c r="B24" s="118">
        <v>52562000</v>
      </c>
      <c r="C24" s="119">
        <v>52562000</v>
      </c>
      <c r="D24" s="271">
        <v>57024851</v>
      </c>
      <c r="E24" s="360">
        <f t="shared" si="1"/>
        <v>108.49064152810016</v>
      </c>
      <c r="F24" s="278"/>
      <c r="G24" s="120"/>
      <c r="H24" s="121"/>
      <c r="I24" s="281"/>
      <c r="J24" s="278"/>
      <c r="K24" s="121"/>
      <c r="L24" s="121"/>
      <c r="M24" s="281"/>
      <c r="N24" s="149">
        <f t="shared" si="2"/>
        <v>52562000</v>
      </c>
      <c r="O24" s="91">
        <f t="shared" si="2"/>
        <v>52562000</v>
      </c>
      <c r="P24" s="285">
        <f t="shared" si="2"/>
        <v>57024851</v>
      </c>
      <c r="Q24" s="281">
        <f t="shared" si="3"/>
        <v>108.49064152810016</v>
      </c>
      <c r="R24" s="822"/>
    </row>
    <row r="25" spans="1:18" s="18" customFormat="1" ht="24.75" customHeight="1">
      <c r="A25" s="96" t="s">
        <v>56</v>
      </c>
      <c r="B25" s="122">
        <v>8015000</v>
      </c>
      <c r="C25" s="123">
        <v>8015000</v>
      </c>
      <c r="D25" s="272">
        <v>7891624</v>
      </c>
      <c r="E25" s="360">
        <f t="shared" si="1"/>
        <v>98.460686213349973</v>
      </c>
      <c r="F25" s="279"/>
      <c r="G25" s="124"/>
      <c r="H25" s="125"/>
      <c r="I25" s="281"/>
      <c r="J25" s="279"/>
      <c r="K25" s="125"/>
      <c r="L25" s="125"/>
      <c r="M25" s="281"/>
      <c r="N25" s="149">
        <f t="shared" si="2"/>
        <v>8015000</v>
      </c>
      <c r="O25" s="91">
        <f t="shared" si="2"/>
        <v>8015000</v>
      </c>
      <c r="P25" s="285">
        <f t="shared" si="2"/>
        <v>7891624</v>
      </c>
      <c r="Q25" s="281">
        <f t="shared" si="3"/>
        <v>98.460686213349973</v>
      </c>
      <c r="R25" s="821"/>
    </row>
    <row r="26" spans="1:18" s="18" customFormat="1" ht="47.25" customHeight="1">
      <c r="A26" s="96" t="s">
        <v>57</v>
      </c>
      <c r="B26" s="122">
        <v>2050000</v>
      </c>
      <c r="C26" s="123"/>
      <c r="D26" s="272"/>
      <c r="E26" s="360"/>
      <c r="F26" s="279"/>
      <c r="G26" s="124"/>
      <c r="H26" s="125"/>
      <c r="I26" s="281"/>
      <c r="J26" s="279"/>
      <c r="K26" s="125"/>
      <c r="L26" s="125"/>
      <c r="M26" s="281"/>
      <c r="N26" s="149">
        <f t="shared" si="2"/>
        <v>2050000</v>
      </c>
      <c r="O26" s="91">
        <f t="shared" si="2"/>
        <v>0</v>
      </c>
      <c r="P26" s="285">
        <f t="shared" si="2"/>
        <v>0</v>
      </c>
      <c r="Q26" s="281"/>
      <c r="R26" s="821"/>
    </row>
    <row r="27" spans="1:18" s="76" customFormat="1" ht="48.75" customHeight="1" thickBot="1">
      <c r="A27" s="1208" t="s">
        <v>58</v>
      </c>
      <c r="B27" s="102">
        <v>4280000</v>
      </c>
      <c r="C27" s="103">
        <v>6330000</v>
      </c>
      <c r="D27" s="267">
        <v>6429123</v>
      </c>
      <c r="E27" s="1214">
        <f t="shared" si="1"/>
        <v>101.56592417061611</v>
      </c>
      <c r="F27" s="257"/>
      <c r="G27" s="104"/>
      <c r="H27" s="142"/>
      <c r="I27" s="856"/>
      <c r="J27" s="278"/>
      <c r="K27" s="121"/>
      <c r="L27" s="121"/>
      <c r="M27" s="294"/>
      <c r="N27" s="283">
        <f t="shared" si="2"/>
        <v>4280000</v>
      </c>
      <c r="O27" s="105">
        <f t="shared" si="2"/>
        <v>6330000</v>
      </c>
      <c r="P27" s="286">
        <f t="shared" si="2"/>
        <v>6429123</v>
      </c>
      <c r="Q27" s="294">
        <f t="shared" si="3"/>
        <v>101.56592417061611</v>
      </c>
      <c r="R27" s="822"/>
    </row>
    <row r="28" spans="1:18" s="18" customFormat="1" ht="15.75" thickBot="1">
      <c r="A28" s="92" t="s">
        <v>59</v>
      </c>
      <c r="B28" s="351">
        <v>448868000</v>
      </c>
      <c r="C28" s="94">
        <v>465842143</v>
      </c>
      <c r="D28" s="352">
        <v>43978477</v>
      </c>
      <c r="E28" s="163">
        <f t="shared" si="1"/>
        <v>9.4406394227840398</v>
      </c>
      <c r="F28" s="126">
        <v>341000</v>
      </c>
      <c r="G28" s="94">
        <v>1605075</v>
      </c>
      <c r="H28" s="95">
        <v>1799281</v>
      </c>
      <c r="I28" s="1217">
        <f>H28/G28*100</f>
        <v>112.09949690824416</v>
      </c>
      <c r="J28" s="126">
        <v>597000</v>
      </c>
      <c r="K28" s="95">
        <v>627042</v>
      </c>
      <c r="L28" s="95">
        <v>575035</v>
      </c>
      <c r="M28" s="163">
        <f>L28/K28*100</f>
        <v>91.705978227933699</v>
      </c>
      <c r="N28" s="126">
        <f t="shared" si="2"/>
        <v>449806000</v>
      </c>
      <c r="O28" s="94">
        <f t="shared" si="2"/>
        <v>468074260</v>
      </c>
      <c r="P28" s="95">
        <f t="shared" si="2"/>
        <v>46352793</v>
      </c>
      <c r="Q28" s="163">
        <f t="shared" si="3"/>
        <v>9.9028716084494803</v>
      </c>
      <c r="R28" s="821"/>
    </row>
    <row r="29" spans="1:18" ht="15.75" thickBot="1">
      <c r="A29" s="92" t="s">
        <v>60</v>
      </c>
      <c r="B29" s="162"/>
      <c r="C29" s="163"/>
      <c r="D29" s="273">
        <v>400000</v>
      </c>
      <c r="E29" s="163"/>
      <c r="F29" s="173">
        <v>0</v>
      </c>
      <c r="G29" s="36">
        <v>0</v>
      </c>
      <c r="H29" s="164">
        <v>0</v>
      </c>
      <c r="I29" s="163"/>
      <c r="J29" s="173">
        <f>SUM(J31:J32)</f>
        <v>0</v>
      </c>
      <c r="K29" s="164">
        <f>SUM(K31:K32)</f>
        <v>0</v>
      </c>
      <c r="L29" s="164">
        <f>SUM(L31:L32)</f>
        <v>0</v>
      </c>
      <c r="M29" s="163"/>
      <c r="N29" s="126">
        <f t="shared" si="2"/>
        <v>0</v>
      </c>
      <c r="O29" s="94">
        <f t="shared" si="2"/>
        <v>0</v>
      </c>
      <c r="P29" s="95">
        <f t="shared" si="2"/>
        <v>400000</v>
      </c>
      <c r="Q29" s="163"/>
    </row>
    <row r="30" spans="1:18" ht="32.25" customHeight="1" thickBot="1">
      <c r="A30" s="343" t="s">
        <v>77</v>
      </c>
      <c r="B30" s="344">
        <v>900000</v>
      </c>
      <c r="C30" s="345">
        <v>3991001</v>
      </c>
      <c r="D30" s="346">
        <v>4230296</v>
      </c>
      <c r="E30" s="347">
        <f t="shared" si="1"/>
        <v>105.99586419547377</v>
      </c>
      <c r="F30" s="348"/>
      <c r="G30" s="349">
        <v>80000</v>
      </c>
      <c r="H30" s="350">
        <v>80000</v>
      </c>
      <c r="I30" s="347"/>
      <c r="J30" s="348"/>
      <c r="K30" s="350">
        <v>80000</v>
      </c>
      <c r="L30" s="350">
        <v>80000</v>
      </c>
      <c r="M30" s="163">
        <f t="shared" ref="M30" si="6">L30/K30*100</f>
        <v>100</v>
      </c>
      <c r="N30" s="344">
        <f t="shared" si="2"/>
        <v>900000</v>
      </c>
      <c r="O30" s="345">
        <f t="shared" si="2"/>
        <v>4151001</v>
      </c>
      <c r="P30" s="346">
        <f t="shared" si="2"/>
        <v>4390296</v>
      </c>
      <c r="Q30" s="347">
        <f t="shared" si="3"/>
        <v>105.76475409184437</v>
      </c>
    </row>
    <row r="31" spans="1:18" s="18" customFormat="1" ht="30.75" thickBot="1">
      <c r="A31" s="92" t="s">
        <v>68</v>
      </c>
      <c r="B31" s="126">
        <f>SUM(B32+B33)</f>
        <v>514000</v>
      </c>
      <c r="C31" s="126">
        <f t="shared" ref="C31:D31" si="7">SUM(C32+C33)</f>
        <v>514000</v>
      </c>
      <c r="D31" s="126">
        <f t="shared" si="7"/>
        <v>512817</v>
      </c>
      <c r="E31" s="163">
        <f t="shared" si="1"/>
        <v>99.769844357976652</v>
      </c>
      <c r="F31" s="126">
        <f>SUM(F32:F33)</f>
        <v>0</v>
      </c>
      <c r="G31" s="94">
        <f>SUM(G32)</f>
        <v>0</v>
      </c>
      <c r="H31" s="95">
        <f>SUM(H32)</f>
        <v>0</v>
      </c>
      <c r="I31" s="163"/>
      <c r="J31" s="126">
        <f>SUM(J32)</f>
        <v>0</v>
      </c>
      <c r="K31" s="95">
        <f>SUM(K32)</f>
        <v>0</v>
      </c>
      <c r="L31" s="95">
        <f>SUM(L32)</f>
        <v>0</v>
      </c>
      <c r="M31" s="163"/>
      <c r="N31" s="126">
        <f t="shared" si="2"/>
        <v>514000</v>
      </c>
      <c r="O31" s="94">
        <f t="shared" si="2"/>
        <v>514000</v>
      </c>
      <c r="P31" s="95">
        <f t="shared" si="2"/>
        <v>512817</v>
      </c>
      <c r="Q31" s="163">
        <f t="shared" si="3"/>
        <v>99.769844357976652</v>
      </c>
      <c r="R31" s="821"/>
    </row>
    <row r="32" spans="1:18" s="18" customFormat="1" ht="57.75">
      <c r="A32" s="157" t="s">
        <v>540</v>
      </c>
      <c r="B32" s="97">
        <v>0</v>
      </c>
      <c r="C32" s="98">
        <v>0</v>
      </c>
      <c r="D32" s="342">
        <v>0</v>
      </c>
      <c r="E32" s="359"/>
      <c r="F32" s="255"/>
      <c r="G32" s="99"/>
      <c r="H32" s="140"/>
      <c r="I32" s="296"/>
      <c r="J32" s="255"/>
      <c r="K32" s="140"/>
      <c r="L32" s="140"/>
      <c r="M32" s="296"/>
      <c r="N32" s="284">
        <f t="shared" si="2"/>
        <v>0</v>
      </c>
      <c r="O32" s="156">
        <f t="shared" si="2"/>
        <v>0</v>
      </c>
      <c r="P32" s="287">
        <f t="shared" si="2"/>
        <v>0</v>
      </c>
      <c r="Q32" s="296"/>
      <c r="R32" s="821"/>
    </row>
    <row r="33" spans="1:18" s="18" customFormat="1" ht="48" customHeight="1" thickBot="1">
      <c r="A33" s="170" t="s">
        <v>541</v>
      </c>
      <c r="B33" s="107">
        <v>514000</v>
      </c>
      <c r="C33" s="108">
        <v>514000</v>
      </c>
      <c r="D33" s="293">
        <v>512817</v>
      </c>
      <c r="E33" s="294">
        <f t="shared" si="1"/>
        <v>99.769844357976652</v>
      </c>
      <c r="F33" s="276"/>
      <c r="G33" s="109"/>
      <c r="H33" s="143"/>
      <c r="I33" s="294"/>
      <c r="J33" s="276"/>
      <c r="K33" s="155"/>
      <c r="L33" s="155"/>
      <c r="M33" s="294"/>
      <c r="N33" s="283">
        <f t="shared" si="2"/>
        <v>514000</v>
      </c>
      <c r="O33" s="105">
        <f t="shared" si="2"/>
        <v>514000</v>
      </c>
      <c r="P33" s="286">
        <f t="shared" si="2"/>
        <v>512817</v>
      </c>
      <c r="Q33" s="294">
        <f t="shared" si="3"/>
        <v>99.769844357976652</v>
      </c>
      <c r="R33" s="821"/>
    </row>
    <row r="34" spans="1:18" s="24" customFormat="1" ht="30.75" thickBot="1">
      <c r="A34" s="166" t="s">
        <v>78</v>
      </c>
      <c r="B34" s="295">
        <f>B8+B17+B20+B31+B30+B28+B29</f>
        <v>2896337425</v>
      </c>
      <c r="C34" s="168">
        <f>C8+C17+C20+C31+C30+C28+C29</f>
        <v>3527491444</v>
      </c>
      <c r="D34" s="169">
        <f>D8+D17+D20+D31+D30+D28+D29</f>
        <v>1014739251</v>
      </c>
      <c r="E34" s="163">
        <f t="shared" si="1"/>
        <v>28.766597087740521</v>
      </c>
      <c r="F34" s="167">
        <f>F8+F17+F20+F31+F30+F28+F29</f>
        <v>341000</v>
      </c>
      <c r="G34" s="168">
        <f>G8+G17+G20+G31+G30+G28+G29</f>
        <v>2862824</v>
      </c>
      <c r="H34" s="169">
        <f>H8+H17+H20+H31+H30+H28+H29</f>
        <v>3163428</v>
      </c>
      <c r="I34" s="163">
        <f>H34/G34*100</f>
        <v>110.50026128046993</v>
      </c>
      <c r="J34" s="167">
        <f>J8+J17+J20+J31+J30+J28+J29</f>
        <v>597000</v>
      </c>
      <c r="K34" s="169">
        <f>K8+K17+K20+K31+K30+K28+K29</f>
        <v>707042</v>
      </c>
      <c r="L34" s="169">
        <f>L8+L17+L20+L31+L30+L28+L29</f>
        <v>655035</v>
      </c>
      <c r="M34" s="163">
        <f>L34/K34*100</f>
        <v>92.644425649395657</v>
      </c>
      <c r="N34" s="126">
        <f t="shared" si="2"/>
        <v>2897275425</v>
      </c>
      <c r="O34" s="94">
        <f t="shared" si="2"/>
        <v>3531061310</v>
      </c>
      <c r="P34" s="95">
        <f t="shared" si="2"/>
        <v>1018557714</v>
      </c>
      <c r="Q34" s="163">
        <f t="shared" si="3"/>
        <v>28.8456536032222</v>
      </c>
      <c r="R34" s="763"/>
    </row>
    <row r="35" spans="1:18" s="24" customFormat="1" ht="15.75" thickBot="1">
      <c r="A35" s="1557" t="s">
        <v>76</v>
      </c>
      <c r="B35" s="1558"/>
      <c r="C35" s="1558"/>
      <c r="D35" s="1558"/>
      <c r="E35" s="1558"/>
      <c r="F35" s="1558"/>
      <c r="G35" s="1558"/>
      <c r="H35" s="1558"/>
      <c r="I35" s="1558"/>
      <c r="J35" s="1558"/>
      <c r="K35" s="1558"/>
      <c r="L35" s="1558"/>
      <c r="M35" s="1558"/>
      <c r="N35" s="1558"/>
      <c r="O35" s="1558"/>
      <c r="P35" s="1558"/>
      <c r="Q35" s="1559"/>
      <c r="R35" s="763"/>
    </row>
    <row r="36" spans="1:18" ht="15.75" thickBot="1">
      <c r="A36" s="299" t="s">
        <v>75</v>
      </c>
      <c r="B36" s="36">
        <f>B37</f>
        <v>256483000</v>
      </c>
      <c r="C36" s="36">
        <f>C37</f>
        <v>261187188</v>
      </c>
      <c r="D36" s="164">
        <f>D37</f>
        <v>160828513</v>
      </c>
      <c r="E36" s="163">
        <f>D36/C36*100</f>
        <v>61.5759579294525</v>
      </c>
      <c r="F36" s="173">
        <f>F37</f>
        <v>96209000</v>
      </c>
      <c r="G36" s="36">
        <f>G37</f>
        <v>86870258</v>
      </c>
      <c r="H36" s="164">
        <f>H37</f>
        <v>84051546</v>
      </c>
      <c r="I36" s="353">
        <f>H36/G36*100</f>
        <v>96.755262313138289</v>
      </c>
      <c r="J36" s="356">
        <f>J37</f>
        <v>11297000</v>
      </c>
      <c r="K36" s="356">
        <f>K37</f>
        <v>11106617</v>
      </c>
      <c r="L36" s="356">
        <f>L37</f>
        <v>10780486</v>
      </c>
      <c r="M36" s="353">
        <f>L36/K36*100</f>
        <v>97.063633327772081</v>
      </c>
      <c r="N36" s="173">
        <f>F36+B36+J36</f>
        <v>363989000</v>
      </c>
      <c r="O36" s="36">
        <f>G36+C36+K36</f>
        <v>359164063</v>
      </c>
      <c r="P36" s="36">
        <f>H36+D36+L36</f>
        <v>255660545</v>
      </c>
      <c r="Q36" s="163">
        <f t="shared" si="3"/>
        <v>71.182106267686365</v>
      </c>
    </row>
    <row r="37" spans="1:18" s="26" customFormat="1" ht="33" customHeight="1" thickBot="1">
      <c r="A37" s="825" t="s">
        <v>69</v>
      </c>
      <c r="B37" s="826">
        <f>B38+B42+B45+B46</f>
        <v>256483000</v>
      </c>
      <c r="C37" s="826">
        <f>C38+C42+C45+C46</f>
        <v>261187188</v>
      </c>
      <c r="D37" s="826">
        <f>D38+D42+D45+D46</f>
        <v>160828513</v>
      </c>
      <c r="E37" s="359">
        <f t="shared" ref="E37:E44" si="8">D37/C37*100</f>
        <v>61.5759579294525</v>
      </c>
      <c r="F37" s="826">
        <f>F38+F42+F46</f>
        <v>96209000</v>
      </c>
      <c r="G37" s="827">
        <f t="shared" ref="G37:L37" si="9">G38+G42+G46</f>
        <v>86870258</v>
      </c>
      <c r="H37" s="828">
        <f t="shared" si="9"/>
        <v>84051546</v>
      </c>
      <c r="I37" s="829">
        <f>H37/G37*100</f>
        <v>96.755262313138289</v>
      </c>
      <c r="J37" s="826">
        <f t="shared" si="9"/>
        <v>11297000</v>
      </c>
      <c r="K37" s="827">
        <f t="shared" si="9"/>
        <v>11106617</v>
      </c>
      <c r="L37" s="828">
        <f t="shared" si="9"/>
        <v>10780486</v>
      </c>
      <c r="M37" s="830">
        <f>L37/K37*100</f>
        <v>97.063633327772081</v>
      </c>
      <c r="N37" s="297">
        <f t="shared" ref="N37:P46" si="10">F37+B37+J37</f>
        <v>363989000</v>
      </c>
      <c r="O37" s="298">
        <f t="shared" si="10"/>
        <v>359164063</v>
      </c>
      <c r="P37" s="298">
        <f t="shared" si="10"/>
        <v>255660545</v>
      </c>
      <c r="Q37" s="296">
        <f t="shared" si="3"/>
        <v>71.182106267686365</v>
      </c>
      <c r="R37" s="831"/>
    </row>
    <row r="38" spans="1:18" ht="33" customHeight="1" thickBot="1">
      <c r="A38" s="832" t="s">
        <v>70</v>
      </c>
      <c r="B38" s="127">
        <f>B39+B40+B41</f>
        <v>123619000</v>
      </c>
      <c r="C38" s="127">
        <f>C39+C40+C41</f>
        <v>123619000</v>
      </c>
      <c r="D38" s="127">
        <f>D39+D40+D41</f>
        <v>10868523</v>
      </c>
      <c r="E38" s="360">
        <f t="shared" si="8"/>
        <v>8.7919518844190616</v>
      </c>
      <c r="F38" s="833"/>
      <c r="G38" s="127"/>
      <c r="H38" s="291"/>
      <c r="I38" s="835"/>
      <c r="J38" s="836"/>
      <c r="K38" s="128"/>
      <c r="L38" s="288"/>
      <c r="M38" s="281"/>
      <c r="N38" s="173">
        <f t="shared" si="10"/>
        <v>123619000</v>
      </c>
      <c r="O38" s="36">
        <f>G38+C38+K38</f>
        <v>123619000</v>
      </c>
      <c r="P38" s="36">
        <f t="shared" si="10"/>
        <v>10868523</v>
      </c>
      <c r="Q38" s="281">
        <f t="shared" si="3"/>
        <v>8.7919518844190616</v>
      </c>
    </row>
    <row r="39" spans="1:18" ht="33" customHeight="1" thickBot="1">
      <c r="A39" s="832" t="s">
        <v>161</v>
      </c>
      <c r="B39" s="833">
        <v>123619000</v>
      </c>
      <c r="C39" s="127">
        <v>123619000</v>
      </c>
      <c r="D39" s="834">
        <v>10868523</v>
      </c>
      <c r="E39" s="360">
        <f t="shared" si="8"/>
        <v>8.7919518844190616</v>
      </c>
      <c r="F39" s="833"/>
      <c r="G39" s="127"/>
      <c r="H39" s="291"/>
      <c r="I39" s="835"/>
      <c r="J39" s="836"/>
      <c r="K39" s="128"/>
      <c r="L39" s="288"/>
      <c r="M39" s="281"/>
      <c r="N39" s="173">
        <f t="shared" si="10"/>
        <v>123619000</v>
      </c>
      <c r="O39" s="36">
        <f t="shared" si="10"/>
        <v>123619000</v>
      </c>
      <c r="P39" s="36">
        <f t="shared" si="10"/>
        <v>10868523</v>
      </c>
      <c r="Q39" s="281">
        <f t="shared" si="3"/>
        <v>8.7919518844190616</v>
      </c>
    </row>
    <row r="40" spans="1:18" ht="33" customHeight="1" thickBot="1">
      <c r="A40" s="832" t="s">
        <v>542</v>
      </c>
      <c r="B40" s="833">
        <v>0</v>
      </c>
      <c r="C40" s="127">
        <v>0</v>
      </c>
      <c r="D40" s="834">
        <v>0</v>
      </c>
      <c r="E40" s="360"/>
      <c r="F40" s="833"/>
      <c r="G40" s="127"/>
      <c r="H40" s="291"/>
      <c r="I40" s="835"/>
      <c r="J40" s="836"/>
      <c r="K40" s="128"/>
      <c r="L40" s="288"/>
      <c r="M40" s="281"/>
      <c r="N40" s="173">
        <f t="shared" si="10"/>
        <v>0</v>
      </c>
      <c r="O40" s="36">
        <f t="shared" si="10"/>
        <v>0</v>
      </c>
      <c r="P40" s="36">
        <f t="shared" si="10"/>
        <v>0</v>
      </c>
      <c r="Q40" s="281"/>
    </row>
    <row r="41" spans="1:18" ht="33" customHeight="1" thickBot="1">
      <c r="A41" s="832" t="s">
        <v>187</v>
      </c>
      <c r="B41" s="833">
        <v>0</v>
      </c>
      <c r="C41" s="127">
        <v>0</v>
      </c>
      <c r="D41" s="834">
        <v>0</v>
      </c>
      <c r="E41" s="360"/>
      <c r="F41" s="833"/>
      <c r="G41" s="127"/>
      <c r="H41" s="291"/>
      <c r="I41" s="835"/>
      <c r="J41" s="836"/>
      <c r="K41" s="128"/>
      <c r="L41" s="288"/>
      <c r="M41" s="281"/>
      <c r="N41" s="173">
        <f t="shared" si="10"/>
        <v>0</v>
      </c>
      <c r="O41" s="36">
        <f t="shared" si="10"/>
        <v>0</v>
      </c>
      <c r="P41" s="36">
        <f t="shared" si="10"/>
        <v>0</v>
      </c>
      <c r="Q41" s="281"/>
    </row>
    <row r="42" spans="1:18" s="26" customFormat="1" ht="15.75" thickBot="1">
      <c r="A42" s="837" t="s">
        <v>71</v>
      </c>
      <c r="B42" s="838">
        <f t="shared" ref="B42:J42" si="11">SUM(B43:B44)</f>
        <v>132864000</v>
      </c>
      <c r="C42" s="174">
        <f t="shared" si="11"/>
        <v>137568188</v>
      </c>
      <c r="D42" s="839">
        <f t="shared" si="11"/>
        <v>139464000</v>
      </c>
      <c r="E42" s="360">
        <f t="shared" si="8"/>
        <v>101.37808895178586</v>
      </c>
      <c r="F42" s="838">
        <f t="shared" si="11"/>
        <v>0</v>
      </c>
      <c r="G42" s="174">
        <f t="shared" si="11"/>
        <v>0</v>
      </c>
      <c r="H42" s="289">
        <v>27000</v>
      </c>
      <c r="I42" s="289"/>
      <c r="J42" s="838">
        <f t="shared" si="11"/>
        <v>0</v>
      </c>
      <c r="K42" s="174">
        <f>SUM(K43)</f>
        <v>0</v>
      </c>
      <c r="L42" s="174">
        <f>SUM(L43)</f>
        <v>61000</v>
      </c>
      <c r="M42" s="830"/>
      <c r="N42" s="173">
        <f t="shared" si="10"/>
        <v>132864000</v>
      </c>
      <c r="O42" s="36">
        <f t="shared" si="10"/>
        <v>137568188</v>
      </c>
      <c r="P42" s="36">
        <f t="shared" si="10"/>
        <v>139552000</v>
      </c>
      <c r="Q42" s="281">
        <f>P42/O42*100</f>
        <v>101.442057229103</v>
      </c>
      <c r="R42" s="831"/>
    </row>
    <row r="43" spans="1:18" s="78" customFormat="1" ht="15.75" thickBot="1">
      <c r="A43" s="832" t="s">
        <v>73</v>
      </c>
      <c r="B43" s="833">
        <v>112439000</v>
      </c>
      <c r="C43" s="127">
        <v>116778188</v>
      </c>
      <c r="D43" s="834">
        <v>118674000</v>
      </c>
      <c r="E43" s="360">
        <f t="shared" si="8"/>
        <v>101.6234298822996</v>
      </c>
      <c r="F43" s="840"/>
      <c r="G43" s="129">
        <v>0</v>
      </c>
      <c r="H43" s="292">
        <v>27000</v>
      </c>
      <c r="I43" s="841"/>
      <c r="J43" s="842"/>
      <c r="K43" s="130"/>
      <c r="L43" s="290">
        <v>61000</v>
      </c>
      <c r="M43" s="281"/>
      <c r="N43" s="173">
        <f t="shared" si="10"/>
        <v>112439000</v>
      </c>
      <c r="O43" s="36">
        <f t="shared" si="10"/>
        <v>116778188</v>
      </c>
      <c r="P43" s="36">
        <f t="shared" si="10"/>
        <v>118762000</v>
      </c>
      <c r="Q43" s="281">
        <f>P43/O43*100</f>
        <v>101.69878642062848</v>
      </c>
      <c r="R43" s="843"/>
    </row>
    <row r="44" spans="1:18" ht="15.75" thickBot="1">
      <c r="A44" s="844" t="s">
        <v>72</v>
      </c>
      <c r="B44" s="845">
        <v>20425000</v>
      </c>
      <c r="C44" s="124">
        <v>20790000</v>
      </c>
      <c r="D44" s="846">
        <v>20790000</v>
      </c>
      <c r="E44" s="361">
        <f t="shared" si="8"/>
        <v>100</v>
      </c>
      <c r="F44" s="845"/>
      <c r="G44" s="124"/>
      <c r="H44" s="125"/>
      <c r="I44" s="835"/>
      <c r="J44" s="847"/>
      <c r="K44" s="128"/>
      <c r="L44" s="288"/>
      <c r="M44" s="281"/>
      <c r="N44" s="356">
        <f t="shared" si="10"/>
        <v>20425000</v>
      </c>
      <c r="O44" s="357">
        <f t="shared" si="10"/>
        <v>20790000</v>
      </c>
      <c r="P44" s="357">
        <f t="shared" si="10"/>
        <v>20790000</v>
      </c>
      <c r="Q44" s="281">
        <f>P44/O44*100</f>
        <v>100</v>
      </c>
    </row>
    <row r="45" spans="1:18" ht="30" thickBot="1">
      <c r="A45" s="848" t="s">
        <v>518</v>
      </c>
      <c r="B45" s="833"/>
      <c r="C45" s="127">
        <v>0</v>
      </c>
      <c r="D45" s="834">
        <v>10495990</v>
      </c>
      <c r="E45" s="361"/>
      <c r="F45" s="849"/>
      <c r="G45" s="850"/>
      <c r="H45" s="851"/>
      <c r="I45" s="852"/>
      <c r="J45" s="853"/>
      <c r="K45" s="854"/>
      <c r="L45" s="855"/>
      <c r="M45" s="856"/>
      <c r="N45" s="356">
        <f t="shared" si="10"/>
        <v>0</v>
      </c>
      <c r="O45" s="357">
        <f t="shared" si="10"/>
        <v>0</v>
      </c>
      <c r="P45" s="357">
        <f t="shared" si="10"/>
        <v>10495990</v>
      </c>
      <c r="Q45" s="281"/>
    </row>
    <row r="46" spans="1:18" ht="33" customHeight="1" thickBot="1">
      <c r="A46" s="857" t="s">
        <v>74</v>
      </c>
      <c r="B46" s="858"/>
      <c r="C46" s="859"/>
      <c r="D46" s="860"/>
      <c r="E46" s="358"/>
      <c r="F46" s="861">
        <v>96209000</v>
      </c>
      <c r="G46" s="859">
        <v>86870258</v>
      </c>
      <c r="H46" s="862">
        <v>84024546</v>
      </c>
      <c r="I46" s="863">
        <f>H46/G46*100</f>
        <v>96.724181479926074</v>
      </c>
      <c r="J46" s="864">
        <v>11297000</v>
      </c>
      <c r="K46" s="865">
        <v>11106617</v>
      </c>
      <c r="L46" s="866">
        <v>10719486</v>
      </c>
      <c r="M46" s="863">
        <f>L46/K46*100</f>
        <v>96.514411183891553</v>
      </c>
      <c r="N46" s="173">
        <f t="shared" si="10"/>
        <v>107506000</v>
      </c>
      <c r="O46" s="36">
        <f t="shared" si="10"/>
        <v>97976875</v>
      </c>
      <c r="P46" s="36">
        <f t="shared" si="10"/>
        <v>94744032</v>
      </c>
      <c r="Q46" s="163">
        <f t="shared" si="3"/>
        <v>96.700402008126915</v>
      </c>
    </row>
    <row r="47" spans="1:18" s="21" customFormat="1" ht="21.75" customHeight="1">
      <c r="A47" s="37"/>
      <c r="B47" s="37"/>
      <c r="C47" s="37"/>
      <c r="D47" s="37"/>
      <c r="E47" s="37"/>
      <c r="F47" s="38"/>
      <c r="G47" s="38"/>
      <c r="H47" s="38"/>
      <c r="I47" s="38"/>
      <c r="J47" s="38"/>
      <c r="K47" s="38"/>
      <c r="L47" s="38"/>
      <c r="M47" s="38"/>
      <c r="N47" s="39"/>
      <c r="O47" s="41"/>
      <c r="P47" s="41"/>
      <c r="Q47" s="40"/>
      <c r="R47" s="867"/>
    </row>
    <row r="48" spans="1:18" ht="15">
      <c r="A48" s="37"/>
      <c r="B48" s="37"/>
      <c r="C48" s="37"/>
      <c r="D48" s="37"/>
      <c r="E48" s="37"/>
      <c r="F48" s="38"/>
      <c r="G48" s="38"/>
      <c r="H48" s="38"/>
      <c r="I48" s="38"/>
      <c r="J48" s="38"/>
      <c r="K48" s="38"/>
      <c r="L48" s="38"/>
      <c r="M48" s="38"/>
      <c r="N48" s="41"/>
      <c r="O48" s="41"/>
      <c r="P48" s="41"/>
      <c r="Q48" s="40"/>
    </row>
    <row r="49" spans="1:17" s="713" customFormat="1" ht="12.75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</row>
    <row r="50" spans="1:17" ht="15">
      <c r="A50" s="42"/>
      <c r="B50" s="42"/>
      <c r="C50" s="42"/>
      <c r="D50" s="42"/>
      <c r="E50" s="42"/>
      <c r="F50" s="40"/>
      <c r="G50" s="40"/>
      <c r="H50" s="40"/>
      <c r="I50" s="40"/>
      <c r="J50" s="40"/>
      <c r="K50" s="40"/>
      <c r="L50" s="40"/>
      <c r="M50" s="40"/>
      <c r="N50" s="41"/>
      <c r="O50" s="41"/>
      <c r="P50" s="41"/>
      <c r="Q50" s="40"/>
    </row>
    <row r="51" spans="1:17">
      <c r="N51" s="43"/>
      <c r="O51" s="43"/>
      <c r="P51" s="43"/>
    </row>
    <row r="52" spans="1:17">
      <c r="Q52" s="45"/>
    </row>
  </sheetData>
  <mergeCells count="8">
    <mergeCell ref="A35:Q35"/>
    <mergeCell ref="A3:Q3"/>
    <mergeCell ref="N5:Q5"/>
    <mergeCell ref="A6:A7"/>
    <mergeCell ref="B6:E6"/>
    <mergeCell ref="F6:I6"/>
    <mergeCell ref="J6:M6"/>
    <mergeCell ref="N6:Q6"/>
  </mergeCells>
  <pageMargins left="0.19685039370078741" right="0.19685039370078741" top="0.75395833333333329" bottom="0.39370078740157483" header="0.51181102362204722" footer="0.51181102362204722"/>
  <pageSetup paperSize="9" scale="41" orientation="portrait" r:id="rId1"/>
  <headerFooter alignWithMargins="0">
    <oddHeader>&amp;R1.sz. melléklet
..../2017.(.....) Egyek Önk.r.</oddHeader>
  </headerFooter>
  <rowBreaks count="1" manualBreakCount="1">
    <brk id="46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M510"/>
  <sheetViews>
    <sheetView zoomScaleNormal="100" zoomScaleSheetLayoutView="90" workbookViewId="0">
      <selection activeCell="F300" sqref="F300"/>
    </sheetView>
  </sheetViews>
  <sheetFormatPr defaultRowHeight="12.75"/>
  <cols>
    <col min="1" max="1" width="30.7109375" style="24" customWidth="1"/>
    <col min="2" max="2" width="49" style="24" customWidth="1"/>
    <col min="3" max="3" width="16.7109375" style="1062" customWidth="1"/>
    <col min="4" max="4" width="17.28515625" style="1062" customWidth="1"/>
    <col min="5" max="5" width="21" style="1062" customWidth="1"/>
    <col min="6" max="6" width="14.5703125" style="1062" customWidth="1"/>
    <col min="7" max="9" width="18" customWidth="1"/>
    <col min="10" max="10" width="12.5703125" customWidth="1"/>
    <col min="11" max="11" width="17.85546875" customWidth="1"/>
    <col min="12" max="12" width="16.7109375" customWidth="1"/>
    <col min="13" max="13" width="17.28515625" customWidth="1"/>
    <col min="14" max="14" width="14.42578125" customWidth="1"/>
  </cols>
  <sheetData>
    <row r="1" spans="1:13" ht="15.75">
      <c r="A1" s="1618" t="s">
        <v>691</v>
      </c>
      <c r="B1" s="1618"/>
      <c r="C1" s="1618"/>
      <c r="D1" s="1618"/>
      <c r="E1" s="1618"/>
      <c r="F1" s="1618"/>
      <c r="G1" s="1061"/>
      <c r="H1" s="172"/>
      <c r="I1" s="172"/>
      <c r="J1" s="172"/>
      <c r="K1" s="172"/>
      <c r="L1" s="172"/>
      <c r="M1" s="172"/>
    </row>
    <row r="2" spans="1:13">
      <c r="E2" s="1623" t="s">
        <v>231</v>
      </c>
      <c r="F2" s="1623"/>
      <c r="G2" s="714"/>
    </row>
    <row r="3" spans="1:13" ht="13.5" thickBot="1">
      <c r="C3" s="24"/>
      <c r="G3" s="24"/>
      <c r="M3" s="71"/>
    </row>
    <row r="4" spans="1:13" ht="13.5" thickBot="1">
      <c r="A4" s="1063" t="s">
        <v>81</v>
      </c>
      <c r="B4" s="1064" t="s">
        <v>29</v>
      </c>
      <c r="C4" s="1065" t="s">
        <v>175</v>
      </c>
      <c r="D4" s="1065" t="s">
        <v>167</v>
      </c>
      <c r="E4" s="1065" t="s">
        <v>168</v>
      </c>
      <c r="F4" s="1065" t="s">
        <v>169</v>
      </c>
      <c r="G4" s="24"/>
    </row>
    <row r="5" spans="1:13">
      <c r="A5" s="1619" t="s">
        <v>565</v>
      </c>
      <c r="B5" s="1066" t="s">
        <v>97</v>
      </c>
      <c r="C5" s="1067">
        <v>26613000</v>
      </c>
      <c r="D5" s="1067">
        <v>26283710</v>
      </c>
      <c r="E5" s="1067">
        <v>25760679</v>
      </c>
      <c r="F5" s="1081">
        <f>E5/D5*100</f>
        <v>98.01005641897585</v>
      </c>
      <c r="G5" s="24"/>
    </row>
    <row r="6" spans="1:13" ht="25.5">
      <c r="A6" s="1620"/>
      <c r="B6" s="1069" t="s">
        <v>110</v>
      </c>
      <c r="C6" s="868">
        <v>6583000</v>
      </c>
      <c r="D6" s="868">
        <v>7206924</v>
      </c>
      <c r="E6" s="868">
        <v>6810568</v>
      </c>
      <c r="F6" s="1081">
        <f t="shared" ref="F6:F11" si="0">E6/D6*100</f>
        <v>94.50034439103284</v>
      </c>
      <c r="G6" s="24"/>
    </row>
    <row r="7" spans="1:13">
      <c r="A7" s="1620"/>
      <c r="B7" s="1069" t="s">
        <v>99</v>
      </c>
      <c r="C7" s="868">
        <v>2080000</v>
      </c>
      <c r="D7" s="868">
        <v>2604187</v>
      </c>
      <c r="E7" s="868">
        <v>2062638</v>
      </c>
      <c r="F7" s="1081">
        <f t="shared" si="0"/>
        <v>79.204680769852558</v>
      </c>
      <c r="G7" s="24"/>
    </row>
    <row r="8" spans="1:13">
      <c r="A8" s="1620"/>
      <c r="B8" s="1069" t="s">
        <v>111</v>
      </c>
      <c r="C8" s="868"/>
      <c r="D8" s="868"/>
      <c r="E8" s="868"/>
      <c r="F8" s="1081"/>
      <c r="G8" s="24"/>
    </row>
    <row r="9" spans="1:13" ht="25.5">
      <c r="A9" s="1620"/>
      <c r="B9" s="1069" t="s">
        <v>106</v>
      </c>
      <c r="C9" s="868">
        <v>1847000</v>
      </c>
      <c r="D9" s="868">
        <v>1507336</v>
      </c>
      <c r="E9" s="868">
        <v>1507336</v>
      </c>
      <c r="F9" s="1081">
        <f t="shared" si="0"/>
        <v>100</v>
      </c>
      <c r="G9" s="24"/>
    </row>
    <row r="10" spans="1:13">
      <c r="A10" s="1620"/>
      <c r="B10" s="1069" t="s">
        <v>112</v>
      </c>
      <c r="C10" s="868"/>
      <c r="D10" s="868"/>
      <c r="E10" s="868"/>
      <c r="F10" s="1081"/>
      <c r="G10" s="24"/>
    </row>
    <row r="11" spans="1:13">
      <c r="A11" s="1620"/>
      <c r="B11" s="1069" t="s">
        <v>101</v>
      </c>
      <c r="C11" s="868">
        <v>300000</v>
      </c>
      <c r="D11" s="868">
        <v>300000</v>
      </c>
      <c r="E11" s="868">
        <v>161150</v>
      </c>
      <c r="F11" s="1081">
        <f t="shared" si="0"/>
        <v>53.716666666666669</v>
      </c>
      <c r="G11" s="24"/>
    </row>
    <row r="12" spans="1:13" s="885" customFormat="1">
      <c r="A12" s="1620"/>
      <c r="B12" s="1069" t="s">
        <v>102</v>
      </c>
      <c r="C12" s="884"/>
      <c r="D12" s="884"/>
      <c r="E12" s="884"/>
      <c r="F12" s="1081"/>
      <c r="G12" s="1070"/>
    </row>
    <row r="13" spans="1:13" s="885" customFormat="1">
      <c r="A13" s="1620"/>
      <c r="B13" s="1069" t="s">
        <v>103</v>
      </c>
      <c r="C13" s="884"/>
      <c r="D13" s="884"/>
      <c r="E13" s="884"/>
      <c r="F13" s="1081"/>
      <c r="G13" s="1070"/>
    </row>
    <row r="14" spans="1:13" s="885" customFormat="1" ht="13.5" thickBot="1">
      <c r="A14" s="1620"/>
      <c r="B14" s="1071" t="s">
        <v>113</v>
      </c>
      <c r="C14" s="887"/>
      <c r="D14" s="887"/>
      <c r="E14" s="887"/>
      <c r="F14" s="1081"/>
      <c r="G14" s="1070"/>
    </row>
    <row r="15" spans="1:13" s="885" customFormat="1" ht="13.5" thickBot="1">
      <c r="A15" s="1620"/>
      <c r="B15" s="1072" t="s">
        <v>14</v>
      </c>
      <c r="C15" s="896">
        <f>SUM(C5:C14)</f>
        <v>37423000</v>
      </c>
      <c r="D15" s="896">
        <f>SUM(D5:D14)</f>
        <v>37902157</v>
      </c>
      <c r="E15" s="896">
        <f>SUM(E5:E14)</f>
        <v>36302371</v>
      </c>
      <c r="F15" s="1073">
        <f>E15/D15*100</f>
        <v>95.779168979749613</v>
      </c>
      <c r="G15" s="1070"/>
    </row>
    <row r="16" spans="1:13" ht="13.15" customHeight="1">
      <c r="A16" s="1621" t="s">
        <v>566</v>
      </c>
      <c r="B16" s="1066" t="s">
        <v>97</v>
      </c>
      <c r="C16" s="1067"/>
      <c r="D16" s="1067"/>
      <c r="E16" s="1067"/>
      <c r="F16" s="1068"/>
      <c r="G16" s="24"/>
    </row>
    <row r="17" spans="1:7" ht="25.5">
      <c r="A17" s="1622"/>
      <c r="B17" s="1069" t="s">
        <v>110</v>
      </c>
      <c r="C17" s="868"/>
      <c r="D17" s="868"/>
      <c r="E17" s="868"/>
      <c r="F17" s="1068"/>
      <c r="G17" s="24"/>
    </row>
    <row r="18" spans="1:7">
      <c r="A18" s="1622"/>
      <c r="B18" s="1069" t="s">
        <v>99</v>
      </c>
      <c r="C18" s="868">
        <v>125000</v>
      </c>
      <c r="D18" s="868">
        <v>125000</v>
      </c>
      <c r="E18" s="868">
        <v>11088</v>
      </c>
      <c r="F18" s="1081">
        <f>E18/D18*100</f>
        <v>8.8704000000000001</v>
      </c>
      <c r="G18" s="24"/>
    </row>
    <row r="19" spans="1:7">
      <c r="A19" s="1622"/>
      <c r="B19" s="1069" t="s">
        <v>111</v>
      </c>
      <c r="C19" s="868"/>
      <c r="D19" s="868"/>
      <c r="E19" s="868"/>
      <c r="F19" s="1068"/>
      <c r="G19" s="24"/>
    </row>
    <row r="20" spans="1:7" ht="25.5">
      <c r="A20" s="1622"/>
      <c r="B20" s="1069" t="s">
        <v>106</v>
      </c>
      <c r="C20" s="868"/>
      <c r="D20" s="868"/>
      <c r="E20" s="868"/>
      <c r="F20" s="1068"/>
      <c r="G20" s="24"/>
    </row>
    <row r="21" spans="1:7">
      <c r="A21" s="1622"/>
      <c r="B21" s="1069" t="s">
        <v>112</v>
      </c>
      <c r="C21" s="868"/>
      <c r="D21" s="868"/>
      <c r="E21" s="868"/>
      <c r="F21" s="1068"/>
      <c r="G21" s="24"/>
    </row>
    <row r="22" spans="1:7">
      <c r="A22" s="1622"/>
      <c r="B22" s="1069" t="s">
        <v>101</v>
      </c>
      <c r="C22" s="868"/>
      <c r="D22" s="868"/>
      <c r="E22" s="868"/>
      <c r="F22" s="1068"/>
      <c r="G22" s="24"/>
    </row>
    <row r="23" spans="1:7" s="885" customFormat="1">
      <c r="A23" s="1622"/>
      <c r="B23" s="1069" t="s">
        <v>102</v>
      </c>
      <c r="C23" s="884"/>
      <c r="D23" s="884"/>
      <c r="E23" s="884"/>
      <c r="F23" s="1068"/>
      <c r="G23" s="1070"/>
    </row>
    <row r="24" spans="1:7" s="885" customFormat="1">
      <c r="A24" s="1622"/>
      <c r="B24" s="1069" t="s">
        <v>103</v>
      </c>
      <c r="C24" s="884"/>
      <c r="D24" s="884"/>
      <c r="E24" s="884"/>
      <c r="F24" s="1068"/>
      <c r="G24" s="1070"/>
    </row>
    <row r="25" spans="1:7" s="885" customFormat="1" ht="13.5" thickBot="1">
      <c r="A25" s="1622"/>
      <c r="B25" s="1071" t="s">
        <v>113</v>
      </c>
      <c r="C25" s="887"/>
      <c r="D25" s="887"/>
      <c r="E25" s="887"/>
      <c r="F25" s="1068"/>
      <c r="G25" s="1070"/>
    </row>
    <row r="26" spans="1:7" s="885" customFormat="1" ht="13.5" thickBot="1">
      <c r="A26" s="1622"/>
      <c r="B26" s="1072" t="s">
        <v>14</v>
      </c>
      <c r="C26" s="896">
        <f>SUM(C16:C25)</f>
        <v>125000</v>
      </c>
      <c r="D26" s="896">
        <f>SUM(D16:D25)</f>
        <v>125000</v>
      </c>
      <c r="E26" s="896">
        <f>SUM(E16:E25)</f>
        <v>11088</v>
      </c>
      <c r="F26" s="1073"/>
      <c r="G26" s="1070"/>
    </row>
    <row r="27" spans="1:7" s="885" customFormat="1" ht="13.15" customHeight="1">
      <c r="A27" s="1621" t="s">
        <v>82</v>
      </c>
      <c r="B27" s="1074" t="s">
        <v>97</v>
      </c>
      <c r="C27" s="1067"/>
      <c r="D27" s="1067"/>
      <c r="E27" s="1067"/>
      <c r="F27" s="1075"/>
      <c r="G27" s="1070"/>
    </row>
    <row r="28" spans="1:7" s="885" customFormat="1" ht="25.5">
      <c r="A28" s="1622"/>
      <c r="B28" s="1076" t="s">
        <v>110</v>
      </c>
      <c r="C28" s="868"/>
      <c r="D28" s="868"/>
      <c r="E28" s="868"/>
      <c r="F28" s="1068"/>
      <c r="G28" s="1070"/>
    </row>
    <row r="29" spans="1:7" s="885" customFormat="1">
      <c r="A29" s="1622"/>
      <c r="B29" s="1076" t="s">
        <v>99</v>
      </c>
      <c r="C29" s="868">
        <v>5168000</v>
      </c>
      <c r="D29" s="868">
        <v>13884008</v>
      </c>
      <c r="E29" s="868">
        <v>13105120</v>
      </c>
      <c r="F29" s="1081">
        <f>E29/D29*100</f>
        <v>94.39003492363301</v>
      </c>
      <c r="G29" s="1070"/>
    </row>
    <row r="30" spans="1:7" s="885" customFormat="1">
      <c r="A30" s="1622"/>
      <c r="B30" s="1076" t="s">
        <v>111</v>
      </c>
      <c r="C30" s="868"/>
      <c r="D30" s="868"/>
      <c r="E30" s="868"/>
      <c r="F30" s="1068"/>
      <c r="G30" s="1070"/>
    </row>
    <row r="31" spans="1:7" s="885" customFormat="1" ht="25.5">
      <c r="A31" s="1622"/>
      <c r="B31" s="1076" t="s">
        <v>106</v>
      </c>
      <c r="C31" s="868">
        <v>5405000</v>
      </c>
      <c r="D31" s="868">
        <v>4694751</v>
      </c>
      <c r="E31" s="868">
        <v>4694751</v>
      </c>
      <c r="F31" s="1081">
        <f>E31/D31*100</f>
        <v>100</v>
      </c>
      <c r="G31" s="1070"/>
    </row>
    <row r="32" spans="1:7" s="885" customFormat="1">
      <c r="A32" s="1622"/>
      <c r="B32" s="1076" t="s">
        <v>112</v>
      </c>
      <c r="C32" s="868"/>
      <c r="D32" s="868"/>
      <c r="E32" s="868"/>
      <c r="F32" s="1068"/>
      <c r="G32" s="1070"/>
    </row>
    <row r="33" spans="1:7" s="885" customFormat="1">
      <c r="A33" s="1622"/>
      <c r="B33" s="1076" t="s">
        <v>101</v>
      </c>
      <c r="C33" s="868">
        <v>2438000</v>
      </c>
      <c r="D33" s="868">
        <v>5851629</v>
      </c>
      <c r="E33" s="868">
        <v>5424704</v>
      </c>
      <c r="F33" s="1081">
        <f>E33/D33*100</f>
        <v>92.7041683606394</v>
      </c>
      <c r="G33" s="1070"/>
    </row>
    <row r="34" spans="1:7" s="885" customFormat="1">
      <c r="A34" s="1622"/>
      <c r="B34" s="1076" t="s">
        <v>102</v>
      </c>
      <c r="C34" s="884">
        <v>32183000</v>
      </c>
      <c r="D34" s="884">
        <v>6250030</v>
      </c>
      <c r="E34" s="884">
        <v>6238960</v>
      </c>
      <c r="F34" s="1081">
        <f>E34/D34*100</f>
        <v>99.822880850171927</v>
      </c>
      <c r="G34" s="1070"/>
    </row>
    <row r="35" spans="1:7" s="885" customFormat="1">
      <c r="A35" s="1622"/>
      <c r="B35" s="1076" t="s">
        <v>103</v>
      </c>
      <c r="C35" s="884"/>
      <c r="D35" s="884"/>
      <c r="E35" s="884"/>
      <c r="F35" s="1081"/>
      <c r="G35" s="1070"/>
    </row>
    <row r="36" spans="1:7" s="885" customFormat="1" ht="13.5" thickBot="1">
      <c r="A36" s="1622"/>
      <c r="B36" s="1077" t="s">
        <v>113</v>
      </c>
      <c r="C36" s="887"/>
      <c r="D36" s="887"/>
      <c r="E36" s="887"/>
      <c r="F36" s="1082"/>
      <c r="G36" s="1070"/>
    </row>
    <row r="37" spans="1:7" s="885" customFormat="1" ht="13.5" thickBot="1">
      <c r="A37" s="1622"/>
      <c r="B37" s="1072" t="s">
        <v>14</v>
      </c>
      <c r="C37" s="896">
        <f>SUM(C27:C36)</f>
        <v>45194000</v>
      </c>
      <c r="D37" s="896">
        <f>SUM(D27:D36)</f>
        <v>30680418</v>
      </c>
      <c r="E37" s="896">
        <f>SUM(E27:E36)</f>
        <v>29463535</v>
      </c>
      <c r="F37" s="1073">
        <f>E37/D37*100</f>
        <v>96.033681809680687</v>
      </c>
      <c r="G37" s="1070"/>
    </row>
    <row r="38" spans="1:7" ht="17.25" customHeight="1">
      <c r="A38" s="1621" t="s">
        <v>83</v>
      </c>
      <c r="B38" s="1074" t="s">
        <v>97</v>
      </c>
      <c r="C38" s="1079"/>
      <c r="D38" s="1079"/>
      <c r="E38" s="1079"/>
      <c r="F38" s="1075"/>
      <c r="G38" s="24"/>
    </row>
    <row r="39" spans="1:7" ht="25.5">
      <c r="A39" s="1622"/>
      <c r="B39" s="1076" t="s">
        <v>110</v>
      </c>
      <c r="C39" s="894"/>
      <c r="D39" s="894"/>
      <c r="E39" s="894"/>
      <c r="F39" s="1068"/>
      <c r="G39" s="24"/>
    </row>
    <row r="40" spans="1:7" ht="17.25" customHeight="1">
      <c r="A40" s="1622"/>
      <c r="B40" s="1076" t="s">
        <v>99</v>
      </c>
      <c r="C40" s="894"/>
      <c r="D40" s="894"/>
      <c r="E40" s="894"/>
      <c r="F40" s="1068"/>
      <c r="G40" s="24"/>
    </row>
    <row r="41" spans="1:7" ht="17.25" customHeight="1">
      <c r="A41" s="1622"/>
      <c r="B41" s="1076" t="s">
        <v>111</v>
      </c>
      <c r="C41" s="894"/>
      <c r="D41" s="894"/>
      <c r="E41" s="894"/>
      <c r="F41" s="1068"/>
      <c r="G41" s="24"/>
    </row>
    <row r="42" spans="1:7" ht="17.25" customHeight="1">
      <c r="A42" s="1622"/>
      <c r="B42" s="1076" t="s">
        <v>106</v>
      </c>
      <c r="C42" s="894">
        <v>264000</v>
      </c>
      <c r="D42" s="894">
        <v>264081</v>
      </c>
      <c r="E42" s="894">
        <v>264081</v>
      </c>
      <c r="F42" s="1081">
        <f>E42/D42*100</f>
        <v>100</v>
      </c>
      <c r="G42" s="24"/>
    </row>
    <row r="43" spans="1:7" ht="17.25" customHeight="1">
      <c r="A43" s="1622"/>
      <c r="B43" s="1076" t="s">
        <v>112</v>
      </c>
      <c r="C43" s="894"/>
      <c r="D43" s="894"/>
      <c r="E43" s="894"/>
      <c r="F43" s="1068"/>
      <c r="G43" s="24"/>
    </row>
    <row r="44" spans="1:7">
      <c r="A44" s="1622"/>
      <c r="B44" s="1076" t="s">
        <v>101</v>
      </c>
      <c r="C44" s="894"/>
      <c r="D44" s="894"/>
      <c r="E44" s="894"/>
      <c r="F44" s="1068"/>
      <c r="G44" s="24"/>
    </row>
    <row r="45" spans="1:7">
      <c r="A45" s="1622"/>
      <c r="B45" s="1076" t="s">
        <v>102</v>
      </c>
      <c r="C45" s="884"/>
      <c r="D45" s="884"/>
      <c r="E45" s="884"/>
      <c r="F45" s="1068"/>
      <c r="G45" s="24"/>
    </row>
    <row r="46" spans="1:7">
      <c r="A46" s="1622"/>
      <c r="B46" s="1076" t="s">
        <v>103</v>
      </c>
      <c r="C46" s="884"/>
      <c r="D46" s="884"/>
      <c r="E46" s="884"/>
      <c r="F46" s="1068"/>
      <c r="G46" s="24"/>
    </row>
    <row r="47" spans="1:7" ht="13.5" thickBot="1">
      <c r="A47" s="1622"/>
      <c r="B47" s="1077" t="s">
        <v>113</v>
      </c>
      <c r="C47" s="887">
        <v>8105000</v>
      </c>
      <c r="D47" s="887">
        <v>8105497</v>
      </c>
      <c r="E47" s="887">
        <v>8105497</v>
      </c>
      <c r="F47" s="1081"/>
      <c r="G47" s="24"/>
    </row>
    <row r="48" spans="1:7" ht="13.5" thickBot="1">
      <c r="A48" s="1622"/>
      <c r="B48" s="1072" t="s">
        <v>14</v>
      </c>
      <c r="C48" s="896">
        <f>SUM(C38:C47)</f>
        <v>8369000</v>
      </c>
      <c r="D48" s="896">
        <f>SUM(D38:D47)</f>
        <v>8369578</v>
      </c>
      <c r="E48" s="896">
        <f>SUM(E38:E47)</f>
        <v>8369578</v>
      </c>
      <c r="F48" s="1073">
        <f>E48/D48*100</f>
        <v>100</v>
      </c>
      <c r="G48" s="24"/>
    </row>
    <row r="49" spans="1:7" ht="17.25" customHeight="1">
      <c r="A49" s="1621" t="s">
        <v>424</v>
      </c>
      <c r="B49" s="1074" t="s">
        <v>97</v>
      </c>
      <c r="C49" s="1067"/>
      <c r="D49" s="1067"/>
      <c r="E49" s="1067"/>
      <c r="F49" s="1080"/>
      <c r="G49" s="24"/>
    </row>
    <row r="50" spans="1:7" ht="25.5">
      <c r="A50" s="1622"/>
      <c r="B50" s="1076" t="s">
        <v>110</v>
      </c>
      <c r="C50" s="868"/>
      <c r="D50" s="868"/>
      <c r="E50" s="868"/>
      <c r="F50" s="1081"/>
      <c r="G50" s="24"/>
    </row>
    <row r="51" spans="1:7" ht="17.25" customHeight="1">
      <c r="A51" s="1622"/>
      <c r="B51" s="1076" t="s">
        <v>99</v>
      </c>
      <c r="C51" s="868"/>
      <c r="D51" s="868">
        <v>2452</v>
      </c>
      <c r="E51" s="868">
        <v>2452</v>
      </c>
      <c r="F51" s="1081">
        <f>E51/D51*100</f>
        <v>100</v>
      </c>
      <c r="G51" s="24"/>
    </row>
    <row r="52" spans="1:7" ht="17.25" customHeight="1">
      <c r="A52" s="1622"/>
      <c r="B52" s="1076" t="s">
        <v>111</v>
      </c>
      <c r="C52" s="868"/>
      <c r="D52" s="868"/>
      <c r="E52" s="868"/>
      <c r="F52" s="1081"/>
      <c r="G52" s="24"/>
    </row>
    <row r="53" spans="1:7" ht="17.25" customHeight="1">
      <c r="A53" s="1622"/>
      <c r="B53" s="1076" t="s">
        <v>106</v>
      </c>
      <c r="C53" s="868"/>
      <c r="D53" s="868">
        <v>11730000</v>
      </c>
      <c r="E53" s="868">
        <v>11660000</v>
      </c>
      <c r="F53" s="1081">
        <f>E53/D53*100</f>
        <v>99.403239556692242</v>
      </c>
      <c r="G53" s="24"/>
    </row>
    <row r="54" spans="1:7" ht="17.25" customHeight="1">
      <c r="A54" s="1622"/>
      <c r="B54" s="1076" t="s">
        <v>112</v>
      </c>
      <c r="C54" s="868"/>
      <c r="D54" s="868"/>
      <c r="E54" s="868"/>
      <c r="F54" s="1081"/>
      <c r="G54" s="24"/>
    </row>
    <row r="55" spans="1:7">
      <c r="A55" s="1622"/>
      <c r="B55" s="1076" t="s">
        <v>101</v>
      </c>
      <c r="C55" s="868"/>
      <c r="D55" s="868"/>
      <c r="E55" s="868"/>
      <c r="F55" s="1081"/>
      <c r="G55" s="24"/>
    </row>
    <row r="56" spans="1:7">
      <c r="A56" s="1622"/>
      <c r="B56" s="1076" t="s">
        <v>102</v>
      </c>
      <c r="C56" s="884"/>
      <c r="D56" s="884"/>
      <c r="E56" s="884"/>
      <c r="F56" s="1081"/>
      <c r="G56" s="24"/>
    </row>
    <row r="57" spans="1:7">
      <c r="A57" s="1622"/>
      <c r="B57" s="1076" t="s">
        <v>103</v>
      </c>
      <c r="C57" s="884"/>
      <c r="D57" s="884"/>
      <c r="E57" s="884"/>
      <c r="F57" s="1081"/>
      <c r="G57" s="24"/>
    </row>
    <row r="58" spans="1:7" ht="13.5" thickBot="1">
      <c r="A58" s="1622"/>
      <c r="B58" s="1077" t="s">
        <v>113</v>
      </c>
      <c r="C58" s="887">
        <v>107506000</v>
      </c>
      <c r="D58" s="887">
        <v>97976875</v>
      </c>
      <c r="E58" s="887">
        <v>94744032</v>
      </c>
      <c r="F58" s="1081">
        <f>E58/D58*100</f>
        <v>96.700402008126915</v>
      </c>
      <c r="G58" s="24"/>
    </row>
    <row r="59" spans="1:7" ht="13.5" thickBot="1">
      <c r="A59" s="1622"/>
      <c r="B59" s="1072" t="s">
        <v>14</v>
      </c>
      <c r="C59" s="896">
        <f>SUM(C49:C58)</f>
        <v>107506000</v>
      </c>
      <c r="D59" s="896">
        <f>SUM(D49:D58)</f>
        <v>109709327</v>
      </c>
      <c r="E59" s="896">
        <f>SUM(E49:E58)</f>
        <v>106406484</v>
      </c>
      <c r="F59" s="1073">
        <f>E59/D59*100</f>
        <v>96.989460157749392</v>
      </c>
      <c r="G59" s="24"/>
    </row>
    <row r="60" spans="1:7" ht="17.25" customHeight="1">
      <c r="A60" s="1621" t="s">
        <v>115</v>
      </c>
      <c r="B60" s="1074" t="s">
        <v>97</v>
      </c>
      <c r="C60" s="1067"/>
      <c r="D60" s="1067"/>
      <c r="E60" s="1067"/>
      <c r="F60" s="1080"/>
      <c r="G60" s="24"/>
    </row>
    <row r="61" spans="1:7" ht="25.5">
      <c r="A61" s="1622"/>
      <c r="B61" s="1076" t="s">
        <v>110</v>
      </c>
      <c r="C61" s="868"/>
      <c r="D61" s="868"/>
      <c r="E61" s="868"/>
      <c r="F61" s="1081"/>
      <c r="G61" s="24"/>
    </row>
    <row r="62" spans="1:7" ht="17.25" customHeight="1">
      <c r="A62" s="1622"/>
      <c r="B62" s="1076" t="s">
        <v>99</v>
      </c>
      <c r="C62" s="868"/>
      <c r="D62" s="868"/>
      <c r="E62" s="868"/>
      <c r="F62" s="1081"/>
      <c r="G62" s="24"/>
    </row>
    <row r="63" spans="1:7" ht="17.25" customHeight="1">
      <c r="A63" s="1622"/>
      <c r="B63" s="1076" t="s">
        <v>111</v>
      </c>
      <c r="C63" s="868"/>
      <c r="D63" s="868"/>
      <c r="E63" s="868"/>
      <c r="F63" s="1081"/>
      <c r="G63" s="24"/>
    </row>
    <row r="64" spans="1:7" ht="17.25" customHeight="1">
      <c r="A64" s="1622"/>
      <c r="B64" s="1076" t="s">
        <v>106</v>
      </c>
      <c r="C64" s="868">
        <v>6894000</v>
      </c>
      <c r="D64" s="868">
        <v>5844667</v>
      </c>
      <c r="E64" s="868">
        <v>5844667</v>
      </c>
      <c r="F64" s="1081">
        <f>E64/D64*100</f>
        <v>100</v>
      </c>
      <c r="G64" s="24"/>
    </row>
    <row r="65" spans="1:7" ht="17.25" customHeight="1">
      <c r="A65" s="1622"/>
      <c r="B65" s="1076" t="s">
        <v>112</v>
      </c>
      <c r="C65" s="868"/>
      <c r="D65" s="868"/>
      <c r="E65" s="868"/>
      <c r="F65" s="1081"/>
      <c r="G65" s="24"/>
    </row>
    <row r="66" spans="1:7">
      <c r="A66" s="1622"/>
      <c r="B66" s="1076" t="s">
        <v>101</v>
      </c>
      <c r="C66" s="868"/>
      <c r="D66" s="868"/>
      <c r="E66" s="868"/>
      <c r="F66" s="1081"/>
      <c r="G66" s="24"/>
    </row>
    <row r="67" spans="1:7">
      <c r="A67" s="1622"/>
      <c r="B67" s="1076" t="s">
        <v>102</v>
      </c>
      <c r="C67" s="884"/>
      <c r="D67" s="884"/>
      <c r="E67" s="884"/>
      <c r="F67" s="1081"/>
      <c r="G67" s="24"/>
    </row>
    <row r="68" spans="1:7">
      <c r="A68" s="1622"/>
      <c r="B68" s="1076" t="s">
        <v>103</v>
      </c>
      <c r="C68" s="884"/>
      <c r="D68" s="884"/>
      <c r="E68" s="884"/>
      <c r="F68" s="1081"/>
      <c r="G68" s="24"/>
    </row>
    <row r="69" spans="1:7" ht="13.5" thickBot="1">
      <c r="A69" s="1622"/>
      <c r="B69" s="1077" t="s">
        <v>113</v>
      </c>
      <c r="C69" s="887"/>
      <c r="D69" s="887"/>
      <c r="E69" s="887"/>
      <c r="F69" s="1082"/>
      <c r="G69" s="24"/>
    </row>
    <row r="70" spans="1:7" ht="13.5" thickBot="1">
      <c r="A70" s="1622"/>
      <c r="B70" s="1072" t="s">
        <v>14</v>
      </c>
      <c r="C70" s="896">
        <f>SUM(C60:C69)</f>
        <v>6894000</v>
      </c>
      <c r="D70" s="1083">
        <f>SUM(D60:D69)</f>
        <v>5844667</v>
      </c>
      <c r="E70" s="896">
        <f>SUM(E60:E69)</f>
        <v>5844667</v>
      </c>
      <c r="F70" s="1073">
        <f>E70/D70*100</f>
        <v>100</v>
      </c>
      <c r="G70" s="24"/>
    </row>
    <row r="71" spans="1:7" ht="17.25" customHeight="1">
      <c r="A71" s="1621" t="s">
        <v>86</v>
      </c>
      <c r="B71" s="1074" t="s">
        <v>97</v>
      </c>
      <c r="C71" s="1067">
        <v>31000</v>
      </c>
      <c r="D71" s="1067">
        <v>78464029</v>
      </c>
      <c r="E71" s="1067">
        <v>70490493</v>
      </c>
      <c r="F71" s="1081">
        <f t="shared" ref="F71:F73" si="1">E71/D71*100</f>
        <v>89.83797276074111</v>
      </c>
      <c r="G71" s="24"/>
    </row>
    <row r="72" spans="1:7" ht="25.5">
      <c r="A72" s="1622"/>
      <c r="B72" s="1076" t="s">
        <v>110</v>
      </c>
      <c r="C72" s="868">
        <v>4000</v>
      </c>
      <c r="D72" s="868">
        <v>10637015</v>
      </c>
      <c r="E72" s="868">
        <v>9602680</v>
      </c>
      <c r="F72" s="1081">
        <f t="shared" si="1"/>
        <v>90.276078392293329</v>
      </c>
      <c r="G72" s="24"/>
    </row>
    <row r="73" spans="1:7" ht="17.25" customHeight="1">
      <c r="A73" s="1622"/>
      <c r="B73" s="1076" t="s">
        <v>99</v>
      </c>
      <c r="C73" s="868"/>
      <c r="D73" s="868">
        <v>205029</v>
      </c>
      <c r="E73" s="868">
        <v>69788</v>
      </c>
      <c r="F73" s="1081">
        <f t="shared" si="1"/>
        <v>34.038111681762089</v>
      </c>
      <c r="G73" s="24"/>
    </row>
    <row r="74" spans="1:7" ht="17.25" customHeight="1">
      <c r="A74" s="1622"/>
      <c r="B74" s="1076" t="s">
        <v>111</v>
      </c>
      <c r="C74" s="868"/>
      <c r="D74" s="868"/>
      <c r="E74" s="868"/>
      <c r="F74" s="1081"/>
      <c r="G74" s="24"/>
    </row>
    <row r="75" spans="1:7" ht="17.25" customHeight="1">
      <c r="A75" s="1622"/>
      <c r="B75" s="1076" t="s">
        <v>106</v>
      </c>
      <c r="C75" s="868"/>
      <c r="D75" s="868"/>
      <c r="E75" s="868"/>
      <c r="F75" s="1081"/>
      <c r="G75" s="24"/>
    </row>
    <row r="76" spans="1:7" ht="17.25" customHeight="1">
      <c r="A76" s="1622"/>
      <c r="B76" s="1076" t="s">
        <v>112</v>
      </c>
      <c r="C76" s="868"/>
      <c r="D76" s="868"/>
      <c r="E76" s="868"/>
      <c r="F76" s="1081"/>
      <c r="G76" s="24"/>
    </row>
    <row r="77" spans="1:7">
      <c r="A77" s="1622"/>
      <c r="B77" s="1076" t="s">
        <v>101</v>
      </c>
      <c r="C77" s="868"/>
      <c r="D77" s="868"/>
      <c r="E77" s="868"/>
      <c r="F77" s="1081"/>
      <c r="G77" s="24"/>
    </row>
    <row r="78" spans="1:7">
      <c r="A78" s="1622"/>
      <c r="B78" s="1076" t="s">
        <v>102</v>
      </c>
      <c r="C78" s="884"/>
      <c r="D78" s="891"/>
      <c r="E78" s="891"/>
      <c r="F78" s="1081"/>
      <c r="G78" s="24"/>
    </row>
    <row r="79" spans="1:7">
      <c r="A79" s="1622"/>
      <c r="B79" s="1076" t="s">
        <v>103</v>
      </c>
      <c r="C79" s="884"/>
      <c r="D79" s="894"/>
      <c r="E79" s="884"/>
      <c r="F79" s="1081"/>
      <c r="G79" s="24"/>
    </row>
    <row r="80" spans="1:7" ht="13.5" thickBot="1">
      <c r="A80" s="1622"/>
      <c r="B80" s="1077" t="s">
        <v>113</v>
      </c>
      <c r="C80" s="887"/>
      <c r="D80" s="895"/>
      <c r="E80" s="887"/>
      <c r="F80" s="1081"/>
      <c r="G80" s="24"/>
    </row>
    <row r="81" spans="1:13" ht="13.5" thickBot="1">
      <c r="A81" s="1622"/>
      <c r="B81" s="1072" t="s">
        <v>14</v>
      </c>
      <c r="C81" s="896">
        <f>SUM(C71:C80)</f>
        <v>35000</v>
      </c>
      <c r="D81" s="1084">
        <f>SUM(D71:D80)</f>
        <v>89306073</v>
      </c>
      <c r="E81" s="896">
        <f>SUM(E71:E80)</f>
        <v>80162961</v>
      </c>
      <c r="F81" s="1073">
        <f>E81/D81*100</f>
        <v>89.76204899301753</v>
      </c>
      <c r="G81" s="24"/>
    </row>
    <row r="82" spans="1:13" ht="13.5" thickBot="1">
      <c r="A82" s="1085" t="s">
        <v>81</v>
      </c>
      <c r="B82" s="1086" t="s">
        <v>29</v>
      </c>
      <c r="C82" s="1087" t="s">
        <v>175</v>
      </c>
      <c r="D82" s="1087" t="s">
        <v>167</v>
      </c>
      <c r="E82" s="1087" t="s">
        <v>168</v>
      </c>
      <c r="F82" s="1088" t="s">
        <v>169</v>
      </c>
      <c r="G82" s="24"/>
    </row>
    <row r="83" spans="1:13" ht="12.75" customHeight="1">
      <c r="A83" s="1624" t="s">
        <v>87</v>
      </c>
      <c r="B83" s="1074" t="s">
        <v>97</v>
      </c>
      <c r="C83" s="1067">
        <v>88310000</v>
      </c>
      <c r="D83" s="1089">
        <v>459570381</v>
      </c>
      <c r="E83" s="1090">
        <v>367672101</v>
      </c>
      <c r="F83" s="1081">
        <f>E83/D83*100</f>
        <v>80.003437166678509</v>
      </c>
      <c r="G83" s="24"/>
    </row>
    <row r="84" spans="1:13" ht="25.5">
      <c r="A84" s="1625"/>
      <c r="B84" s="1076" t="s">
        <v>110</v>
      </c>
      <c r="C84" s="868">
        <v>11895000</v>
      </c>
      <c r="D84" s="894">
        <v>62463735</v>
      </c>
      <c r="E84" s="892">
        <v>50847445</v>
      </c>
      <c r="F84" s="1081">
        <f>E84/D84*100</f>
        <v>81.403145361064304</v>
      </c>
      <c r="G84" s="24"/>
    </row>
    <row r="85" spans="1:13">
      <c r="A85" s="1625"/>
      <c r="B85" s="1076" t="s">
        <v>99</v>
      </c>
      <c r="C85" s="868">
        <v>9499425</v>
      </c>
      <c r="D85" s="894">
        <v>63964041</v>
      </c>
      <c r="E85" s="892">
        <v>60325466</v>
      </c>
      <c r="F85" s="1081">
        <f>E85/D85*100</f>
        <v>94.311530442549738</v>
      </c>
      <c r="G85" s="24"/>
    </row>
    <row r="86" spans="1:13">
      <c r="A86" s="1625"/>
      <c r="B86" s="1076" t="s">
        <v>111</v>
      </c>
      <c r="C86" s="868"/>
      <c r="D86" s="894"/>
      <c r="E86" s="892"/>
      <c r="F86" s="1081"/>
      <c r="G86" s="24"/>
    </row>
    <row r="87" spans="1:13" ht="25.5">
      <c r="A87" s="1625"/>
      <c r="B87" s="1076" t="s">
        <v>106</v>
      </c>
      <c r="C87" s="868">
        <v>11138000</v>
      </c>
      <c r="D87" s="894">
        <v>9509603</v>
      </c>
      <c r="E87" s="892">
        <v>9509603</v>
      </c>
      <c r="F87" s="1081">
        <f t="shared" ref="F87" si="2">E87/D87*100</f>
        <v>100</v>
      </c>
      <c r="G87" s="24"/>
    </row>
    <row r="88" spans="1:13">
      <c r="A88" s="1625"/>
      <c r="B88" s="1076" t="s">
        <v>112</v>
      </c>
      <c r="C88" s="868"/>
      <c r="D88" s="894"/>
      <c r="E88" s="892"/>
      <c r="F88" s="1081"/>
      <c r="G88" s="24"/>
    </row>
    <row r="89" spans="1:13">
      <c r="A89" s="1625"/>
      <c r="B89" s="1076" t="s">
        <v>101</v>
      </c>
      <c r="C89" s="868">
        <v>22312000</v>
      </c>
      <c r="D89" s="894">
        <v>91395859</v>
      </c>
      <c r="E89" s="892">
        <v>81015992</v>
      </c>
      <c r="F89" s="1081">
        <f>E89/D89*100</f>
        <v>88.642957007494189</v>
      </c>
      <c r="G89" s="24"/>
    </row>
    <row r="90" spans="1:13">
      <c r="A90" s="1625"/>
      <c r="B90" s="1076" t="s">
        <v>102</v>
      </c>
      <c r="C90" s="884"/>
      <c r="D90" s="894">
        <v>10245771</v>
      </c>
      <c r="E90" s="892">
        <v>10231295</v>
      </c>
      <c r="F90" s="1081">
        <f>E90/D90*100</f>
        <v>99.858712438527078</v>
      </c>
      <c r="G90" s="24"/>
    </row>
    <row r="91" spans="1:13">
      <c r="A91" s="1625"/>
      <c r="B91" s="1076" t="s">
        <v>103</v>
      </c>
      <c r="C91" s="884"/>
      <c r="D91" s="894"/>
      <c r="E91" s="892"/>
      <c r="F91" s="1081"/>
      <c r="G91" s="24"/>
    </row>
    <row r="92" spans="1:13" ht="13.5" thickBot="1">
      <c r="A92" s="1625"/>
      <c r="B92" s="1077" t="s">
        <v>113</v>
      </c>
      <c r="C92" s="887"/>
      <c r="D92" s="895"/>
      <c r="E92" s="893"/>
      <c r="F92" s="1082"/>
      <c r="G92" s="24"/>
    </row>
    <row r="93" spans="1:13" ht="13.5" thickBot="1">
      <c r="A93" s="1625"/>
      <c r="B93" s="1072" t="s">
        <v>14</v>
      </c>
      <c r="C93" s="896">
        <f>SUM(C83:C92)</f>
        <v>143154425</v>
      </c>
      <c r="D93" s="1084">
        <f>SUM(D83:D92)</f>
        <v>697149390</v>
      </c>
      <c r="E93" s="1091">
        <f>SUM(E83:E92)</f>
        <v>579601902</v>
      </c>
      <c r="F93" s="1073">
        <f>E93/D93*100</f>
        <v>83.138838004290577</v>
      </c>
      <c r="G93" s="24"/>
      <c r="K93" s="31"/>
      <c r="M93" s="2"/>
    </row>
    <row r="94" spans="1:13">
      <c r="A94" s="1624" t="s">
        <v>679</v>
      </c>
      <c r="B94" s="1074" t="s">
        <v>97</v>
      </c>
      <c r="C94" s="1067">
        <v>842000</v>
      </c>
      <c r="D94" s="1089">
        <v>842000</v>
      </c>
      <c r="E94" s="1090">
        <v>841101</v>
      </c>
      <c r="F94" s="1081">
        <f>E94/D94*100</f>
        <v>99.893230403800473</v>
      </c>
      <c r="G94" s="24"/>
      <c r="K94" s="31"/>
      <c r="M94" s="2"/>
    </row>
    <row r="95" spans="1:13" ht="25.5">
      <c r="A95" s="1625"/>
      <c r="B95" s="1076" t="s">
        <v>110</v>
      </c>
      <c r="C95" s="868">
        <v>227000</v>
      </c>
      <c r="D95" s="894">
        <v>227097</v>
      </c>
      <c r="E95" s="892">
        <v>227097</v>
      </c>
      <c r="F95" s="1081">
        <f>E95/D95*100</f>
        <v>100</v>
      </c>
      <c r="G95" s="24"/>
      <c r="K95" s="31"/>
      <c r="M95" s="2"/>
    </row>
    <row r="96" spans="1:13">
      <c r="A96" s="1625"/>
      <c r="B96" s="1076" t="s">
        <v>99</v>
      </c>
      <c r="C96" s="868">
        <v>4916000</v>
      </c>
      <c r="D96" s="894">
        <v>3557239</v>
      </c>
      <c r="E96" s="892">
        <v>3249530</v>
      </c>
      <c r="F96" s="1081">
        <f>E96/D96*100</f>
        <v>91.349779983858269</v>
      </c>
      <c r="G96" s="24"/>
      <c r="K96" s="31"/>
      <c r="M96" s="2"/>
    </row>
    <row r="97" spans="1:13">
      <c r="A97" s="1625"/>
      <c r="B97" s="1076" t="s">
        <v>111</v>
      </c>
      <c r="C97" s="868"/>
      <c r="D97" s="894"/>
      <c r="E97" s="892"/>
      <c r="F97" s="1081"/>
      <c r="G97" s="24"/>
      <c r="K97" s="31"/>
      <c r="M97" s="2"/>
    </row>
    <row r="98" spans="1:13" ht="25.5">
      <c r="A98" s="1625"/>
      <c r="B98" s="1076" t="s">
        <v>106</v>
      </c>
      <c r="C98" s="868">
        <v>70000</v>
      </c>
      <c r="D98" s="894"/>
      <c r="E98" s="892"/>
      <c r="F98" s="1081"/>
      <c r="G98" s="24"/>
      <c r="K98" s="31"/>
      <c r="M98" s="2"/>
    </row>
    <row r="99" spans="1:13">
      <c r="A99" s="1625"/>
      <c r="B99" s="1076" t="s">
        <v>112</v>
      </c>
      <c r="C99" s="868"/>
      <c r="D99" s="894"/>
      <c r="E99" s="892"/>
      <c r="F99" s="1081"/>
      <c r="G99" s="24"/>
      <c r="K99" s="31"/>
      <c r="M99" s="2"/>
    </row>
    <row r="100" spans="1:13">
      <c r="A100" s="1625"/>
      <c r="B100" s="1076" t="s">
        <v>101</v>
      </c>
      <c r="C100" s="868">
        <v>225000</v>
      </c>
      <c r="D100" s="894">
        <v>262020</v>
      </c>
      <c r="E100" s="892">
        <v>68237</v>
      </c>
      <c r="F100" s="1081">
        <f>E100/D100*100</f>
        <v>26.042668498587894</v>
      </c>
      <c r="G100" s="24"/>
      <c r="K100" s="31"/>
      <c r="M100" s="2"/>
    </row>
    <row r="101" spans="1:13">
      <c r="A101" s="1625"/>
      <c r="B101" s="1076" t="s">
        <v>102</v>
      </c>
      <c r="C101" s="884"/>
      <c r="D101" s="894"/>
      <c r="E101" s="892"/>
      <c r="F101" s="1081"/>
      <c r="G101" s="24"/>
      <c r="K101" s="31"/>
      <c r="M101" s="2"/>
    </row>
    <row r="102" spans="1:13">
      <c r="A102" s="1625"/>
      <c r="B102" s="1076" t="s">
        <v>103</v>
      </c>
      <c r="C102" s="884"/>
      <c r="D102" s="894"/>
      <c r="E102" s="892"/>
      <c r="F102" s="1081"/>
      <c r="G102" s="24"/>
      <c r="K102" s="31"/>
      <c r="M102" s="2"/>
    </row>
    <row r="103" spans="1:13" ht="13.5" thickBot="1">
      <c r="A103" s="1625"/>
      <c r="B103" s="1077" t="s">
        <v>113</v>
      </c>
      <c r="C103" s="887"/>
      <c r="D103" s="895"/>
      <c r="E103" s="893"/>
      <c r="F103" s="1082"/>
      <c r="G103" s="24"/>
      <c r="K103" s="31"/>
      <c r="M103" s="2"/>
    </row>
    <row r="104" spans="1:13" ht="13.5" thickBot="1">
      <c r="A104" s="1625"/>
      <c r="B104" s="1072" t="s">
        <v>14</v>
      </c>
      <c r="C104" s="896">
        <f>SUM(C94:C103)</f>
        <v>6280000</v>
      </c>
      <c r="D104" s="1084">
        <f>SUM(D94:D103)</f>
        <v>4888356</v>
      </c>
      <c r="E104" s="1091">
        <f>SUM(E94:E103)</f>
        <v>4385965</v>
      </c>
      <c r="F104" s="1073">
        <f>E104/D104*100</f>
        <v>89.722700228870394</v>
      </c>
      <c r="G104" s="24"/>
      <c r="K104" s="31"/>
      <c r="M104" s="2"/>
    </row>
    <row r="105" spans="1:13">
      <c r="A105" s="1621" t="s">
        <v>554</v>
      </c>
      <c r="B105" s="1074" t="s">
        <v>97</v>
      </c>
      <c r="C105" s="1067"/>
      <c r="D105" s="1067"/>
      <c r="E105" s="1067"/>
      <c r="F105" s="1080"/>
      <c r="G105" s="1092"/>
      <c r="H105" s="13"/>
      <c r="I105" s="13"/>
    </row>
    <row r="106" spans="1:13" ht="25.5">
      <c r="A106" s="1622"/>
      <c r="B106" s="1076" t="s">
        <v>110</v>
      </c>
      <c r="C106" s="868"/>
      <c r="D106" s="868"/>
      <c r="E106" s="868"/>
      <c r="F106" s="1081"/>
      <c r="G106" s="1093"/>
      <c r="H106" s="16"/>
      <c r="I106" s="16"/>
    </row>
    <row r="107" spans="1:13">
      <c r="A107" s="1622"/>
      <c r="B107" s="1076" t="s">
        <v>99</v>
      </c>
      <c r="C107" s="868"/>
      <c r="D107" s="868"/>
      <c r="E107" s="868"/>
      <c r="F107" s="1081"/>
      <c r="G107" s="1094"/>
      <c r="H107" s="28"/>
      <c r="I107" s="28"/>
    </row>
    <row r="108" spans="1:13">
      <c r="A108" s="1622"/>
      <c r="B108" s="1076" t="s">
        <v>111</v>
      </c>
      <c r="C108" s="868"/>
      <c r="D108" s="868"/>
      <c r="E108" s="868"/>
      <c r="F108" s="1081"/>
      <c r="G108" s="1094"/>
      <c r="H108" s="28"/>
      <c r="I108" s="28"/>
    </row>
    <row r="109" spans="1:13" ht="25.5">
      <c r="A109" s="1622"/>
      <c r="B109" s="1076" t="s">
        <v>106</v>
      </c>
      <c r="C109" s="868"/>
      <c r="D109" s="868"/>
      <c r="E109" s="868"/>
      <c r="F109" s="1081"/>
      <c r="G109" s="1094"/>
      <c r="H109" s="28"/>
      <c r="I109" s="28"/>
    </row>
    <row r="110" spans="1:13">
      <c r="A110" s="1622"/>
      <c r="B110" s="1076" t="s">
        <v>112</v>
      </c>
      <c r="C110" s="868"/>
      <c r="D110" s="868"/>
      <c r="E110" s="868"/>
      <c r="F110" s="1081"/>
      <c r="G110" s="1094"/>
      <c r="H110" s="28"/>
      <c r="I110" s="28"/>
    </row>
    <row r="111" spans="1:13">
      <c r="A111" s="1622"/>
      <c r="B111" s="1076" t="s">
        <v>101</v>
      </c>
      <c r="C111" s="868">
        <v>567334000</v>
      </c>
      <c r="D111" s="868">
        <v>587566156</v>
      </c>
      <c r="E111" s="868">
        <v>35392998</v>
      </c>
      <c r="F111" s="1081">
        <f>E111/D111*100</f>
        <v>6.0236617849037586</v>
      </c>
      <c r="G111" s="1094"/>
      <c r="H111" s="28"/>
      <c r="I111" s="28"/>
    </row>
    <row r="112" spans="1:13">
      <c r="A112" s="1622"/>
      <c r="B112" s="1076" t="s">
        <v>102</v>
      </c>
      <c r="C112" s="884">
        <v>87356000</v>
      </c>
      <c r="D112" s="884">
        <v>85791469</v>
      </c>
      <c r="E112" s="884">
        <v>778224</v>
      </c>
      <c r="F112" s="1081">
        <f>E112/D112*100</f>
        <v>0.90711117209101522</v>
      </c>
      <c r="G112" s="1094"/>
      <c r="H112" s="28"/>
      <c r="I112" s="28"/>
    </row>
    <row r="113" spans="1:10">
      <c r="A113" s="1622"/>
      <c r="B113" s="1076" t="s">
        <v>103</v>
      </c>
      <c r="C113" s="884">
        <v>12935000</v>
      </c>
      <c r="D113" s="884"/>
      <c r="E113" s="884"/>
      <c r="F113" s="1081"/>
      <c r="G113" s="1094"/>
      <c r="H113" s="28"/>
      <c r="I113" s="28"/>
    </row>
    <row r="114" spans="1:10" ht="13.5" thickBot="1">
      <c r="A114" s="1622"/>
      <c r="B114" s="1077" t="s">
        <v>113</v>
      </c>
      <c r="C114" s="887"/>
      <c r="D114" s="887"/>
      <c r="E114" s="887"/>
      <c r="F114" s="1082"/>
      <c r="G114" s="1094"/>
      <c r="H114" s="28"/>
      <c r="I114" s="28"/>
    </row>
    <row r="115" spans="1:10" ht="13.5" thickBot="1">
      <c r="A115" s="1622"/>
      <c r="B115" s="1072" t="s">
        <v>14</v>
      </c>
      <c r="C115" s="896">
        <f>SUM(C105:C114)</f>
        <v>667625000</v>
      </c>
      <c r="D115" s="896">
        <f>SUM(D105:D114)</f>
        <v>673357625</v>
      </c>
      <c r="E115" s="896">
        <f>SUM(E105:E114)</f>
        <v>36171222</v>
      </c>
      <c r="F115" s="1073">
        <f>E115/D115*100</f>
        <v>5.3717698674608458</v>
      </c>
      <c r="G115" s="1094"/>
      <c r="H115" s="28"/>
      <c r="I115" s="28"/>
    </row>
    <row r="116" spans="1:10">
      <c r="A116" s="1621" t="s">
        <v>567</v>
      </c>
      <c r="B116" s="1074" t="s">
        <v>97</v>
      </c>
      <c r="C116" s="1067"/>
      <c r="D116" s="1067"/>
      <c r="E116" s="1067"/>
      <c r="F116" s="1075"/>
      <c r="G116" s="1094"/>
      <c r="H116" s="28"/>
      <c r="I116" s="28"/>
    </row>
    <row r="117" spans="1:10" ht="25.5">
      <c r="A117" s="1622"/>
      <c r="B117" s="1076" t="s">
        <v>110</v>
      </c>
      <c r="C117" s="868"/>
      <c r="D117" s="868"/>
      <c r="E117" s="868"/>
      <c r="F117" s="1068"/>
      <c r="G117" s="1094"/>
      <c r="H117" s="28"/>
      <c r="I117" s="28"/>
      <c r="J117" s="1"/>
    </row>
    <row r="118" spans="1:10">
      <c r="A118" s="1622"/>
      <c r="B118" s="1076" t="s">
        <v>99</v>
      </c>
      <c r="C118" s="868"/>
      <c r="D118" s="868"/>
      <c r="E118" s="868"/>
      <c r="F118" s="1068"/>
      <c r="G118" s="1094"/>
      <c r="H118" s="28"/>
      <c r="I118" s="28"/>
    </row>
    <row r="119" spans="1:10">
      <c r="A119" s="1622"/>
      <c r="B119" s="1076" t="s">
        <v>111</v>
      </c>
      <c r="C119" s="868"/>
      <c r="D119" s="868"/>
      <c r="E119" s="868"/>
      <c r="F119" s="1068"/>
      <c r="G119" s="1094"/>
      <c r="H119" s="28"/>
      <c r="I119" s="28"/>
    </row>
    <row r="120" spans="1:10" ht="25.5">
      <c r="A120" s="1622"/>
      <c r="B120" s="1076" t="s">
        <v>106</v>
      </c>
      <c r="C120" s="868"/>
      <c r="D120" s="868"/>
      <c r="E120" s="868"/>
      <c r="F120" s="1068"/>
      <c r="G120" s="1095"/>
      <c r="H120" s="30"/>
      <c r="I120" s="30"/>
    </row>
    <row r="121" spans="1:10">
      <c r="A121" s="1622"/>
      <c r="B121" s="1076" t="s">
        <v>112</v>
      </c>
      <c r="C121" s="868"/>
      <c r="D121" s="868"/>
      <c r="E121" s="868"/>
      <c r="F121" s="1068"/>
      <c r="G121" s="1096"/>
      <c r="H121" s="1"/>
      <c r="I121" s="1"/>
    </row>
    <row r="122" spans="1:10">
      <c r="A122" s="1622"/>
      <c r="B122" s="1076" t="s">
        <v>101</v>
      </c>
      <c r="C122" s="868">
        <v>193000</v>
      </c>
      <c r="D122" s="868">
        <v>1793000</v>
      </c>
      <c r="E122" s="868">
        <v>1678650</v>
      </c>
      <c r="F122" s="1081">
        <f>E122/D122*100</f>
        <v>93.622420524261017</v>
      </c>
      <c r="G122" s="1096"/>
      <c r="H122" s="1"/>
      <c r="I122" s="1"/>
    </row>
    <row r="123" spans="1:10">
      <c r="A123" s="1622"/>
      <c r="B123" s="1076" t="s">
        <v>102</v>
      </c>
      <c r="C123" s="884"/>
      <c r="D123" s="884"/>
      <c r="E123" s="884"/>
      <c r="F123" s="1068"/>
      <c r="G123" s="24"/>
    </row>
    <row r="124" spans="1:10">
      <c r="A124" s="1622"/>
      <c r="B124" s="1076" t="s">
        <v>103</v>
      </c>
      <c r="C124" s="884"/>
      <c r="D124" s="884"/>
      <c r="E124" s="884"/>
      <c r="F124" s="1068"/>
      <c r="G124" s="24"/>
    </row>
    <row r="125" spans="1:10" ht="13.5" thickBot="1">
      <c r="A125" s="1622"/>
      <c r="B125" s="1077" t="s">
        <v>113</v>
      </c>
      <c r="C125" s="887"/>
      <c r="D125" s="887"/>
      <c r="E125" s="887"/>
      <c r="F125" s="1078"/>
      <c r="G125" s="24"/>
    </row>
    <row r="126" spans="1:10" s="25" customFormat="1" ht="13.5" thickBot="1">
      <c r="A126" s="1622"/>
      <c r="B126" s="1072" t="s">
        <v>14</v>
      </c>
      <c r="C126" s="896">
        <f>SUM(C116:C125)</f>
        <v>193000</v>
      </c>
      <c r="D126" s="896">
        <f>SUM(D116:D125)</f>
        <v>1793000</v>
      </c>
      <c r="E126" s="896">
        <f>SUM(E116:E125)</f>
        <v>1678650</v>
      </c>
      <c r="F126" s="1073">
        <f>E126/D126*100</f>
        <v>93.622420524261017</v>
      </c>
      <c r="G126" s="1097"/>
    </row>
    <row r="127" spans="1:10" s="25" customFormat="1">
      <c r="A127" s="1621" t="s">
        <v>568</v>
      </c>
      <c r="B127" s="1074" t="s">
        <v>97</v>
      </c>
      <c r="C127" s="1067"/>
      <c r="D127" s="1067"/>
      <c r="E127" s="1067"/>
      <c r="F127" s="1080"/>
      <c r="G127" s="1097"/>
    </row>
    <row r="128" spans="1:10" s="25" customFormat="1" ht="25.5">
      <c r="A128" s="1622"/>
      <c r="B128" s="1076" t="s">
        <v>110</v>
      </c>
      <c r="C128" s="868"/>
      <c r="D128" s="868"/>
      <c r="E128" s="868"/>
      <c r="F128" s="1081"/>
      <c r="G128" s="1097"/>
    </row>
    <row r="129" spans="1:7" s="25" customFormat="1">
      <c r="A129" s="1622"/>
      <c r="B129" s="1076" t="s">
        <v>99</v>
      </c>
      <c r="C129" s="868">
        <v>3810000</v>
      </c>
      <c r="D129" s="868">
        <v>11678312</v>
      </c>
      <c r="E129" s="868">
        <v>11658283</v>
      </c>
      <c r="F129" s="1081">
        <f>E129/D129*100</f>
        <v>99.828494049482501</v>
      </c>
      <c r="G129" s="1097"/>
    </row>
    <row r="130" spans="1:7" s="25" customFormat="1">
      <c r="A130" s="1622"/>
      <c r="B130" s="1076" t="s">
        <v>111</v>
      </c>
      <c r="C130" s="868"/>
      <c r="D130" s="868"/>
      <c r="E130" s="868"/>
      <c r="F130" s="1081"/>
      <c r="G130" s="1097"/>
    </row>
    <row r="131" spans="1:7" s="25" customFormat="1" ht="25.5">
      <c r="A131" s="1622"/>
      <c r="B131" s="1076" t="s">
        <v>106</v>
      </c>
      <c r="C131" s="868">
        <v>4033000</v>
      </c>
      <c r="D131" s="868">
        <v>2998342</v>
      </c>
      <c r="E131" s="868">
        <v>2998342</v>
      </c>
      <c r="F131" s="1081">
        <f>E131/D131*100</f>
        <v>100</v>
      </c>
      <c r="G131" s="1097"/>
    </row>
    <row r="132" spans="1:7" s="25" customFormat="1">
      <c r="A132" s="1622"/>
      <c r="B132" s="1076" t="s">
        <v>112</v>
      </c>
      <c r="C132" s="868"/>
      <c r="D132" s="868"/>
      <c r="E132" s="868"/>
      <c r="F132" s="1081"/>
      <c r="G132" s="1097"/>
    </row>
    <row r="133" spans="1:7" s="25" customFormat="1">
      <c r="A133" s="1622"/>
      <c r="B133" s="1076" t="s">
        <v>101</v>
      </c>
      <c r="C133" s="868"/>
      <c r="D133" s="868"/>
      <c r="E133" s="868"/>
      <c r="F133" s="1081"/>
      <c r="G133" s="1097"/>
    </row>
    <row r="134" spans="1:7" s="25" customFormat="1">
      <c r="A134" s="1622"/>
      <c r="B134" s="1076" t="s">
        <v>102</v>
      </c>
      <c r="C134" s="884"/>
      <c r="D134" s="884"/>
      <c r="E134" s="884"/>
      <c r="F134" s="1081"/>
      <c r="G134" s="1097"/>
    </row>
    <row r="135" spans="1:7" s="25" customFormat="1">
      <c r="A135" s="1622"/>
      <c r="B135" s="1076" t="s">
        <v>103</v>
      </c>
      <c r="C135" s="884"/>
      <c r="D135" s="884"/>
      <c r="E135" s="884"/>
      <c r="F135" s="1081"/>
      <c r="G135" s="1097"/>
    </row>
    <row r="136" spans="1:7" s="25" customFormat="1" ht="13.5" thickBot="1">
      <c r="A136" s="1622"/>
      <c r="B136" s="1077" t="s">
        <v>113</v>
      </c>
      <c r="C136" s="887"/>
      <c r="D136" s="887"/>
      <c r="E136" s="887"/>
      <c r="F136" s="1082"/>
      <c r="G136" s="1097"/>
    </row>
    <row r="137" spans="1:7" s="25" customFormat="1" ht="13.5" thickBot="1">
      <c r="A137" s="1622"/>
      <c r="B137" s="1072" t="s">
        <v>14</v>
      </c>
      <c r="C137" s="896">
        <f>SUM(C127:C136)</f>
        <v>7843000</v>
      </c>
      <c r="D137" s="896">
        <f>SUM(D127:D136)</f>
        <v>14676654</v>
      </c>
      <c r="E137" s="896">
        <f>SUM(E127:E136)</f>
        <v>14656625</v>
      </c>
      <c r="F137" s="1073">
        <f>E137/D137*100</f>
        <v>99.863531565164649</v>
      </c>
      <c r="G137" s="1097"/>
    </row>
    <row r="138" spans="1:7">
      <c r="A138" s="1621" t="s">
        <v>569</v>
      </c>
      <c r="B138" s="1074" t="s">
        <v>97</v>
      </c>
      <c r="C138" s="1067"/>
      <c r="D138" s="1067"/>
      <c r="E138" s="1067"/>
      <c r="F138" s="1080"/>
      <c r="G138" s="24"/>
    </row>
    <row r="139" spans="1:7" ht="25.5">
      <c r="A139" s="1622"/>
      <c r="B139" s="1076" t="s">
        <v>110</v>
      </c>
      <c r="C139" s="868"/>
      <c r="D139" s="868"/>
      <c r="E139" s="868"/>
      <c r="F139" s="1081"/>
      <c r="G139" s="24"/>
    </row>
    <row r="140" spans="1:7">
      <c r="A140" s="1622"/>
      <c r="B140" s="1076" t="s">
        <v>99</v>
      </c>
      <c r="C140" s="868">
        <v>79000</v>
      </c>
      <c r="D140" s="868">
        <v>60768</v>
      </c>
      <c r="E140" s="868"/>
      <c r="F140" s="1081"/>
      <c r="G140" s="24"/>
    </row>
    <row r="141" spans="1:7">
      <c r="A141" s="1622"/>
      <c r="B141" s="1076" t="s">
        <v>111</v>
      </c>
      <c r="C141" s="868"/>
      <c r="D141" s="868"/>
      <c r="E141" s="868"/>
      <c r="F141" s="1081"/>
      <c r="G141" s="24"/>
    </row>
    <row r="142" spans="1:7" ht="25.5">
      <c r="A142" s="1622"/>
      <c r="B142" s="1076" t="s">
        <v>106</v>
      </c>
      <c r="C142" s="868">
        <v>2224000</v>
      </c>
      <c r="D142" s="868">
        <v>1503749</v>
      </c>
      <c r="E142" s="868">
        <v>1503739</v>
      </c>
      <c r="F142" s="1081">
        <f>E142/D142*100</f>
        <v>99.999334995401483</v>
      </c>
      <c r="G142" s="24"/>
    </row>
    <row r="143" spans="1:7">
      <c r="A143" s="1622"/>
      <c r="B143" s="1076" t="s">
        <v>112</v>
      </c>
      <c r="C143" s="868"/>
      <c r="D143" s="868"/>
      <c r="E143" s="868"/>
      <c r="F143" s="1081"/>
      <c r="G143" s="24"/>
    </row>
    <row r="144" spans="1:7">
      <c r="A144" s="1622"/>
      <c r="B144" s="1076" t="s">
        <v>101</v>
      </c>
      <c r="C144" s="868"/>
      <c r="D144" s="868"/>
      <c r="E144" s="868"/>
      <c r="F144" s="1081"/>
      <c r="G144" s="24"/>
    </row>
    <row r="145" spans="1:7">
      <c r="A145" s="1622"/>
      <c r="B145" s="1076" t="s">
        <v>102</v>
      </c>
      <c r="C145" s="884"/>
      <c r="D145" s="884"/>
      <c r="E145" s="884"/>
      <c r="F145" s="1081"/>
      <c r="G145" s="24"/>
    </row>
    <row r="146" spans="1:7">
      <c r="A146" s="1622"/>
      <c r="B146" s="1076" t="s">
        <v>103</v>
      </c>
      <c r="C146" s="884"/>
      <c r="D146" s="884"/>
      <c r="E146" s="884"/>
      <c r="F146" s="1081"/>
      <c r="G146" s="24"/>
    </row>
    <row r="147" spans="1:7" ht="13.5" thickBot="1">
      <c r="A147" s="1622"/>
      <c r="B147" s="1077" t="s">
        <v>113</v>
      </c>
      <c r="C147" s="887"/>
      <c r="D147" s="887"/>
      <c r="E147" s="887"/>
      <c r="F147" s="1078"/>
      <c r="G147" s="24"/>
    </row>
    <row r="148" spans="1:7" s="25" customFormat="1" ht="13.5" thickBot="1">
      <c r="A148" s="1622"/>
      <c r="B148" s="1072" t="s">
        <v>14</v>
      </c>
      <c r="C148" s="896">
        <f>SUM(C138:C147)</f>
        <v>2303000</v>
      </c>
      <c r="D148" s="896">
        <f>SUM(D138:D147)</f>
        <v>1564517</v>
      </c>
      <c r="E148" s="896">
        <f>SUM(E138:E147)</f>
        <v>1503739</v>
      </c>
      <c r="F148" s="1073">
        <f>E148/D148*100</f>
        <v>96.115222781216175</v>
      </c>
      <c r="G148" s="1097"/>
    </row>
    <row r="149" spans="1:7">
      <c r="A149" s="1621" t="s">
        <v>570</v>
      </c>
      <c r="B149" s="1074" t="s">
        <v>97</v>
      </c>
      <c r="C149" s="1067"/>
      <c r="D149" s="1067"/>
      <c r="E149" s="1067"/>
      <c r="F149" s="1080"/>
      <c r="G149" s="24"/>
    </row>
    <row r="150" spans="1:7" ht="25.5">
      <c r="A150" s="1622"/>
      <c r="B150" s="1076" t="s">
        <v>110</v>
      </c>
      <c r="C150" s="868"/>
      <c r="D150" s="868"/>
      <c r="E150" s="868"/>
      <c r="F150" s="1081"/>
      <c r="G150" s="24"/>
    </row>
    <row r="151" spans="1:7">
      <c r="A151" s="1622"/>
      <c r="B151" s="1076" t="s">
        <v>99</v>
      </c>
      <c r="C151" s="868"/>
      <c r="D151" s="868"/>
      <c r="E151" s="868"/>
      <c r="F151" s="1081"/>
      <c r="G151" s="24"/>
    </row>
    <row r="152" spans="1:7">
      <c r="A152" s="1622"/>
      <c r="B152" s="1076" t="s">
        <v>111</v>
      </c>
      <c r="C152" s="868"/>
      <c r="D152" s="868"/>
      <c r="E152" s="868"/>
      <c r="F152" s="1081"/>
      <c r="G152" s="24"/>
    </row>
    <row r="153" spans="1:7" ht="25.5">
      <c r="A153" s="1622"/>
      <c r="B153" s="1076" t="s">
        <v>106</v>
      </c>
      <c r="C153" s="868">
        <v>50000</v>
      </c>
      <c r="D153" s="868">
        <v>46000</v>
      </c>
      <c r="E153" s="868">
        <v>41000</v>
      </c>
      <c r="F153" s="1081">
        <f>E153/D153*100</f>
        <v>89.130434782608688</v>
      </c>
      <c r="G153" s="24"/>
    </row>
    <row r="154" spans="1:7">
      <c r="A154" s="1622"/>
      <c r="B154" s="1076" t="s">
        <v>112</v>
      </c>
      <c r="C154" s="868"/>
      <c r="D154" s="868"/>
      <c r="E154" s="868"/>
      <c r="F154" s="1081"/>
      <c r="G154" s="24"/>
    </row>
    <row r="155" spans="1:7">
      <c r="A155" s="1622"/>
      <c r="B155" s="1076" t="s">
        <v>101</v>
      </c>
      <c r="C155" s="868">
        <v>1951807000</v>
      </c>
      <c r="D155" s="868">
        <v>1951807000</v>
      </c>
      <c r="E155" s="868">
        <v>87000</v>
      </c>
      <c r="F155" s="1081">
        <f t="shared" ref="F155" si="3">E155/D155*100</f>
        <v>4.4574079301898193E-3</v>
      </c>
      <c r="G155" s="24"/>
    </row>
    <row r="156" spans="1:7">
      <c r="A156" s="1622"/>
      <c r="B156" s="1076" t="s">
        <v>102</v>
      </c>
      <c r="C156" s="884"/>
      <c r="D156" s="884"/>
      <c r="E156" s="884"/>
      <c r="F156" s="1081"/>
      <c r="G156" s="24"/>
    </row>
    <row r="157" spans="1:7">
      <c r="A157" s="1622"/>
      <c r="B157" s="1076" t="s">
        <v>103</v>
      </c>
      <c r="C157" s="884"/>
      <c r="D157" s="884"/>
      <c r="E157" s="884"/>
      <c r="F157" s="1081"/>
      <c r="G157" s="24"/>
    </row>
    <row r="158" spans="1:7" ht="13.5" thickBot="1">
      <c r="A158" s="1622"/>
      <c r="B158" s="1077" t="s">
        <v>113</v>
      </c>
      <c r="C158" s="887"/>
      <c r="D158" s="887"/>
      <c r="E158" s="887"/>
      <c r="F158" s="1082"/>
      <c r="G158" s="24"/>
    </row>
    <row r="159" spans="1:7" ht="13.5" thickBot="1">
      <c r="A159" s="1622"/>
      <c r="B159" s="1072" t="s">
        <v>14</v>
      </c>
      <c r="C159" s="896">
        <f>SUM(C149:C158)</f>
        <v>1951857000</v>
      </c>
      <c r="D159" s="896">
        <f>SUM(D149:D158)</f>
        <v>1951853000</v>
      </c>
      <c r="E159" s="896">
        <f>SUM(E149:E158)</f>
        <v>128000</v>
      </c>
      <c r="F159" s="1068">
        <f>E159/D159*100</f>
        <v>6.5578709052372276E-3</v>
      </c>
      <c r="G159" s="24"/>
    </row>
    <row r="160" spans="1:7">
      <c r="A160" s="1621" t="s">
        <v>681</v>
      </c>
      <c r="B160" s="1074" t="s">
        <v>97</v>
      </c>
      <c r="C160" s="1067"/>
      <c r="D160" s="1067"/>
      <c r="E160" s="1067"/>
      <c r="F160" s="1080"/>
      <c r="G160" s="24"/>
    </row>
    <row r="161" spans="1:7" ht="25.5">
      <c r="A161" s="1622"/>
      <c r="B161" s="1076" t="s">
        <v>110</v>
      </c>
      <c r="C161" s="868"/>
      <c r="D161" s="868"/>
      <c r="E161" s="868"/>
      <c r="F161" s="1081"/>
      <c r="G161" s="24"/>
    </row>
    <row r="162" spans="1:7">
      <c r="A162" s="1622"/>
      <c r="B162" s="1076" t="s">
        <v>99</v>
      </c>
      <c r="C162" s="868"/>
      <c r="D162" s="868">
        <v>93909</v>
      </c>
      <c r="E162" s="868">
        <v>93909</v>
      </c>
      <c r="F162" s="1081">
        <f>E162/D162*100</f>
        <v>100</v>
      </c>
      <c r="G162" s="24"/>
    </row>
    <row r="163" spans="1:7">
      <c r="A163" s="1622"/>
      <c r="B163" s="1076" t="s">
        <v>111</v>
      </c>
      <c r="C163" s="868"/>
      <c r="D163" s="868"/>
      <c r="E163" s="868"/>
      <c r="F163" s="1081"/>
      <c r="G163" s="24"/>
    </row>
    <row r="164" spans="1:7" ht="25.5">
      <c r="A164" s="1622"/>
      <c r="B164" s="1076" t="s">
        <v>106</v>
      </c>
      <c r="C164" s="868"/>
      <c r="D164" s="868"/>
      <c r="E164" s="868"/>
      <c r="F164" s="1081"/>
      <c r="G164" s="24"/>
    </row>
    <row r="165" spans="1:7">
      <c r="A165" s="1622"/>
      <c r="B165" s="1076" t="s">
        <v>112</v>
      </c>
      <c r="C165" s="868"/>
      <c r="D165" s="868"/>
      <c r="E165" s="868"/>
      <c r="F165" s="1081"/>
      <c r="G165" s="24"/>
    </row>
    <row r="166" spans="1:7">
      <c r="A166" s="1622"/>
      <c r="B166" s="1076" t="s">
        <v>101</v>
      </c>
      <c r="C166" s="868"/>
      <c r="D166" s="868"/>
      <c r="E166" s="868"/>
      <c r="F166" s="1081"/>
      <c r="G166" s="24"/>
    </row>
    <row r="167" spans="1:7">
      <c r="A167" s="1622"/>
      <c r="B167" s="1076" t="s">
        <v>102</v>
      </c>
      <c r="C167" s="884"/>
      <c r="D167" s="884"/>
      <c r="E167" s="884"/>
      <c r="F167" s="1081"/>
      <c r="G167" s="24"/>
    </row>
    <row r="168" spans="1:7">
      <c r="A168" s="1622"/>
      <c r="B168" s="1076" t="s">
        <v>103</v>
      </c>
      <c r="C168" s="884"/>
      <c r="D168" s="884"/>
      <c r="E168" s="884"/>
      <c r="F168" s="1081"/>
      <c r="G168" s="24"/>
    </row>
    <row r="169" spans="1:7" ht="13.5" thickBot="1">
      <c r="A169" s="1622"/>
      <c r="B169" s="1077" t="s">
        <v>113</v>
      </c>
      <c r="C169" s="887"/>
      <c r="D169" s="887"/>
      <c r="E169" s="887"/>
      <c r="F169" s="1082"/>
      <c r="G169" s="24"/>
    </row>
    <row r="170" spans="1:7" ht="13.5" thickBot="1">
      <c r="A170" s="1622"/>
      <c r="B170" s="1072" t="s">
        <v>14</v>
      </c>
      <c r="C170" s="896">
        <f>SUM(C160:C169)</f>
        <v>0</v>
      </c>
      <c r="D170" s="896">
        <f>SUM(D160:D169)</f>
        <v>93909</v>
      </c>
      <c r="E170" s="896">
        <f>SUM(E160:E169)</f>
        <v>93909</v>
      </c>
      <c r="F170" s="1073">
        <f>E170/D170*100</f>
        <v>100</v>
      </c>
      <c r="G170" s="24"/>
    </row>
    <row r="171" spans="1:7" ht="13.5" thickBot="1">
      <c r="A171" s="1085" t="s">
        <v>81</v>
      </c>
      <c r="B171" s="1086" t="s">
        <v>29</v>
      </c>
      <c r="C171" s="1087" t="s">
        <v>175</v>
      </c>
      <c r="D171" s="1087" t="s">
        <v>167</v>
      </c>
      <c r="E171" s="1087" t="s">
        <v>168</v>
      </c>
      <c r="F171" s="1088" t="s">
        <v>169</v>
      </c>
      <c r="G171" s="24"/>
    </row>
    <row r="172" spans="1:7">
      <c r="A172" s="1621" t="s">
        <v>114</v>
      </c>
      <c r="B172" s="1074" t="s">
        <v>97</v>
      </c>
      <c r="C172" s="1067"/>
      <c r="D172" s="1067"/>
      <c r="E172" s="1067"/>
      <c r="F172" s="1080"/>
      <c r="G172" s="24"/>
    </row>
    <row r="173" spans="1:7" ht="25.5">
      <c r="A173" s="1622"/>
      <c r="B173" s="1076" t="s">
        <v>110</v>
      </c>
      <c r="C173" s="868"/>
      <c r="D173" s="868"/>
      <c r="E173" s="868"/>
      <c r="F173" s="1081"/>
      <c r="G173" s="24"/>
    </row>
    <row r="174" spans="1:7">
      <c r="A174" s="1622"/>
      <c r="B174" s="1076" t="s">
        <v>99</v>
      </c>
      <c r="C174" s="868">
        <v>15340000</v>
      </c>
      <c r="D174" s="868">
        <v>15340000</v>
      </c>
      <c r="E174" s="868">
        <v>9024348</v>
      </c>
      <c r="F174" s="1081">
        <f>E174/D174*100</f>
        <v>58.828865710560628</v>
      </c>
      <c r="G174" s="24"/>
    </row>
    <row r="175" spans="1:7">
      <c r="A175" s="1622"/>
      <c r="B175" s="1076" t="s">
        <v>111</v>
      </c>
      <c r="C175" s="868"/>
      <c r="D175" s="868"/>
      <c r="E175" s="868"/>
      <c r="F175" s="1081"/>
      <c r="G175" s="24"/>
    </row>
    <row r="176" spans="1:7" ht="25.5">
      <c r="A176" s="1622"/>
      <c r="B176" s="1076" t="s">
        <v>106</v>
      </c>
      <c r="C176" s="868">
        <v>473000</v>
      </c>
      <c r="D176" s="868">
        <v>339225</v>
      </c>
      <c r="E176" s="868">
        <v>322461</v>
      </c>
      <c r="F176" s="1081">
        <f>E176/D176*100</f>
        <v>95.058147247402175</v>
      </c>
      <c r="G176" s="24"/>
    </row>
    <row r="177" spans="1:7">
      <c r="A177" s="1622"/>
      <c r="B177" s="1076" t="s">
        <v>112</v>
      </c>
      <c r="C177" s="868"/>
      <c r="D177" s="868"/>
      <c r="E177" s="868"/>
      <c r="F177" s="1081"/>
      <c r="G177" s="24"/>
    </row>
    <row r="178" spans="1:7">
      <c r="A178" s="1622"/>
      <c r="B178" s="1076" t="s">
        <v>101</v>
      </c>
      <c r="C178" s="868">
        <v>1000000</v>
      </c>
      <c r="D178" s="868">
        <v>604520</v>
      </c>
      <c r="E178" s="868">
        <v>604520</v>
      </c>
      <c r="F178" s="1081">
        <f>E178/D178*100</f>
        <v>100</v>
      </c>
      <c r="G178" s="24"/>
    </row>
    <row r="179" spans="1:7">
      <c r="A179" s="1622"/>
      <c r="B179" s="1076" t="s">
        <v>102</v>
      </c>
      <c r="C179" s="884"/>
      <c r="D179" s="884"/>
      <c r="E179" s="884"/>
      <c r="F179" s="1081"/>
      <c r="G179" s="24"/>
    </row>
    <row r="180" spans="1:7">
      <c r="A180" s="1622"/>
      <c r="B180" s="1076" t="s">
        <v>103</v>
      </c>
      <c r="C180" s="884"/>
      <c r="D180" s="884"/>
      <c r="E180" s="884"/>
      <c r="F180" s="1081"/>
      <c r="G180" s="24"/>
    </row>
    <row r="181" spans="1:7" ht="13.5" thickBot="1">
      <c r="A181" s="1622"/>
      <c r="B181" s="1077" t="s">
        <v>113</v>
      </c>
      <c r="C181" s="887"/>
      <c r="D181" s="887"/>
      <c r="E181" s="887"/>
      <c r="F181" s="1082"/>
      <c r="G181" s="24"/>
    </row>
    <row r="182" spans="1:7" ht="13.5" thickBot="1">
      <c r="A182" s="1622"/>
      <c r="B182" s="1072" t="s">
        <v>14</v>
      </c>
      <c r="C182" s="896">
        <f>SUM(C172:C181)</f>
        <v>16813000</v>
      </c>
      <c r="D182" s="896">
        <f>SUM(D172:D181)</f>
        <v>16283745</v>
      </c>
      <c r="E182" s="896">
        <f>SUM(E172:E181)</f>
        <v>9951329</v>
      </c>
      <c r="F182" s="1073">
        <f>E182/D182*100</f>
        <v>61.112041486771005</v>
      </c>
      <c r="G182" s="24"/>
    </row>
    <row r="183" spans="1:7" ht="13.5" thickBot="1">
      <c r="A183" s="1621" t="s">
        <v>571</v>
      </c>
      <c r="B183" s="1074" t="s">
        <v>97</v>
      </c>
      <c r="C183" s="1098">
        <v>1679000</v>
      </c>
      <c r="D183" s="1098">
        <v>3585116</v>
      </c>
      <c r="E183" s="1291">
        <v>3004415</v>
      </c>
      <c r="F183" s="1080">
        <f>E183/D183*100</f>
        <v>83.802448791057245</v>
      </c>
      <c r="G183" s="24"/>
    </row>
    <row r="184" spans="1:7" ht="26.25" thickBot="1">
      <c r="A184" s="1622"/>
      <c r="B184" s="1076" t="s">
        <v>110</v>
      </c>
      <c r="C184" s="1099">
        <v>453000</v>
      </c>
      <c r="D184" s="1099">
        <v>968164</v>
      </c>
      <c r="E184" s="1292">
        <v>811195</v>
      </c>
      <c r="F184" s="1080">
        <f t="shared" ref="F184:F191" si="4">E184/D184*100</f>
        <v>83.786941055441019</v>
      </c>
      <c r="G184" s="24"/>
    </row>
    <row r="185" spans="1:7" ht="13.5" thickBot="1">
      <c r="A185" s="1622"/>
      <c r="B185" s="1076" t="s">
        <v>99</v>
      </c>
      <c r="C185" s="1099">
        <v>19903000</v>
      </c>
      <c r="D185" s="1099">
        <v>26194501</v>
      </c>
      <c r="E185" s="1292">
        <v>19062197</v>
      </c>
      <c r="F185" s="1080">
        <f t="shared" si="4"/>
        <v>72.771750834268616</v>
      </c>
      <c r="G185" s="24"/>
    </row>
    <row r="186" spans="1:7" ht="13.5" thickBot="1">
      <c r="A186" s="1622"/>
      <c r="B186" s="1076" t="s">
        <v>111</v>
      </c>
      <c r="C186" s="1099"/>
      <c r="D186" s="1099"/>
      <c r="E186" s="1292"/>
      <c r="F186" s="1080"/>
      <c r="G186" s="24"/>
    </row>
    <row r="187" spans="1:7" ht="26.25" thickBot="1">
      <c r="A187" s="1622"/>
      <c r="B187" s="1076" t="s">
        <v>106</v>
      </c>
      <c r="C187" s="1099">
        <v>5200000</v>
      </c>
      <c r="D187" s="1099">
        <v>5510209</v>
      </c>
      <c r="E187" s="1292">
        <v>5356586</v>
      </c>
      <c r="F187" s="1080">
        <f t="shared" si="4"/>
        <v>97.212029525558833</v>
      </c>
      <c r="G187" s="24"/>
    </row>
    <row r="188" spans="1:7" ht="13.5" thickBot="1">
      <c r="A188" s="1622"/>
      <c r="B188" s="1076" t="s">
        <v>112</v>
      </c>
      <c r="C188" s="1099"/>
      <c r="D188" s="1099"/>
      <c r="E188" s="1292"/>
      <c r="F188" s="1080"/>
      <c r="G188" s="24"/>
    </row>
    <row r="189" spans="1:7" ht="13.5" thickBot="1">
      <c r="A189" s="1622"/>
      <c r="B189" s="1076" t="s">
        <v>101</v>
      </c>
      <c r="C189" s="1099">
        <v>2781000</v>
      </c>
      <c r="D189" s="1099">
        <v>2687801</v>
      </c>
      <c r="E189" s="1292">
        <v>2498112</v>
      </c>
      <c r="F189" s="1080">
        <f t="shared" si="4"/>
        <v>92.942595080513769</v>
      </c>
      <c r="G189" s="24"/>
    </row>
    <row r="190" spans="1:7" ht="13.5" thickBot="1">
      <c r="A190" s="1622"/>
      <c r="B190" s="1076" t="s">
        <v>102</v>
      </c>
      <c r="C190" s="1059"/>
      <c r="D190" s="1059"/>
      <c r="E190" s="1292"/>
      <c r="F190" s="1080"/>
      <c r="G190" s="24"/>
    </row>
    <row r="191" spans="1:7" ht="13.5" thickBot="1">
      <c r="A191" s="1622"/>
      <c r="B191" s="1076" t="s">
        <v>103</v>
      </c>
      <c r="C191" s="1059"/>
      <c r="D191" s="1059">
        <v>212937</v>
      </c>
      <c r="E191" s="1292">
        <v>212937</v>
      </c>
      <c r="F191" s="1080">
        <f t="shared" si="4"/>
        <v>100</v>
      </c>
      <c r="G191" s="24"/>
    </row>
    <row r="192" spans="1:7" ht="13.5" thickBot="1">
      <c r="A192" s="1622"/>
      <c r="B192" s="1077" t="s">
        <v>113</v>
      </c>
      <c r="C192" s="887"/>
      <c r="D192" s="887"/>
      <c r="E192" s="1293"/>
      <c r="F192" s="1080"/>
      <c r="G192" s="24"/>
    </row>
    <row r="193" spans="1:7" ht="13.5" thickBot="1">
      <c r="A193" s="1622"/>
      <c r="B193" s="1072" t="s">
        <v>14</v>
      </c>
      <c r="C193" s="896">
        <f>SUM(C183:C192)</f>
        <v>30016000</v>
      </c>
      <c r="D193" s="896">
        <f>SUM(D183:D192)</f>
        <v>39158728</v>
      </c>
      <c r="E193" s="896">
        <f>SUM(E183:E192)</f>
        <v>30945442</v>
      </c>
      <c r="F193" s="1073">
        <f>E193/D193*100</f>
        <v>79.025656808872853</v>
      </c>
      <c r="G193" s="24"/>
    </row>
    <row r="194" spans="1:7" ht="13.5" thickBot="1">
      <c r="A194" s="1621" t="s">
        <v>116</v>
      </c>
      <c r="B194" s="1074" t="s">
        <v>97</v>
      </c>
      <c r="C194" s="1067">
        <v>720000</v>
      </c>
      <c r="D194" s="1067">
        <v>720000</v>
      </c>
      <c r="E194" s="1067">
        <v>720000</v>
      </c>
      <c r="F194" s="1080">
        <f>E194/D194*100</f>
        <v>100</v>
      </c>
      <c r="G194" s="24"/>
    </row>
    <row r="195" spans="1:7" ht="26.25" thickBot="1">
      <c r="A195" s="1622"/>
      <c r="B195" s="1076" t="s">
        <v>110</v>
      </c>
      <c r="C195" s="868">
        <v>194000</v>
      </c>
      <c r="D195" s="868">
        <v>194000</v>
      </c>
      <c r="E195" s="868">
        <v>174960</v>
      </c>
      <c r="F195" s="1080">
        <f>E195/D195*100</f>
        <v>90.185567010309271</v>
      </c>
      <c r="G195" s="24"/>
    </row>
    <row r="196" spans="1:7" ht="13.5" thickBot="1">
      <c r="A196" s="1622"/>
      <c r="B196" s="1076" t="s">
        <v>99</v>
      </c>
      <c r="C196" s="868">
        <v>191000</v>
      </c>
      <c r="D196" s="868">
        <v>1338176</v>
      </c>
      <c r="E196" s="868">
        <v>1174194</v>
      </c>
      <c r="F196" s="1080">
        <f>E196/D196*100</f>
        <v>87.745857047204552</v>
      </c>
      <c r="G196" s="24"/>
    </row>
    <row r="197" spans="1:7" ht="13.5" thickBot="1">
      <c r="A197" s="1622"/>
      <c r="B197" s="1076" t="s">
        <v>111</v>
      </c>
      <c r="C197" s="868"/>
      <c r="D197" s="868"/>
      <c r="E197" s="868"/>
      <c r="F197" s="1080"/>
      <c r="G197" s="24"/>
    </row>
    <row r="198" spans="1:7" ht="26.25" thickBot="1">
      <c r="A198" s="1622"/>
      <c r="B198" s="1076" t="s">
        <v>106</v>
      </c>
      <c r="C198" s="868"/>
      <c r="D198" s="868"/>
      <c r="E198" s="868"/>
      <c r="F198" s="1080"/>
      <c r="G198" s="24"/>
    </row>
    <row r="199" spans="1:7" ht="13.5" thickBot="1">
      <c r="A199" s="1622"/>
      <c r="B199" s="1076" t="s">
        <v>112</v>
      </c>
      <c r="C199" s="868"/>
      <c r="D199" s="868"/>
      <c r="E199" s="868"/>
      <c r="F199" s="1080"/>
      <c r="G199" s="24"/>
    </row>
    <row r="200" spans="1:7" ht="13.5" thickBot="1">
      <c r="A200" s="1622"/>
      <c r="B200" s="1076" t="s">
        <v>101</v>
      </c>
      <c r="C200" s="868"/>
      <c r="D200" s="868"/>
      <c r="E200" s="868"/>
      <c r="F200" s="1080"/>
      <c r="G200" s="24"/>
    </row>
    <row r="201" spans="1:7" ht="13.5" thickBot="1">
      <c r="A201" s="1622"/>
      <c r="B201" s="1076" t="s">
        <v>102</v>
      </c>
      <c r="C201" s="884"/>
      <c r="D201" s="884"/>
      <c r="E201" s="884"/>
      <c r="F201" s="1080"/>
      <c r="G201" s="24"/>
    </row>
    <row r="202" spans="1:7" ht="13.5" thickBot="1">
      <c r="A202" s="1622"/>
      <c r="B202" s="1076" t="s">
        <v>103</v>
      </c>
      <c r="C202" s="884"/>
      <c r="D202" s="884"/>
      <c r="E202" s="884"/>
      <c r="F202" s="1080"/>
      <c r="G202" s="24"/>
    </row>
    <row r="203" spans="1:7" ht="13.5" thickBot="1">
      <c r="A203" s="1622"/>
      <c r="B203" s="1077" t="s">
        <v>113</v>
      </c>
      <c r="C203" s="887"/>
      <c r="D203" s="887"/>
      <c r="E203" s="887"/>
      <c r="F203" s="1080"/>
      <c r="G203" s="24"/>
    </row>
    <row r="204" spans="1:7" ht="13.5" thickBot="1">
      <c r="A204" s="1622"/>
      <c r="B204" s="1072" t="s">
        <v>14</v>
      </c>
      <c r="C204" s="896">
        <f>SUM(C194:C203)</f>
        <v>1105000</v>
      </c>
      <c r="D204" s="896">
        <f>SUM(D194:D203)</f>
        <v>2252176</v>
      </c>
      <c r="E204" s="896">
        <f>SUM(E194:E203)</f>
        <v>2069154</v>
      </c>
      <c r="F204" s="1073">
        <f>E204/D204*100</f>
        <v>91.873548070843498</v>
      </c>
      <c r="G204" s="24"/>
    </row>
    <row r="205" spans="1:7" ht="13.5" thickBot="1">
      <c r="A205" s="1621" t="s">
        <v>117</v>
      </c>
      <c r="B205" s="1074" t="s">
        <v>97</v>
      </c>
      <c r="C205" s="1067"/>
      <c r="D205" s="1067"/>
      <c r="E205" s="1067"/>
      <c r="F205" s="1080"/>
      <c r="G205" s="24"/>
    </row>
    <row r="206" spans="1:7" ht="26.25" thickBot="1">
      <c r="A206" s="1622"/>
      <c r="B206" s="1076" t="s">
        <v>110</v>
      </c>
      <c r="C206" s="868"/>
      <c r="D206" s="868"/>
      <c r="E206" s="868"/>
      <c r="F206" s="1080"/>
      <c r="G206" s="24"/>
    </row>
    <row r="207" spans="1:7" ht="13.5" thickBot="1">
      <c r="A207" s="1622"/>
      <c r="B207" s="1076" t="s">
        <v>99</v>
      </c>
      <c r="C207" s="868"/>
      <c r="D207" s="868"/>
      <c r="E207" s="868"/>
      <c r="F207" s="1080"/>
      <c r="G207" s="24"/>
    </row>
    <row r="208" spans="1:7" ht="13.5" thickBot="1">
      <c r="A208" s="1622"/>
      <c r="B208" s="1076" t="s">
        <v>111</v>
      </c>
      <c r="C208" s="868"/>
      <c r="D208" s="868"/>
      <c r="E208" s="868"/>
      <c r="F208" s="1080"/>
      <c r="G208" s="24"/>
    </row>
    <row r="209" spans="1:7" ht="26.25" thickBot="1">
      <c r="A209" s="1622"/>
      <c r="B209" s="1076" t="s">
        <v>106</v>
      </c>
      <c r="C209" s="868">
        <v>6102000</v>
      </c>
      <c r="D209" s="868">
        <v>6102000</v>
      </c>
      <c r="E209" s="868">
        <v>6102000</v>
      </c>
      <c r="F209" s="1294">
        <f>E209/D209*100</f>
        <v>100</v>
      </c>
      <c r="G209" s="24"/>
    </row>
    <row r="210" spans="1:7" ht="13.5" thickBot="1">
      <c r="A210" s="1622"/>
      <c r="B210" s="1076" t="s">
        <v>112</v>
      </c>
      <c r="C210" s="868"/>
      <c r="D210" s="868"/>
      <c r="E210" s="868"/>
      <c r="F210" s="1080"/>
      <c r="G210" s="24"/>
    </row>
    <row r="211" spans="1:7" ht="13.5" thickBot="1">
      <c r="A211" s="1622"/>
      <c r="B211" s="1076" t="s">
        <v>101</v>
      </c>
      <c r="C211" s="868"/>
      <c r="D211" s="868"/>
      <c r="E211" s="868"/>
      <c r="F211" s="1080"/>
      <c r="G211" s="24"/>
    </row>
    <row r="212" spans="1:7" ht="13.5" thickBot="1">
      <c r="A212" s="1622"/>
      <c r="B212" s="1076" t="s">
        <v>102</v>
      </c>
      <c r="C212" s="884"/>
      <c r="D212" s="884"/>
      <c r="E212" s="884"/>
      <c r="F212" s="1080"/>
      <c r="G212" s="24"/>
    </row>
    <row r="213" spans="1:7" ht="13.5" thickBot="1">
      <c r="A213" s="1622"/>
      <c r="B213" s="1076" t="s">
        <v>103</v>
      </c>
      <c r="C213" s="884"/>
      <c r="D213" s="884"/>
      <c r="E213" s="884"/>
      <c r="F213" s="1080"/>
      <c r="G213" s="24"/>
    </row>
    <row r="214" spans="1:7" ht="13.5" thickBot="1">
      <c r="A214" s="1622"/>
      <c r="B214" s="1077" t="s">
        <v>113</v>
      </c>
      <c r="C214" s="887"/>
      <c r="D214" s="887"/>
      <c r="E214" s="887"/>
      <c r="F214" s="1080"/>
      <c r="G214" s="24"/>
    </row>
    <row r="215" spans="1:7" ht="13.5" thickBot="1">
      <c r="A215" s="1622"/>
      <c r="B215" s="1072" t="s">
        <v>14</v>
      </c>
      <c r="C215" s="896">
        <f>SUM(C205:C214)</f>
        <v>6102000</v>
      </c>
      <c r="D215" s="896">
        <f>SUM(D205:D214)</f>
        <v>6102000</v>
      </c>
      <c r="E215" s="896">
        <f>SUM(E205:E214)</f>
        <v>6102000</v>
      </c>
      <c r="F215" s="1073">
        <f>E215/D215*100</f>
        <v>100</v>
      </c>
      <c r="G215" s="24"/>
    </row>
    <row r="216" spans="1:7">
      <c r="A216" s="1621" t="s">
        <v>182</v>
      </c>
      <c r="B216" s="1074" t="s">
        <v>97</v>
      </c>
      <c r="C216" s="1067"/>
      <c r="D216" s="1067"/>
      <c r="E216" s="1067"/>
      <c r="F216" s="1080"/>
      <c r="G216" s="24"/>
    </row>
    <row r="217" spans="1:7" ht="25.5">
      <c r="A217" s="1622"/>
      <c r="B217" s="1076" t="s">
        <v>110</v>
      </c>
      <c r="C217" s="868"/>
      <c r="D217" s="868"/>
      <c r="E217" s="868"/>
      <c r="F217" s="1081"/>
      <c r="G217" s="24"/>
    </row>
    <row r="218" spans="1:7">
      <c r="A218" s="1622"/>
      <c r="B218" s="1076" t="s">
        <v>99</v>
      </c>
      <c r="C218" s="868">
        <v>3787000</v>
      </c>
      <c r="D218" s="868">
        <v>9440198</v>
      </c>
      <c r="E218" s="868">
        <v>9010198</v>
      </c>
      <c r="F218" s="1081">
        <f>E218/D218*100</f>
        <v>95.445010793205824</v>
      </c>
      <c r="G218" s="24"/>
    </row>
    <row r="219" spans="1:7">
      <c r="A219" s="1622"/>
      <c r="B219" s="1076" t="s">
        <v>111</v>
      </c>
      <c r="C219" s="868"/>
      <c r="D219" s="868"/>
      <c r="E219" s="868"/>
      <c r="F219" s="1081"/>
      <c r="G219" s="24"/>
    </row>
    <row r="220" spans="1:7" ht="25.5">
      <c r="A220" s="1622"/>
      <c r="B220" s="1076" t="s">
        <v>106</v>
      </c>
      <c r="C220" s="868">
        <v>1009000</v>
      </c>
      <c r="D220" s="868">
        <v>884304</v>
      </c>
      <c r="E220" s="868">
        <v>884304</v>
      </c>
      <c r="F220" s="1081">
        <f>E220/D220*100</f>
        <v>100</v>
      </c>
      <c r="G220" s="24"/>
    </row>
    <row r="221" spans="1:7">
      <c r="A221" s="1622"/>
      <c r="B221" s="1076" t="s">
        <v>112</v>
      </c>
      <c r="C221" s="868"/>
      <c r="D221" s="868"/>
      <c r="E221" s="868"/>
      <c r="F221" s="1081"/>
      <c r="G221" s="24"/>
    </row>
    <row r="222" spans="1:7">
      <c r="A222" s="1622"/>
      <c r="B222" s="1076" t="s">
        <v>101</v>
      </c>
      <c r="C222" s="868"/>
      <c r="D222" s="868"/>
      <c r="E222" s="868"/>
      <c r="F222" s="1081"/>
      <c r="G222" s="24"/>
    </row>
    <row r="223" spans="1:7">
      <c r="A223" s="1622"/>
      <c r="B223" s="1076" t="s">
        <v>102</v>
      </c>
      <c r="C223" s="884"/>
      <c r="D223" s="884"/>
      <c r="E223" s="884"/>
      <c r="F223" s="1081"/>
      <c r="G223" s="24"/>
    </row>
    <row r="224" spans="1:7">
      <c r="A224" s="1622"/>
      <c r="B224" s="1076" t="s">
        <v>103</v>
      </c>
      <c r="C224" s="884"/>
      <c r="D224" s="884"/>
      <c r="E224" s="884"/>
      <c r="F224" s="1081"/>
      <c r="G224" s="24"/>
    </row>
    <row r="225" spans="1:7" ht="13.5" thickBot="1">
      <c r="A225" s="1622"/>
      <c r="B225" s="1077" t="s">
        <v>113</v>
      </c>
      <c r="C225" s="887"/>
      <c r="D225" s="887"/>
      <c r="E225" s="887"/>
      <c r="F225" s="1082"/>
      <c r="G225" s="24"/>
    </row>
    <row r="226" spans="1:7" ht="13.5" thickBot="1">
      <c r="A226" s="1622"/>
      <c r="B226" s="1072" t="s">
        <v>14</v>
      </c>
      <c r="C226" s="896">
        <f>SUM(C216:C225)</f>
        <v>4796000</v>
      </c>
      <c r="D226" s="896">
        <f>SUM(D216:D225)</f>
        <v>10324502</v>
      </c>
      <c r="E226" s="896">
        <f>SUM(E216:E225)</f>
        <v>9894502</v>
      </c>
      <c r="F226" s="1073">
        <f>E226/D226*100</f>
        <v>95.835150208697712</v>
      </c>
      <c r="G226" s="24"/>
    </row>
    <row r="227" spans="1:7">
      <c r="A227" s="1621" t="s">
        <v>119</v>
      </c>
      <c r="B227" s="1074" t="s">
        <v>97</v>
      </c>
      <c r="C227" s="1067"/>
      <c r="D227" s="1067"/>
      <c r="E227" s="1067"/>
      <c r="F227" s="1075"/>
      <c r="G227" s="24"/>
    </row>
    <row r="228" spans="1:7" ht="25.5">
      <c r="A228" s="1622"/>
      <c r="B228" s="1076" t="s">
        <v>110</v>
      </c>
      <c r="C228" s="868"/>
      <c r="D228" s="868"/>
      <c r="E228" s="868"/>
      <c r="F228" s="1068"/>
      <c r="G228" s="24"/>
    </row>
    <row r="229" spans="1:7">
      <c r="A229" s="1622"/>
      <c r="B229" s="1076" t="s">
        <v>99</v>
      </c>
      <c r="C229" s="868">
        <v>279000</v>
      </c>
      <c r="D229" s="868">
        <v>130595</v>
      </c>
      <c r="E229" s="868"/>
      <c r="F229" s="1068"/>
      <c r="G229" s="24"/>
    </row>
    <row r="230" spans="1:7">
      <c r="A230" s="1622"/>
      <c r="B230" s="1076" t="s">
        <v>111</v>
      </c>
      <c r="C230" s="868"/>
      <c r="D230" s="868"/>
      <c r="E230" s="868"/>
      <c r="F230" s="1068"/>
      <c r="G230" s="24"/>
    </row>
    <row r="231" spans="1:7" ht="25.5">
      <c r="A231" s="1622"/>
      <c r="B231" s="1076" t="s">
        <v>106</v>
      </c>
      <c r="C231" s="868"/>
      <c r="D231" s="868"/>
      <c r="E231" s="868"/>
      <c r="F231" s="1068"/>
      <c r="G231" s="24"/>
    </row>
    <row r="232" spans="1:7">
      <c r="A232" s="1622"/>
      <c r="B232" s="1076" t="s">
        <v>112</v>
      </c>
      <c r="C232" s="868"/>
      <c r="D232" s="868"/>
      <c r="E232" s="868"/>
      <c r="F232" s="1068"/>
      <c r="G232" s="24"/>
    </row>
    <row r="233" spans="1:7">
      <c r="A233" s="1622"/>
      <c r="B233" s="1076" t="s">
        <v>101</v>
      </c>
      <c r="C233" s="868"/>
      <c r="D233" s="868"/>
      <c r="E233" s="868"/>
      <c r="F233" s="1068"/>
      <c r="G233" s="24"/>
    </row>
    <row r="234" spans="1:7">
      <c r="A234" s="1622"/>
      <c r="B234" s="1076" t="s">
        <v>102</v>
      </c>
      <c r="C234" s="884"/>
      <c r="D234" s="884"/>
      <c r="E234" s="884"/>
      <c r="F234" s="1068"/>
      <c r="G234" s="24"/>
    </row>
    <row r="235" spans="1:7">
      <c r="A235" s="1622"/>
      <c r="B235" s="1076" t="s">
        <v>103</v>
      </c>
      <c r="C235" s="884"/>
      <c r="D235" s="884"/>
      <c r="E235" s="884"/>
      <c r="F235" s="1068"/>
      <c r="G235" s="24"/>
    </row>
    <row r="236" spans="1:7" ht="13.5" thickBot="1">
      <c r="A236" s="1622"/>
      <c r="B236" s="1077" t="s">
        <v>113</v>
      </c>
      <c r="C236" s="887"/>
      <c r="D236" s="887"/>
      <c r="E236" s="887"/>
      <c r="F236" s="1078"/>
      <c r="G236" s="24"/>
    </row>
    <row r="237" spans="1:7" ht="13.5" thickBot="1">
      <c r="A237" s="1622"/>
      <c r="B237" s="1072" t="s">
        <v>14</v>
      </c>
      <c r="C237" s="896">
        <f>SUM(C227:C236)</f>
        <v>279000</v>
      </c>
      <c r="D237" s="896">
        <f>SUM(D227:D236)</f>
        <v>130595</v>
      </c>
      <c r="E237" s="896">
        <f>SUM(E227:E236)</f>
        <v>0</v>
      </c>
      <c r="F237" s="1073">
        <f>E237/D237*100</f>
        <v>0</v>
      </c>
      <c r="G237" s="24"/>
    </row>
    <row r="238" spans="1:7">
      <c r="A238" s="1621" t="s">
        <v>425</v>
      </c>
      <c r="B238" s="1074" t="s">
        <v>97</v>
      </c>
      <c r="C238" s="1067"/>
      <c r="D238" s="1067"/>
      <c r="E238" s="1067"/>
      <c r="F238" s="1080"/>
      <c r="G238" s="24"/>
    </row>
    <row r="239" spans="1:7" ht="25.5">
      <c r="A239" s="1622"/>
      <c r="B239" s="1076" t="s">
        <v>110</v>
      </c>
      <c r="C239" s="868"/>
      <c r="D239" s="868"/>
      <c r="E239" s="868"/>
      <c r="F239" s="1081"/>
      <c r="G239" s="24"/>
    </row>
    <row r="240" spans="1:7">
      <c r="A240" s="1622"/>
      <c r="B240" s="1076" t="s">
        <v>99</v>
      </c>
      <c r="C240" s="868">
        <v>76000</v>
      </c>
      <c r="D240" s="868">
        <v>205480</v>
      </c>
      <c r="E240" s="868">
        <v>56896</v>
      </c>
      <c r="F240" s="1081">
        <f>E240/D240*100</f>
        <v>27.689312828499123</v>
      </c>
      <c r="G240" s="24"/>
    </row>
    <row r="241" spans="1:7">
      <c r="A241" s="1622"/>
      <c r="B241" s="1076" t="s">
        <v>111</v>
      </c>
      <c r="C241" s="868"/>
      <c r="D241" s="868"/>
      <c r="E241" s="868"/>
      <c r="F241" s="1081"/>
      <c r="G241" s="24"/>
    </row>
    <row r="242" spans="1:7" ht="25.5">
      <c r="A242" s="1622"/>
      <c r="B242" s="1076" t="s">
        <v>106</v>
      </c>
      <c r="C242" s="868"/>
      <c r="D242" s="868"/>
      <c r="E242" s="868"/>
      <c r="F242" s="1081"/>
      <c r="G242" s="24"/>
    </row>
    <row r="243" spans="1:7">
      <c r="A243" s="1622"/>
      <c r="B243" s="1076" t="s">
        <v>112</v>
      </c>
      <c r="C243" s="868"/>
      <c r="D243" s="868"/>
      <c r="E243" s="868"/>
      <c r="F243" s="1081"/>
      <c r="G243" s="24"/>
    </row>
    <row r="244" spans="1:7">
      <c r="A244" s="1622"/>
      <c r="B244" s="1076" t="s">
        <v>101</v>
      </c>
      <c r="C244" s="868"/>
      <c r="D244" s="868"/>
      <c r="E244" s="868"/>
      <c r="F244" s="1081"/>
      <c r="G244" s="24"/>
    </row>
    <row r="245" spans="1:7">
      <c r="A245" s="1622"/>
      <c r="B245" s="1076" t="s">
        <v>102</v>
      </c>
      <c r="C245" s="884"/>
      <c r="D245" s="884"/>
      <c r="E245" s="884"/>
      <c r="F245" s="1081"/>
      <c r="G245" s="24"/>
    </row>
    <row r="246" spans="1:7">
      <c r="A246" s="1622"/>
      <c r="B246" s="1076" t="s">
        <v>103</v>
      </c>
      <c r="C246" s="884"/>
      <c r="D246" s="884"/>
      <c r="E246" s="884"/>
      <c r="F246" s="1081"/>
      <c r="G246" s="24"/>
    </row>
    <row r="247" spans="1:7" ht="13.5" thickBot="1">
      <c r="A247" s="1622"/>
      <c r="B247" s="1077" t="s">
        <v>113</v>
      </c>
      <c r="C247" s="887"/>
      <c r="D247" s="887"/>
      <c r="E247" s="887"/>
      <c r="F247" s="1078"/>
      <c r="G247" s="24"/>
    </row>
    <row r="248" spans="1:7" ht="13.5" thickBot="1">
      <c r="A248" s="1622"/>
      <c r="B248" s="1072" t="s">
        <v>14</v>
      </c>
      <c r="C248" s="896">
        <f>SUM(C238:C247)</f>
        <v>76000</v>
      </c>
      <c r="D248" s="896">
        <f>SUM(D238:D247)</f>
        <v>205480</v>
      </c>
      <c r="E248" s="896">
        <f>SUM(E238:E247)</f>
        <v>56896</v>
      </c>
      <c r="F248" s="1295">
        <f>E248/D248*100</f>
        <v>27.689312828499123</v>
      </c>
      <c r="G248" s="24"/>
    </row>
    <row r="249" spans="1:7">
      <c r="A249" s="1621" t="s">
        <v>572</v>
      </c>
      <c r="B249" s="1074" t="s">
        <v>97</v>
      </c>
      <c r="C249" s="1067"/>
      <c r="D249" s="1067"/>
      <c r="E249" s="1296"/>
      <c r="F249" s="868"/>
      <c r="G249" s="24"/>
    </row>
    <row r="250" spans="1:7" ht="25.5">
      <c r="A250" s="1622"/>
      <c r="B250" s="1076" t="s">
        <v>110</v>
      </c>
      <c r="C250" s="868"/>
      <c r="D250" s="868"/>
      <c r="E250" s="1297"/>
      <c r="F250" s="868"/>
      <c r="G250" s="24"/>
    </row>
    <row r="251" spans="1:7">
      <c r="A251" s="1622"/>
      <c r="B251" s="1076" t="s">
        <v>99</v>
      </c>
      <c r="C251" s="868"/>
      <c r="D251" s="868"/>
      <c r="E251" s="1297"/>
      <c r="F251" s="868"/>
      <c r="G251" s="24"/>
    </row>
    <row r="252" spans="1:7">
      <c r="A252" s="1622"/>
      <c r="B252" s="1076" t="s">
        <v>111</v>
      </c>
      <c r="C252" s="868"/>
      <c r="D252" s="868"/>
      <c r="E252" s="1297"/>
      <c r="F252" s="868"/>
      <c r="G252" s="24"/>
    </row>
    <row r="253" spans="1:7" ht="25.5">
      <c r="A253" s="1622"/>
      <c r="B253" s="1076" t="s">
        <v>106</v>
      </c>
      <c r="C253" s="868"/>
      <c r="D253" s="868"/>
      <c r="E253" s="1297"/>
      <c r="F253" s="868"/>
      <c r="G253" s="24"/>
    </row>
    <row r="254" spans="1:7">
      <c r="A254" s="1622"/>
      <c r="B254" s="1076" t="s">
        <v>112</v>
      </c>
      <c r="C254" s="868"/>
      <c r="D254" s="868"/>
      <c r="E254" s="1297"/>
      <c r="F254" s="868"/>
      <c r="G254" s="24"/>
    </row>
    <row r="255" spans="1:7">
      <c r="A255" s="1622"/>
      <c r="B255" s="1076" t="s">
        <v>101</v>
      </c>
      <c r="C255" s="868"/>
      <c r="D255" s="868">
        <v>406000</v>
      </c>
      <c r="E255" s="1297"/>
      <c r="F255" s="868"/>
      <c r="G255" s="24"/>
    </row>
    <row r="256" spans="1:7">
      <c r="A256" s="1622"/>
      <c r="B256" s="1076" t="s">
        <v>102</v>
      </c>
      <c r="C256" s="884">
        <v>653000</v>
      </c>
      <c r="D256" s="884">
        <v>653000</v>
      </c>
      <c r="E256" s="1298">
        <v>653000</v>
      </c>
      <c r="F256" s="868">
        <f>E256/D256*100</f>
        <v>100</v>
      </c>
      <c r="G256" s="24"/>
    </row>
    <row r="257" spans="1:7">
      <c r="A257" s="1622"/>
      <c r="B257" s="1076" t="s">
        <v>103</v>
      </c>
      <c r="C257" s="884"/>
      <c r="D257" s="884"/>
      <c r="E257" s="1298"/>
      <c r="F257" s="868"/>
      <c r="G257" s="24"/>
    </row>
    <row r="258" spans="1:7" ht="13.5" thickBot="1">
      <c r="A258" s="1622"/>
      <c r="B258" s="1077" t="s">
        <v>113</v>
      </c>
      <c r="C258" s="887"/>
      <c r="D258" s="887"/>
      <c r="E258" s="1299"/>
      <c r="F258" s="1301"/>
      <c r="G258" s="24"/>
    </row>
    <row r="259" spans="1:7" ht="13.5" thickBot="1">
      <c r="A259" s="1622"/>
      <c r="B259" s="1072" t="s">
        <v>14</v>
      </c>
      <c r="C259" s="896">
        <f>SUM(C249:C258)</f>
        <v>653000</v>
      </c>
      <c r="D259" s="896">
        <f>SUM(D249:D258)</f>
        <v>1059000</v>
      </c>
      <c r="E259" s="1300">
        <f>SUM(E249:E258)</f>
        <v>653000</v>
      </c>
      <c r="F259" s="1302">
        <f>E259/D259*100</f>
        <v>61.661945231350337</v>
      </c>
      <c r="G259" s="24"/>
    </row>
    <row r="260" spans="1:7" ht="13.5" thickBot="1">
      <c r="A260" s="1085" t="s">
        <v>81</v>
      </c>
      <c r="B260" s="1086" t="s">
        <v>29</v>
      </c>
      <c r="C260" s="1087" t="s">
        <v>175</v>
      </c>
      <c r="D260" s="1087" t="s">
        <v>167</v>
      </c>
      <c r="E260" s="1087" t="s">
        <v>168</v>
      </c>
      <c r="F260" s="1088" t="s">
        <v>169</v>
      </c>
      <c r="G260" s="24"/>
    </row>
    <row r="261" spans="1:7" ht="13.15" customHeight="1">
      <c r="A261" s="1621" t="s">
        <v>176</v>
      </c>
      <c r="B261" s="1074" t="s">
        <v>97</v>
      </c>
      <c r="C261" s="1067"/>
      <c r="D261" s="1067"/>
      <c r="E261" s="1067"/>
      <c r="F261" s="1075"/>
      <c r="G261" s="24"/>
    </row>
    <row r="262" spans="1:7" ht="25.5">
      <c r="A262" s="1622"/>
      <c r="B262" s="1076" t="s">
        <v>110</v>
      </c>
      <c r="C262" s="868"/>
      <c r="D262" s="868"/>
      <c r="E262" s="868"/>
      <c r="F262" s="1068"/>
      <c r="G262" s="24"/>
    </row>
    <row r="263" spans="1:7">
      <c r="A263" s="1622"/>
      <c r="B263" s="1076" t="s">
        <v>99</v>
      </c>
      <c r="C263" s="868">
        <v>127000</v>
      </c>
      <c r="D263" s="868">
        <v>127000</v>
      </c>
      <c r="E263" s="868"/>
      <c r="F263" s="1068"/>
      <c r="G263" s="24"/>
    </row>
    <row r="264" spans="1:7">
      <c r="A264" s="1622"/>
      <c r="B264" s="1076" t="s">
        <v>111</v>
      </c>
      <c r="C264" s="868"/>
      <c r="D264" s="868"/>
      <c r="E264" s="868"/>
      <c r="F264" s="1068"/>
      <c r="G264" s="24"/>
    </row>
    <row r="265" spans="1:7" ht="25.5">
      <c r="A265" s="1622"/>
      <c r="B265" s="1076" t="s">
        <v>106</v>
      </c>
      <c r="C265" s="868">
        <v>652000</v>
      </c>
      <c r="D265" s="868">
        <v>585381</v>
      </c>
      <c r="E265" s="868">
        <v>585381</v>
      </c>
      <c r="F265" s="868">
        <f>E265/D265*100</f>
        <v>100</v>
      </c>
      <c r="G265" s="24"/>
    </row>
    <row r="266" spans="1:7">
      <c r="A266" s="1622"/>
      <c r="B266" s="1076" t="s">
        <v>112</v>
      </c>
      <c r="C266" s="868"/>
      <c r="D266" s="868"/>
      <c r="E266" s="868"/>
      <c r="F266" s="1068"/>
      <c r="G266" s="24"/>
    </row>
    <row r="267" spans="1:7" ht="13.5" thickBot="1">
      <c r="A267" s="1622"/>
      <c r="B267" s="1076" t="s">
        <v>101</v>
      </c>
      <c r="C267" s="868"/>
      <c r="D267" s="868"/>
      <c r="E267" s="868"/>
      <c r="F267" s="1068"/>
      <c r="G267" s="24"/>
    </row>
    <row r="268" spans="1:7" ht="13.5" thickBot="1">
      <c r="A268" s="1622"/>
      <c r="B268" s="1076" t="s">
        <v>102</v>
      </c>
      <c r="C268" s="884"/>
      <c r="D268" s="884"/>
      <c r="E268" s="884"/>
      <c r="F268" s="1073"/>
      <c r="G268" s="24"/>
    </row>
    <row r="269" spans="1:7">
      <c r="A269" s="1622"/>
      <c r="B269" s="1076" t="s">
        <v>103</v>
      </c>
      <c r="C269" s="884"/>
      <c r="D269" s="884"/>
      <c r="E269" s="884"/>
      <c r="F269" s="1068"/>
      <c r="G269" s="24"/>
    </row>
    <row r="270" spans="1:7" ht="13.5" thickBot="1">
      <c r="A270" s="1622"/>
      <c r="B270" s="1077" t="s">
        <v>113</v>
      </c>
      <c r="C270" s="887"/>
      <c r="D270" s="887"/>
      <c r="E270" s="887"/>
      <c r="F270" s="1078"/>
      <c r="G270" s="24"/>
    </row>
    <row r="271" spans="1:7" ht="13.5" thickBot="1">
      <c r="A271" s="1622"/>
      <c r="B271" s="1072" t="s">
        <v>14</v>
      </c>
      <c r="C271" s="896">
        <f>SUM(C261:C270)</f>
        <v>779000</v>
      </c>
      <c r="D271" s="896">
        <f>SUM(D261:D270)</f>
        <v>712381</v>
      </c>
      <c r="E271" s="896">
        <f>SUM(E261:E270)</f>
        <v>585381</v>
      </c>
      <c r="F271" s="1073">
        <f>E271/D271*100</f>
        <v>82.172461084728525</v>
      </c>
      <c r="G271" s="24"/>
    </row>
    <row r="272" spans="1:7">
      <c r="A272" s="1621" t="s">
        <v>162</v>
      </c>
      <c r="B272" s="1074" t="s">
        <v>97</v>
      </c>
      <c r="C272" s="1067"/>
      <c r="D272" s="1067"/>
      <c r="E272" s="1067"/>
      <c r="F272" s="1080"/>
      <c r="G272" s="24"/>
    </row>
    <row r="273" spans="1:7" ht="25.5">
      <c r="A273" s="1622"/>
      <c r="B273" s="1076" t="s">
        <v>110</v>
      </c>
      <c r="C273" s="868"/>
      <c r="D273" s="868"/>
      <c r="E273" s="868"/>
      <c r="F273" s="1081"/>
      <c r="G273" s="24"/>
    </row>
    <row r="274" spans="1:7">
      <c r="A274" s="1622"/>
      <c r="B274" s="1076" t="s">
        <v>99</v>
      </c>
      <c r="C274" s="868"/>
      <c r="D274" s="868"/>
      <c r="E274" s="868"/>
      <c r="F274" s="1081"/>
      <c r="G274" s="24"/>
    </row>
    <row r="275" spans="1:7">
      <c r="A275" s="1622"/>
      <c r="B275" s="1076" t="s">
        <v>111</v>
      </c>
      <c r="C275" s="868"/>
      <c r="D275" s="868"/>
      <c r="E275" s="868"/>
      <c r="F275" s="1081"/>
      <c r="G275" s="24"/>
    </row>
    <row r="276" spans="1:7" ht="25.5">
      <c r="A276" s="1622"/>
      <c r="B276" s="1076" t="s">
        <v>106</v>
      </c>
      <c r="C276" s="868">
        <v>2600000</v>
      </c>
      <c r="D276" s="868">
        <v>3306539</v>
      </c>
      <c r="E276" s="868">
        <v>3256539</v>
      </c>
      <c r="F276" s="1081">
        <f>E276/D276*100</f>
        <v>98.487844843203121</v>
      </c>
      <c r="G276" s="24"/>
    </row>
    <row r="277" spans="1:7">
      <c r="A277" s="1622"/>
      <c r="B277" s="1076" t="s">
        <v>112</v>
      </c>
      <c r="C277" s="868"/>
      <c r="D277" s="868"/>
      <c r="E277" s="868"/>
      <c r="F277" s="1081"/>
      <c r="G277" s="24"/>
    </row>
    <row r="278" spans="1:7">
      <c r="A278" s="1622"/>
      <c r="B278" s="1076" t="s">
        <v>101</v>
      </c>
      <c r="C278" s="868"/>
      <c r="D278" s="868"/>
      <c r="E278" s="868"/>
      <c r="F278" s="1081"/>
      <c r="G278" s="24"/>
    </row>
    <row r="279" spans="1:7">
      <c r="A279" s="1622"/>
      <c r="B279" s="1076" t="s">
        <v>102</v>
      </c>
      <c r="C279" s="884"/>
      <c r="D279" s="884"/>
      <c r="E279" s="884"/>
      <c r="F279" s="1081"/>
      <c r="G279" s="24"/>
    </row>
    <row r="280" spans="1:7">
      <c r="A280" s="1622"/>
      <c r="B280" s="1076" t="s">
        <v>103</v>
      </c>
      <c r="C280" s="884"/>
      <c r="D280" s="884"/>
      <c r="E280" s="884"/>
      <c r="F280" s="1081"/>
      <c r="G280" s="24"/>
    </row>
    <row r="281" spans="1:7" ht="13.5" thickBot="1">
      <c r="A281" s="1622"/>
      <c r="B281" s="1077" t="s">
        <v>113</v>
      </c>
      <c r="C281" s="887"/>
      <c r="D281" s="887"/>
      <c r="E281" s="887"/>
      <c r="F281" s="1082"/>
      <c r="G281" s="24"/>
    </row>
    <row r="282" spans="1:7" ht="13.5" thickBot="1">
      <c r="A282" s="1622"/>
      <c r="B282" s="1072" t="s">
        <v>14</v>
      </c>
      <c r="C282" s="896">
        <f>SUM(C272:C281)</f>
        <v>2600000</v>
      </c>
      <c r="D282" s="896">
        <f>SUM(D272:D281)</f>
        <v>3306539</v>
      </c>
      <c r="E282" s="896">
        <f>SUM(E272:E281)</f>
        <v>3256539</v>
      </c>
      <c r="F282" s="1073">
        <f>E282/D282*100</f>
        <v>98.487844843203121</v>
      </c>
      <c r="G282" s="24"/>
    </row>
    <row r="283" spans="1:7">
      <c r="A283" s="1621" t="s">
        <v>692</v>
      </c>
      <c r="B283" s="1074" t="s">
        <v>97</v>
      </c>
      <c r="C283" s="1067"/>
      <c r="D283" s="1067"/>
      <c r="E283" s="1067"/>
      <c r="F283" s="1080"/>
      <c r="G283" s="24"/>
    </row>
    <row r="284" spans="1:7" ht="25.5">
      <c r="A284" s="1622"/>
      <c r="B284" s="1076" t="s">
        <v>110</v>
      </c>
      <c r="C284" s="868"/>
      <c r="D284" s="868"/>
      <c r="E284" s="868"/>
      <c r="F284" s="1081"/>
      <c r="G284" s="24"/>
    </row>
    <row r="285" spans="1:7">
      <c r="A285" s="1622"/>
      <c r="B285" s="1076" t="s">
        <v>99</v>
      </c>
      <c r="C285" s="868">
        <v>2000000</v>
      </c>
      <c r="D285" s="868">
        <v>275898</v>
      </c>
      <c r="E285" s="868"/>
      <c r="F285" s="1081"/>
      <c r="G285" s="24"/>
    </row>
    <row r="286" spans="1:7">
      <c r="A286" s="1622"/>
      <c r="B286" s="1076" t="s">
        <v>111</v>
      </c>
      <c r="C286" s="868"/>
      <c r="D286" s="868"/>
      <c r="E286" s="868"/>
      <c r="F286" s="1081"/>
      <c r="G286" s="24"/>
    </row>
    <row r="287" spans="1:7" ht="25.5">
      <c r="A287" s="1622"/>
      <c r="B287" s="1076" t="s">
        <v>106</v>
      </c>
      <c r="C287" s="868"/>
      <c r="D287" s="868"/>
      <c r="E287" s="868"/>
      <c r="F287" s="1081"/>
      <c r="G287" s="24"/>
    </row>
    <row r="288" spans="1:7">
      <c r="A288" s="1622"/>
      <c r="B288" s="1076" t="s">
        <v>112</v>
      </c>
      <c r="C288" s="868"/>
      <c r="D288" s="868"/>
      <c r="E288" s="868"/>
      <c r="F288" s="1081"/>
      <c r="G288" s="24"/>
    </row>
    <row r="289" spans="1:7">
      <c r="A289" s="1622"/>
      <c r="B289" s="1076" t="s">
        <v>101</v>
      </c>
      <c r="C289" s="868"/>
      <c r="D289" s="868"/>
      <c r="E289" s="868"/>
      <c r="F289" s="1081"/>
      <c r="G289" s="24"/>
    </row>
    <row r="290" spans="1:7">
      <c r="A290" s="1622"/>
      <c r="B290" s="1076" t="s">
        <v>102</v>
      </c>
      <c r="C290" s="884"/>
      <c r="D290" s="884"/>
      <c r="E290" s="884"/>
      <c r="F290" s="1081"/>
      <c r="G290" s="24"/>
    </row>
    <row r="291" spans="1:7">
      <c r="A291" s="1622"/>
      <c r="B291" s="1076" t="s">
        <v>103</v>
      </c>
      <c r="C291" s="884"/>
      <c r="D291" s="884"/>
      <c r="E291" s="884"/>
      <c r="F291" s="1081"/>
      <c r="G291" s="24"/>
    </row>
    <row r="292" spans="1:7" ht="13.5" thickBot="1">
      <c r="A292" s="1622"/>
      <c r="B292" s="1077" t="s">
        <v>113</v>
      </c>
      <c r="C292" s="887"/>
      <c r="D292" s="887"/>
      <c r="E292" s="887"/>
      <c r="F292" s="1082"/>
      <c r="G292" s="24"/>
    </row>
    <row r="293" spans="1:7" ht="13.5" thickBot="1">
      <c r="A293" s="1622"/>
      <c r="B293" s="1072" t="s">
        <v>14</v>
      </c>
      <c r="C293" s="896">
        <f>SUM(C283:C292)</f>
        <v>2000000</v>
      </c>
      <c r="D293" s="896">
        <f>SUM(D283:D292)</f>
        <v>275898</v>
      </c>
      <c r="E293" s="896">
        <f>SUM(E283:E292)</f>
        <v>0</v>
      </c>
      <c r="F293" s="1073"/>
      <c r="G293" s="24"/>
    </row>
    <row r="294" spans="1:7">
      <c r="A294" s="1621" t="s">
        <v>557</v>
      </c>
      <c r="B294" s="1074" t="s">
        <v>97</v>
      </c>
      <c r="C294" s="1067"/>
      <c r="D294" s="1067"/>
      <c r="E294" s="1067"/>
      <c r="F294" s="1068"/>
      <c r="G294" s="24"/>
    </row>
    <row r="295" spans="1:7" ht="25.5">
      <c r="A295" s="1622"/>
      <c r="B295" s="1076" t="s">
        <v>110</v>
      </c>
      <c r="C295" s="868"/>
      <c r="D295" s="868"/>
      <c r="E295" s="868"/>
      <c r="F295" s="1068"/>
      <c r="G295" s="24"/>
    </row>
    <row r="296" spans="1:7">
      <c r="A296" s="1622"/>
      <c r="B296" s="1076" t="s">
        <v>99</v>
      </c>
      <c r="C296" s="868">
        <v>5000000</v>
      </c>
      <c r="D296" s="868">
        <v>1277260</v>
      </c>
      <c r="E296" s="868">
        <v>1133964</v>
      </c>
      <c r="F296" s="1068">
        <f t="shared" ref="F296:F298" si="5">E296/D296*100</f>
        <v>88.78098429450543</v>
      </c>
      <c r="G296" s="24"/>
    </row>
    <row r="297" spans="1:7">
      <c r="A297" s="1622"/>
      <c r="B297" s="1076" t="s">
        <v>111</v>
      </c>
      <c r="C297" s="868"/>
      <c r="D297" s="868"/>
      <c r="E297" s="868"/>
      <c r="F297" s="1068"/>
      <c r="G297" s="24"/>
    </row>
    <row r="298" spans="1:7" ht="25.5">
      <c r="A298" s="1622"/>
      <c r="B298" s="1076" t="s">
        <v>106</v>
      </c>
      <c r="C298" s="868">
        <v>1010000</v>
      </c>
      <c r="D298" s="868">
        <v>959953</v>
      </c>
      <c r="E298" s="868">
        <v>884710</v>
      </c>
      <c r="F298" s="1068">
        <f t="shared" si="5"/>
        <v>92.161803754975509</v>
      </c>
      <c r="G298" s="24"/>
    </row>
    <row r="299" spans="1:7">
      <c r="A299" s="1622"/>
      <c r="B299" s="1076" t="s">
        <v>112</v>
      </c>
      <c r="C299" s="868"/>
      <c r="D299" s="868"/>
      <c r="E299" s="868"/>
      <c r="F299" s="1068"/>
      <c r="G299" s="24"/>
    </row>
    <row r="300" spans="1:7">
      <c r="A300" s="1622"/>
      <c r="B300" s="1076" t="s">
        <v>101</v>
      </c>
      <c r="C300" s="868"/>
      <c r="D300" s="868"/>
      <c r="E300" s="868"/>
      <c r="F300" s="1068"/>
      <c r="G300" s="24"/>
    </row>
    <row r="301" spans="1:7">
      <c r="A301" s="1622"/>
      <c r="B301" s="1076" t="s">
        <v>102</v>
      </c>
      <c r="C301" s="884"/>
      <c r="D301" s="884"/>
      <c r="E301" s="884"/>
      <c r="F301" s="1068"/>
      <c r="G301" s="24"/>
    </row>
    <row r="302" spans="1:7">
      <c r="A302" s="1622"/>
      <c r="B302" s="1076" t="s">
        <v>103</v>
      </c>
      <c r="C302" s="884"/>
      <c r="D302" s="884"/>
      <c r="E302" s="884"/>
      <c r="F302" s="1068"/>
      <c r="G302" s="24"/>
    </row>
    <row r="303" spans="1:7" ht="13.5" thickBot="1">
      <c r="A303" s="1622"/>
      <c r="B303" s="1077" t="s">
        <v>113</v>
      </c>
      <c r="C303" s="887"/>
      <c r="D303" s="887"/>
      <c r="E303" s="887"/>
      <c r="F303" s="1068"/>
      <c r="G303" s="24"/>
    </row>
    <row r="304" spans="1:7" ht="13.5" thickBot="1">
      <c r="A304" s="1622"/>
      <c r="B304" s="1072" t="s">
        <v>14</v>
      </c>
      <c r="C304" s="896">
        <f>SUM(C294:C303)</f>
        <v>6010000</v>
      </c>
      <c r="D304" s="896">
        <f>SUM(D294:D303)</f>
        <v>2237213</v>
      </c>
      <c r="E304" s="896">
        <f>SUM(E294:E303)</f>
        <v>2018674</v>
      </c>
      <c r="F304" s="1073">
        <f>E304/D304*100</f>
        <v>90.231640885333675</v>
      </c>
      <c r="G304" s="24"/>
    </row>
    <row r="305" spans="1:7">
      <c r="A305" s="1621" t="s">
        <v>693</v>
      </c>
      <c r="B305" s="1074" t="s">
        <v>97</v>
      </c>
      <c r="C305" s="1067"/>
      <c r="D305" s="1067"/>
      <c r="E305" s="1067"/>
      <c r="F305" s="1075"/>
      <c r="G305" s="24"/>
    </row>
    <row r="306" spans="1:7" ht="25.5">
      <c r="A306" s="1622"/>
      <c r="B306" s="1076" t="s">
        <v>110</v>
      </c>
      <c r="C306" s="868"/>
      <c r="D306" s="868"/>
      <c r="E306" s="868"/>
      <c r="F306" s="1068"/>
      <c r="G306" s="24"/>
    </row>
    <row r="307" spans="1:7">
      <c r="A307" s="1622"/>
      <c r="B307" s="1076" t="s">
        <v>99</v>
      </c>
      <c r="C307" s="868"/>
      <c r="D307" s="868"/>
      <c r="E307" s="868"/>
      <c r="F307" s="1068"/>
      <c r="G307" s="24"/>
    </row>
    <row r="308" spans="1:7">
      <c r="A308" s="1622"/>
      <c r="B308" s="1076" t="s">
        <v>111</v>
      </c>
      <c r="C308" s="868"/>
      <c r="D308" s="868"/>
      <c r="E308" s="868"/>
      <c r="F308" s="1068"/>
      <c r="G308" s="24"/>
    </row>
    <row r="309" spans="1:7" ht="25.5">
      <c r="A309" s="1622"/>
      <c r="B309" s="1076" t="s">
        <v>106</v>
      </c>
      <c r="C309" s="868">
        <v>1778000</v>
      </c>
      <c r="D309" s="868"/>
      <c r="E309" s="868"/>
      <c r="F309" s="1068"/>
      <c r="G309" s="24"/>
    </row>
    <row r="310" spans="1:7">
      <c r="A310" s="1622"/>
      <c r="B310" s="1076" t="s">
        <v>112</v>
      </c>
      <c r="C310" s="868"/>
      <c r="D310" s="868"/>
      <c r="E310" s="868"/>
      <c r="F310" s="1068"/>
      <c r="G310" s="24"/>
    </row>
    <row r="311" spans="1:7">
      <c r="A311" s="1622"/>
      <c r="B311" s="1076" t="s">
        <v>101</v>
      </c>
      <c r="C311" s="868"/>
      <c r="D311" s="868"/>
      <c r="E311" s="868"/>
      <c r="F311" s="1068"/>
      <c r="G311" s="24"/>
    </row>
    <row r="312" spans="1:7">
      <c r="A312" s="1622"/>
      <c r="B312" s="1076" t="s">
        <v>102</v>
      </c>
      <c r="C312" s="884"/>
      <c r="D312" s="884"/>
      <c r="E312" s="884"/>
      <c r="F312" s="1068"/>
      <c r="G312" s="24"/>
    </row>
    <row r="313" spans="1:7">
      <c r="A313" s="1622"/>
      <c r="B313" s="1076" t="s">
        <v>103</v>
      </c>
      <c r="C313" s="884"/>
      <c r="D313" s="884"/>
      <c r="E313" s="884"/>
      <c r="F313" s="1068"/>
      <c r="G313" s="24"/>
    </row>
    <row r="314" spans="1:7" ht="13.5" thickBot="1">
      <c r="A314" s="1622"/>
      <c r="B314" s="1077" t="s">
        <v>113</v>
      </c>
      <c r="C314" s="887"/>
      <c r="D314" s="887"/>
      <c r="E314" s="887"/>
      <c r="F314" s="1078"/>
      <c r="G314" s="24"/>
    </row>
    <row r="315" spans="1:7" ht="13.5" thickBot="1">
      <c r="A315" s="1622"/>
      <c r="B315" s="1072" t="s">
        <v>14</v>
      </c>
      <c r="C315" s="896">
        <f>SUM(C305:C314)</f>
        <v>1778000</v>
      </c>
      <c r="D315" s="896">
        <f>SUM(D305:D314)</f>
        <v>0</v>
      </c>
      <c r="E315" s="896">
        <f>SUM(E305:E314)</f>
        <v>0</v>
      </c>
      <c r="F315" s="1073"/>
      <c r="G315" s="24"/>
    </row>
    <row r="316" spans="1:7">
      <c r="A316" s="1621" t="s">
        <v>184</v>
      </c>
      <c r="B316" s="1074" t="s">
        <v>97</v>
      </c>
      <c r="C316" s="1067"/>
      <c r="D316" s="1067"/>
      <c r="E316" s="1067"/>
      <c r="F316" s="1075"/>
      <c r="G316" s="24"/>
    </row>
    <row r="317" spans="1:7" ht="25.5">
      <c r="A317" s="1622"/>
      <c r="B317" s="1076" t="s">
        <v>110</v>
      </c>
      <c r="C317" s="868"/>
      <c r="D317" s="868"/>
      <c r="E317" s="868"/>
      <c r="F317" s="1068"/>
      <c r="G317" s="24"/>
    </row>
    <row r="318" spans="1:7">
      <c r="A318" s="1622"/>
      <c r="B318" s="1076" t="s">
        <v>99</v>
      </c>
      <c r="C318" s="868"/>
      <c r="D318" s="868"/>
      <c r="E318" s="868"/>
      <c r="F318" s="1068"/>
      <c r="G318" s="24"/>
    </row>
    <row r="319" spans="1:7">
      <c r="A319" s="1622"/>
      <c r="B319" s="1076" t="s">
        <v>111</v>
      </c>
      <c r="C319" s="868"/>
      <c r="D319" s="868"/>
      <c r="E319" s="868"/>
      <c r="F319" s="1068"/>
      <c r="G319" s="24"/>
    </row>
    <row r="320" spans="1:7" ht="25.5">
      <c r="A320" s="1622"/>
      <c r="B320" s="1076" t="s">
        <v>106</v>
      </c>
      <c r="C320" s="868">
        <v>2504000</v>
      </c>
      <c r="D320" s="868"/>
      <c r="E320" s="868"/>
      <c r="F320" s="1068"/>
      <c r="G320" s="24"/>
    </row>
    <row r="321" spans="1:7">
      <c r="A321" s="1622"/>
      <c r="B321" s="1076" t="s">
        <v>112</v>
      </c>
      <c r="C321" s="868"/>
      <c r="D321" s="868"/>
      <c r="E321" s="868"/>
      <c r="F321" s="1068"/>
      <c r="G321" s="24"/>
    </row>
    <row r="322" spans="1:7">
      <c r="A322" s="1622"/>
      <c r="B322" s="1076" t="s">
        <v>101</v>
      </c>
      <c r="C322" s="868"/>
      <c r="D322" s="868"/>
      <c r="E322" s="868"/>
      <c r="F322" s="1068"/>
      <c r="G322" s="24"/>
    </row>
    <row r="323" spans="1:7">
      <c r="A323" s="1622"/>
      <c r="B323" s="1076" t="s">
        <v>102</v>
      </c>
      <c r="C323" s="884"/>
      <c r="D323" s="884"/>
      <c r="E323" s="884"/>
      <c r="F323" s="1068"/>
      <c r="G323" s="24"/>
    </row>
    <row r="324" spans="1:7">
      <c r="A324" s="1622"/>
      <c r="B324" s="1076" t="s">
        <v>103</v>
      </c>
      <c r="C324" s="884"/>
      <c r="D324" s="884"/>
      <c r="E324" s="884"/>
      <c r="F324" s="1068"/>
      <c r="G324" s="24"/>
    </row>
    <row r="325" spans="1:7" ht="13.5" thickBot="1">
      <c r="A325" s="1622"/>
      <c r="B325" s="1077" t="s">
        <v>113</v>
      </c>
      <c r="C325" s="887"/>
      <c r="D325" s="887"/>
      <c r="E325" s="887"/>
      <c r="F325" s="1078"/>
      <c r="G325" s="24"/>
    </row>
    <row r="326" spans="1:7" ht="13.5" thickBot="1">
      <c r="A326" s="1622"/>
      <c r="B326" s="1072" t="s">
        <v>14</v>
      </c>
      <c r="C326" s="896">
        <f>SUM(C316:C325)</f>
        <v>2504000</v>
      </c>
      <c r="D326" s="896">
        <f>SUM(D316:D325)</f>
        <v>0</v>
      </c>
      <c r="E326" s="896">
        <f>SUM(E316:E325)</f>
        <v>0</v>
      </c>
      <c r="F326" s="1073"/>
      <c r="G326" s="24"/>
    </row>
    <row r="327" spans="1:7">
      <c r="A327" s="1621" t="s">
        <v>183</v>
      </c>
      <c r="B327" s="1074" t="s">
        <v>97</v>
      </c>
      <c r="C327" s="1067"/>
      <c r="D327" s="1067"/>
      <c r="E327" s="1067"/>
      <c r="F327" s="1075"/>
      <c r="G327" s="24"/>
    </row>
    <row r="328" spans="1:7" ht="25.5">
      <c r="A328" s="1622"/>
      <c r="B328" s="1076" t="s">
        <v>110</v>
      </c>
      <c r="C328" s="868"/>
      <c r="D328" s="868"/>
      <c r="E328" s="868"/>
      <c r="F328" s="1068"/>
      <c r="G328" s="24"/>
    </row>
    <row r="329" spans="1:7">
      <c r="A329" s="1622"/>
      <c r="B329" s="1076" t="s">
        <v>99</v>
      </c>
      <c r="C329" s="868"/>
      <c r="D329" s="868"/>
      <c r="E329" s="868"/>
      <c r="F329" s="1068"/>
      <c r="G329" s="24"/>
    </row>
    <row r="330" spans="1:7">
      <c r="A330" s="1622"/>
      <c r="B330" s="1076" t="s">
        <v>111</v>
      </c>
      <c r="C330" s="868"/>
      <c r="D330" s="868"/>
      <c r="E330" s="868"/>
      <c r="F330" s="1068"/>
      <c r="G330" s="24"/>
    </row>
    <row r="331" spans="1:7" ht="25.5">
      <c r="A331" s="1622"/>
      <c r="B331" s="1076" t="s">
        <v>106</v>
      </c>
      <c r="C331" s="868">
        <v>280000</v>
      </c>
      <c r="D331" s="868"/>
      <c r="E331" s="868"/>
      <c r="F331" s="1068"/>
      <c r="G331" s="24"/>
    </row>
    <row r="332" spans="1:7">
      <c r="A332" s="1622"/>
      <c r="B332" s="1076" t="s">
        <v>112</v>
      </c>
      <c r="C332" s="868"/>
      <c r="D332" s="868"/>
      <c r="E332" s="868"/>
      <c r="F332" s="1068"/>
      <c r="G332" s="24"/>
    </row>
    <row r="333" spans="1:7">
      <c r="A333" s="1622"/>
      <c r="B333" s="1076" t="s">
        <v>101</v>
      </c>
      <c r="C333" s="868"/>
      <c r="D333" s="868"/>
      <c r="E333" s="868"/>
      <c r="F333" s="1068"/>
      <c r="G333" s="24"/>
    </row>
    <row r="334" spans="1:7">
      <c r="A334" s="1622"/>
      <c r="B334" s="1076" t="s">
        <v>102</v>
      </c>
      <c r="C334" s="884"/>
      <c r="D334" s="884"/>
      <c r="E334" s="884"/>
      <c r="F334" s="1068"/>
      <c r="G334" s="24"/>
    </row>
    <row r="335" spans="1:7">
      <c r="A335" s="1622"/>
      <c r="B335" s="1076" t="s">
        <v>103</v>
      </c>
      <c r="C335" s="884"/>
      <c r="D335" s="884"/>
      <c r="E335" s="884"/>
      <c r="F335" s="1068"/>
      <c r="G335" s="24"/>
    </row>
    <row r="336" spans="1:7" ht="13.5" thickBot="1">
      <c r="A336" s="1622"/>
      <c r="B336" s="1077" t="s">
        <v>113</v>
      </c>
      <c r="C336" s="887"/>
      <c r="D336" s="887"/>
      <c r="E336" s="887"/>
      <c r="F336" s="1078"/>
      <c r="G336" s="24"/>
    </row>
    <row r="337" spans="1:7" ht="13.5" thickBot="1">
      <c r="A337" s="1622"/>
      <c r="B337" s="1072" t="s">
        <v>14</v>
      </c>
      <c r="C337" s="896">
        <f>SUM(C327:C336)</f>
        <v>280000</v>
      </c>
      <c r="D337" s="896">
        <f>SUM(D327:D336)</f>
        <v>0</v>
      </c>
      <c r="E337" s="896">
        <f>SUM(E327:E336)</f>
        <v>0</v>
      </c>
      <c r="F337" s="1073"/>
      <c r="G337" s="24"/>
    </row>
    <row r="338" spans="1:7" ht="13.5" thickBot="1">
      <c r="A338" s="1085" t="s">
        <v>81</v>
      </c>
      <c r="B338" s="1086" t="s">
        <v>29</v>
      </c>
      <c r="C338" s="1303" t="s">
        <v>175</v>
      </c>
      <c r="D338" s="1303" t="s">
        <v>167</v>
      </c>
      <c r="E338" s="1303" t="s">
        <v>168</v>
      </c>
      <c r="F338" s="1304" t="s">
        <v>169</v>
      </c>
      <c r="G338" s="24"/>
    </row>
    <row r="339" spans="1:7">
      <c r="A339" s="1627" t="s">
        <v>694</v>
      </c>
      <c r="B339" s="1074" t="s">
        <v>97</v>
      </c>
      <c r="C339" s="1306"/>
      <c r="D339" s="1306"/>
      <c r="E339" s="1306"/>
      <c r="F339" s="1306"/>
      <c r="G339" s="24"/>
    </row>
    <row r="340" spans="1:7" ht="25.5">
      <c r="A340" s="1628"/>
      <c r="B340" s="1076" t="s">
        <v>110</v>
      </c>
      <c r="C340" s="1306"/>
      <c r="D340" s="1306"/>
      <c r="E340" s="1306"/>
      <c r="F340" s="1306"/>
      <c r="G340" s="24"/>
    </row>
    <row r="341" spans="1:7">
      <c r="A341" s="1628"/>
      <c r="B341" s="1076" t="s">
        <v>99</v>
      </c>
      <c r="C341" s="1306"/>
      <c r="D341" s="1306">
        <v>11965800</v>
      </c>
      <c r="E341" s="1306">
        <v>11916895</v>
      </c>
      <c r="F341" s="1307">
        <f>E341/D341*100</f>
        <v>99.591293519864948</v>
      </c>
      <c r="G341" s="24"/>
    </row>
    <row r="342" spans="1:7">
      <c r="A342" s="1628"/>
      <c r="B342" s="1076" t="s">
        <v>111</v>
      </c>
      <c r="C342" s="1306"/>
      <c r="D342" s="1306"/>
      <c r="E342" s="1306"/>
      <c r="F342" s="1306"/>
      <c r="G342" s="24"/>
    </row>
    <row r="343" spans="1:7" ht="25.5">
      <c r="A343" s="1628"/>
      <c r="B343" s="1076" t="s">
        <v>106</v>
      </c>
      <c r="C343" s="1306"/>
      <c r="D343" s="1306"/>
      <c r="E343" s="1306"/>
      <c r="F343" s="1306"/>
      <c r="G343" s="24"/>
    </row>
    <row r="344" spans="1:7">
      <c r="A344" s="1628"/>
      <c r="B344" s="1076" t="s">
        <v>112</v>
      </c>
      <c r="C344" s="1306"/>
      <c r="D344" s="1306"/>
      <c r="E344" s="1306"/>
      <c r="F344" s="1306"/>
      <c r="G344" s="24"/>
    </row>
    <row r="345" spans="1:7">
      <c r="A345" s="1628"/>
      <c r="B345" s="1076" t="s">
        <v>101</v>
      </c>
      <c r="C345" s="1306"/>
      <c r="D345" s="1306"/>
      <c r="E345" s="1306"/>
      <c r="F345" s="1306"/>
      <c r="G345" s="24"/>
    </row>
    <row r="346" spans="1:7">
      <c r="A346" s="1628"/>
      <c r="B346" s="1076" t="s">
        <v>102</v>
      </c>
      <c r="C346" s="1306"/>
      <c r="D346" s="1306"/>
      <c r="E346" s="1306"/>
      <c r="F346" s="1306"/>
      <c r="G346" s="24"/>
    </row>
    <row r="347" spans="1:7">
      <c r="A347" s="1628"/>
      <c r="B347" s="1076" t="s">
        <v>103</v>
      </c>
      <c r="C347" s="1306"/>
      <c r="D347" s="1306"/>
      <c r="E347" s="1306"/>
      <c r="F347" s="1306"/>
      <c r="G347" s="24"/>
    </row>
    <row r="348" spans="1:7" ht="13.5" thickBot="1">
      <c r="A348" s="1628"/>
      <c r="B348" s="1077" t="s">
        <v>113</v>
      </c>
      <c r="C348" s="1308"/>
      <c r="D348" s="1308"/>
      <c r="E348" s="1308"/>
      <c r="F348" s="1308"/>
      <c r="G348" s="24"/>
    </row>
    <row r="349" spans="1:7" ht="13.5" thickBot="1">
      <c r="A349" s="1629"/>
      <c r="B349" s="1305" t="s">
        <v>14</v>
      </c>
      <c r="C349" s="1309"/>
      <c r="D349" s="1309">
        <f t="shared" ref="D349:E349" si="6">SUM(D339:D348)</f>
        <v>11965800</v>
      </c>
      <c r="E349" s="1309">
        <f t="shared" si="6"/>
        <v>11916895</v>
      </c>
      <c r="F349" s="1310">
        <f>E349/D349*100</f>
        <v>99.591293519864948</v>
      </c>
      <c r="G349" s="24"/>
    </row>
    <row r="350" spans="1:7">
      <c r="A350" s="1621" t="s">
        <v>120</v>
      </c>
      <c r="B350" s="1074" t="s">
        <v>97</v>
      </c>
      <c r="C350" s="1067"/>
      <c r="D350" s="1067"/>
      <c r="E350" s="1067"/>
      <c r="F350" s="1075"/>
      <c r="G350" s="24"/>
    </row>
    <row r="351" spans="1:7" ht="25.5">
      <c r="A351" s="1622"/>
      <c r="B351" s="1076" t="s">
        <v>110</v>
      </c>
      <c r="C351" s="868"/>
      <c r="D351" s="868"/>
      <c r="E351" s="868"/>
      <c r="F351" s="1068"/>
      <c r="G351" s="24"/>
    </row>
    <row r="352" spans="1:7">
      <c r="A352" s="1622"/>
      <c r="B352" s="1076" t="s">
        <v>99</v>
      </c>
      <c r="C352" s="868"/>
      <c r="D352" s="868"/>
      <c r="E352" s="868"/>
      <c r="F352" s="1068"/>
      <c r="G352" s="24"/>
    </row>
    <row r="353" spans="1:7">
      <c r="A353" s="1622"/>
      <c r="B353" s="1076" t="s">
        <v>111</v>
      </c>
      <c r="C353" s="868"/>
      <c r="D353" s="868"/>
      <c r="E353" s="868"/>
      <c r="F353" s="1068"/>
      <c r="G353" s="24"/>
    </row>
    <row r="354" spans="1:7" ht="25.5">
      <c r="A354" s="1622"/>
      <c r="B354" s="1076" t="s">
        <v>106</v>
      </c>
      <c r="C354" s="868">
        <v>2456000</v>
      </c>
      <c r="D354" s="868"/>
      <c r="E354" s="868"/>
      <c r="F354" s="1068"/>
      <c r="G354" s="24"/>
    </row>
    <row r="355" spans="1:7">
      <c r="A355" s="1622"/>
      <c r="B355" s="1076" t="s">
        <v>112</v>
      </c>
      <c r="C355" s="868"/>
      <c r="D355" s="868"/>
      <c r="E355" s="868"/>
      <c r="F355" s="1068"/>
      <c r="G355" s="24"/>
    </row>
    <row r="356" spans="1:7">
      <c r="A356" s="1622"/>
      <c r="B356" s="1076" t="s">
        <v>101</v>
      </c>
      <c r="C356" s="868"/>
      <c r="D356" s="868"/>
      <c r="E356" s="868"/>
      <c r="F356" s="1068"/>
      <c r="G356" s="24"/>
    </row>
    <row r="357" spans="1:7">
      <c r="A357" s="1622"/>
      <c r="B357" s="1076" t="s">
        <v>102</v>
      </c>
      <c r="C357" s="884"/>
      <c r="D357" s="884"/>
      <c r="E357" s="884"/>
      <c r="F357" s="1068"/>
      <c r="G357" s="24"/>
    </row>
    <row r="358" spans="1:7">
      <c r="A358" s="1622"/>
      <c r="B358" s="1076" t="s">
        <v>103</v>
      </c>
      <c r="C358" s="884"/>
      <c r="D358" s="884"/>
      <c r="E358" s="884"/>
      <c r="F358" s="1068"/>
      <c r="G358" s="24"/>
    </row>
    <row r="359" spans="1:7" ht="13.5" thickBot="1">
      <c r="A359" s="1622"/>
      <c r="B359" s="1077" t="s">
        <v>113</v>
      </c>
      <c r="C359" s="887"/>
      <c r="D359" s="887"/>
      <c r="E359" s="887"/>
      <c r="F359" s="1078"/>
      <c r="G359" s="24"/>
    </row>
    <row r="360" spans="1:7" ht="13.5" thickBot="1">
      <c r="A360" s="1622"/>
      <c r="B360" s="1072" t="s">
        <v>14</v>
      </c>
      <c r="C360" s="896">
        <f>SUM(C350:C359)</f>
        <v>2456000</v>
      </c>
      <c r="D360" s="896">
        <f>SUM(D350:D359)</f>
        <v>0</v>
      </c>
      <c r="E360" s="896">
        <f>SUM(E350:E359)</f>
        <v>0</v>
      </c>
      <c r="F360" s="1073"/>
      <c r="G360" s="24"/>
    </row>
    <row r="361" spans="1:7">
      <c r="A361" s="1624" t="s">
        <v>190</v>
      </c>
      <c r="B361" s="1074" t="s">
        <v>97</v>
      </c>
      <c r="C361" s="1067"/>
      <c r="D361" s="1067"/>
      <c r="E361" s="1067"/>
      <c r="F361" s="1075"/>
      <c r="G361" s="24"/>
    </row>
    <row r="362" spans="1:7" ht="25.5">
      <c r="A362" s="1625"/>
      <c r="B362" s="1076" t="s">
        <v>110</v>
      </c>
      <c r="C362" s="868"/>
      <c r="D362" s="868"/>
      <c r="E362" s="868"/>
      <c r="F362" s="1068"/>
      <c r="G362" s="24"/>
    </row>
    <row r="363" spans="1:7">
      <c r="A363" s="1625"/>
      <c r="B363" s="1076" t="s">
        <v>99</v>
      </c>
      <c r="C363" s="868">
        <v>16462000</v>
      </c>
      <c r="D363" s="868"/>
      <c r="E363" s="868"/>
      <c r="F363" s="1068"/>
      <c r="G363" s="24"/>
    </row>
    <row r="364" spans="1:7">
      <c r="A364" s="1625"/>
      <c r="B364" s="1076" t="s">
        <v>111</v>
      </c>
      <c r="C364" s="868"/>
      <c r="D364" s="868">
        <v>8306000</v>
      </c>
      <c r="E364" s="868">
        <v>8294000</v>
      </c>
      <c r="F364" s="1081">
        <f>E364/D364*100</f>
        <v>99.855526125692279</v>
      </c>
      <c r="G364" s="24"/>
    </row>
    <row r="365" spans="1:7" ht="25.5">
      <c r="A365" s="1625"/>
      <c r="B365" s="1076" t="s">
        <v>106</v>
      </c>
      <c r="C365" s="868"/>
      <c r="D365" s="868"/>
      <c r="E365" s="868"/>
      <c r="F365" s="1068"/>
      <c r="G365" s="24"/>
    </row>
    <row r="366" spans="1:7">
      <c r="A366" s="1625"/>
      <c r="B366" s="1076" t="s">
        <v>112</v>
      </c>
      <c r="C366" s="868"/>
      <c r="D366" s="868"/>
      <c r="E366" s="868"/>
      <c r="F366" s="1068"/>
      <c r="G366" s="24"/>
    </row>
    <row r="367" spans="1:7">
      <c r="A367" s="1625"/>
      <c r="B367" s="1076" t="s">
        <v>101</v>
      </c>
      <c r="C367" s="868"/>
      <c r="D367" s="868"/>
      <c r="E367" s="868"/>
      <c r="F367" s="1068"/>
      <c r="G367" s="24"/>
    </row>
    <row r="368" spans="1:7">
      <c r="A368" s="1625"/>
      <c r="B368" s="1076" t="s">
        <v>102</v>
      </c>
      <c r="C368" s="884"/>
      <c r="D368" s="884"/>
      <c r="E368" s="884"/>
      <c r="F368" s="1068"/>
      <c r="G368" s="24"/>
    </row>
    <row r="369" spans="1:7">
      <c r="A369" s="1625"/>
      <c r="B369" s="1076" t="s">
        <v>103</v>
      </c>
      <c r="C369" s="884"/>
      <c r="D369" s="884"/>
      <c r="E369" s="884"/>
      <c r="F369" s="1068"/>
      <c r="G369" s="24"/>
    </row>
    <row r="370" spans="1:7" ht="13.5" thickBot="1">
      <c r="A370" s="1625"/>
      <c r="B370" s="1077" t="s">
        <v>113</v>
      </c>
      <c r="C370" s="887"/>
      <c r="D370" s="887"/>
      <c r="E370" s="887"/>
      <c r="F370" s="1078"/>
      <c r="G370" s="24"/>
    </row>
    <row r="371" spans="1:7" ht="13.5" thickBot="1">
      <c r="A371" s="1626"/>
      <c r="B371" s="1072" t="s">
        <v>14</v>
      </c>
      <c r="C371" s="896">
        <f>SUM(C361:C370)</f>
        <v>16462000</v>
      </c>
      <c r="D371" s="896">
        <f>SUM(D361:D370)</f>
        <v>8306000</v>
      </c>
      <c r="E371" s="896">
        <f>SUM(E361:E370)</f>
        <v>8294000</v>
      </c>
      <c r="F371" s="1073">
        <f>E371/D371*100</f>
        <v>99.855526125692279</v>
      </c>
      <c r="G371" s="24"/>
    </row>
    <row r="372" spans="1:7">
      <c r="A372" s="1621" t="s">
        <v>573</v>
      </c>
      <c r="B372" s="1074" t="s">
        <v>97</v>
      </c>
      <c r="C372" s="1067">
        <v>79000</v>
      </c>
      <c r="D372" s="1067">
        <v>79000</v>
      </c>
      <c r="E372" s="1067"/>
      <c r="F372" s="1080"/>
      <c r="G372" s="24"/>
    </row>
    <row r="373" spans="1:7" ht="25.5">
      <c r="A373" s="1622"/>
      <c r="B373" s="1076" t="s">
        <v>110</v>
      </c>
      <c r="C373" s="868">
        <v>21000</v>
      </c>
      <c r="D373" s="868">
        <v>21000</v>
      </c>
      <c r="E373" s="868"/>
      <c r="F373" s="1081"/>
      <c r="G373" s="24"/>
    </row>
    <row r="374" spans="1:7">
      <c r="A374" s="1622"/>
      <c r="B374" s="1076" t="s">
        <v>99</v>
      </c>
      <c r="C374" s="868"/>
      <c r="D374" s="868"/>
      <c r="E374" s="868"/>
      <c r="F374" s="1081"/>
      <c r="G374" s="24"/>
    </row>
    <row r="375" spans="1:7">
      <c r="A375" s="1622"/>
      <c r="B375" s="1076" t="s">
        <v>111</v>
      </c>
      <c r="C375" s="868">
        <v>2239000</v>
      </c>
      <c r="D375" s="868">
        <v>1099000</v>
      </c>
      <c r="E375" s="868">
        <v>926045</v>
      </c>
      <c r="F375" s="1081">
        <f>E375/D375*100</f>
        <v>84.262511373976352</v>
      </c>
      <c r="G375" s="24"/>
    </row>
    <row r="376" spans="1:7" ht="25.5">
      <c r="A376" s="1622"/>
      <c r="B376" s="1076" t="s">
        <v>106</v>
      </c>
      <c r="C376" s="868"/>
      <c r="D376" s="868">
        <v>1000000</v>
      </c>
      <c r="E376" s="868">
        <v>902500</v>
      </c>
      <c r="F376" s="1081">
        <f>E376/D376*100</f>
        <v>90.25</v>
      </c>
      <c r="G376" s="24"/>
    </row>
    <row r="377" spans="1:7">
      <c r="A377" s="1622"/>
      <c r="B377" s="1076" t="s">
        <v>112</v>
      </c>
      <c r="C377" s="868"/>
      <c r="D377" s="868"/>
      <c r="E377" s="868"/>
      <c r="F377" s="1081"/>
      <c r="G377" s="24"/>
    </row>
    <row r="378" spans="1:7">
      <c r="A378" s="1622"/>
      <c r="B378" s="1076" t="s">
        <v>101</v>
      </c>
      <c r="C378" s="868"/>
      <c r="D378" s="868"/>
      <c r="E378" s="868"/>
      <c r="F378" s="1081"/>
      <c r="G378" s="24"/>
    </row>
    <row r="379" spans="1:7">
      <c r="A379" s="1622"/>
      <c r="B379" s="1076" t="s">
        <v>102</v>
      </c>
      <c r="C379" s="884"/>
      <c r="D379" s="884"/>
      <c r="E379" s="884"/>
      <c r="F379" s="1081"/>
      <c r="G379" s="24"/>
    </row>
    <row r="380" spans="1:7">
      <c r="A380" s="1622"/>
      <c r="B380" s="1076" t="s">
        <v>103</v>
      </c>
      <c r="C380" s="884"/>
      <c r="D380" s="884"/>
      <c r="E380" s="884"/>
      <c r="F380" s="1081"/>
      <c r="G380" s="24"/>
    </row>
    <row r="381" spans="1:7" ht="13.5" thickBot="1">
      <c r="A381" s="1622"/>
      <c r="B381" s="1077" t="s">
        <v>113</v>
      </c>
      <c r="C381" s="887"/>
      <c r="D381" s="887"/>
      <c r="E381" s="887"/>
      <c r="F381" s="1082"/>
      <c r="G381" s="24"/>
    </row>
    <row r="382" spans="1:7" ht="13.5" thickBot="1">
      <c r="A382" s="1622"/>
      <c r="B382" s="1072" t="s">
        <v>14</v>
      </c>
      <c r="C382" s="896">
        <f>SUM(C372:C381)</f>
        <v>2339000</v>
      </c>
      <c r="D382" s="896">
        <f>SUM(D372:D381)</f>
        <v>2199000</v>
      </c>
      <c r="E382" s="896">
        <f>SUM(E372:E381)</f>
        <v>1828545</v>
      </c>
      <c r="F382" s="1073">
        <f>E382/D382*100</f>
        <v>83.153478854024556</v>
      </c>
      <c r="G382" s="24"/>
    </row>
    <row r="383" spans="1:7">
      <c r="A383" s="1621" t="s">
        <v>574</v>
      </c>
      <c r="B383" s="1074" t="s">
        <v>97</v>
      </c>
      <c r="C383" s="1098"/>
      <c r="D383" s="1098"/>
      <c r="E383" s="1098"/>
      <c r="F383" s="1080"/>
      <c r="G383" s="24"/>
    </row>
    <row r="384" spans="1:7" ht="25.5">
      <c r="A384" s="1622"/>
      <c r="B384" s="1076" t="s">
        <v>110</v>
      </c>
      <c r="C384" s="1099"/>
      <c r="D384" s="1099"/>
      <c r="E384" s="1099"/>
      <c r="F384" s="1081"/>
      <c r="G384" s="24"/>
    </row>
    <row r="385" spans="1:7">
      <c r="A385" s="1622"/>
      <c r="B385" s="1076" t="s">
        <v>99</v>
      </c>
      <c r="C385" s="1099">
        <v>519000</v>
      </c>
      <c r="D385" s="1099">
        <v>990264</v>
      </c>
      <c r="E385" s="1099">
        <v>914763</v>
      </c>
      <c r="F385" s="1081">
        <f>E385/D385*100</f>
        <v>92.375669518431451</v>
      </c>
      <c r="G385" s="24"/>
    </row>
    <row r="386" spans="1:7">
      <c r="A386" s="1622"/>
      <c r="B386" s="1076" t="s">
        <v>111</v>
      </c>
      <c r="C386" s="1099"/>
      <c r="D386" s="1099"/>
      <c r="E386" s="1099"/>
      <c r="F386" s="1081"/>
      <c r="G386" s="24"/>
    </row>
    <row r="387" spans="1:7" ht="25.5">
      <c r="A387" s="1622"/>
      <c r="B387" s="1076" t="s">
        <v>106</v>
      </c>
      <c r="C387" s="1099">
        <v>6405000</v>
      </c>
      <c r="D387" s="1099">
        <v>5382706</v>
      </c>
      <c r="E387" s="1099">
        <v>5377312</v>
      </c>
      <c r="F387" s="1081">
        <f>E387/D387*100</f>
        <v>99.899790179883496</v>
      </c>
      <c r="G387" s="24"/>
    </row>
    <row r="388" spans="1:7">
      <c r="A388" s="1622"/>
      <c r="B388" s="1076" t="s">
        <v>112</v>
      </c>
      <c r="C388" s="1099"/>
      <c r="D388" s="1099"/>
      <c r="E388" s="1099"/>
      <c r="F388" s="1081"/>
      <c r="G388" s="24"/>
    </row>
    <row r="389" spans="1:7">
      <c r="A389" s="1622"/>
      <c r="B389" s="1076" t="s">
        <v>101</v>
      </c>
      <c r="C389" s="1099">
        <v>2000000</v>
      </c>
      <c r="D389" s="1099">
        <v>865624</v>
      </c>
      <c r="E389" s="1099">
        <v>819243</v>
      </c>
      <c r="F389" s="1081"/>
      <c r="G389" s="24"/>
    </row>
    <row r="390" spans="1:7">
      <c r="A390" s="1622"/>
      <c r="B390" s="1076" t="s">
        <v>102</v>
      </c>
      <c r="C390" s="1059"/>
      <c r="D390" s="1099">
        <v>42860</v>
      </c>
      <c r="E390" s="1099">
        <v>42860</v>
      </c>
      <c r="F390" s="1081">
        <f>E390/D390*100</f>
        <v>100</v>
      </c>
      <c r="G390" s="24"/>
    </row>
    <row r="391" spans="1:7">
      <c r="A391" s="1622"/>
      <c r="B391" s="1076" t="s">
        <v>103</v>
      </c>
      <c r="C391" s="1059"/>
      <c r="D391" s="1099"/>
      <c r="E391" s="1059"/>
      <c r="F391" s="1081"/>
      <c r="G391" s="24"/>
    </row>
    <row r="392" spans="1:7" ht="13.5" thickBot="1">
      <c r="A392" s="1622"/>
      <c r="B392" s="1077" t="s">
        <v>113</v>
      </c>
      <c r="C392" s="1060"/>
      <c r="D392" s="1060"/>
      <c r="E392" s="1060"/>
      <c r="F392" s="1082"/>
      <c r="G392" s="24"/>
    </row>
    <row r="393" spans="1:7" ht="13.5" thickBot="1">
      <c r="A393" s="1622"/>
      <c r="B393" s="1072" t="s">
        <v>14</v>
      </c>
      <c r="C393" s="896">
        <f>SUM(C383:C392)</f>
        <v>8924000</v>
      </c>
      <c r="D393" s="896">
        <f>SUM(D383:D392)</f>
        <v>7281454</v>
      </c>
      <c r="E393" s="896">
        <f>SUM(E383:E392)</f>
        <v>7154178</v>
      </c>
      <c r="F393" s="1073">
        <f>E393/D393*100</f>
        <v>98.252052406016716</v>
      </c>
      <c r="G393" s="24"/>
    </row>
    <row r="394" spans="1:7">
      <c r="A394" s="1621" t="s">
        <v>575</v>
      </c>
      <c r="B394" s="1074" t="s">
        <v>97</v>
      </c>
      <c r="C394" s="1067"/>
      <c r="D394" s="1067"/>
      <c r="E394" s="1067"/>
      <c r="F394" s="1075"/>
      <c r="G394" s="24"/>
    </row>
    <row r="395" spans="1:7" ht="25.5">
      <c r="A395" s="1622"/>
      <c r="B395" s="1076" t="s">
        <v>110</v>
      </c>
      <c r="C395" s="868"/>
      <c r="D395" s="868"/>
      <c r="E395" s="868"/>
      <c r="F395" s="1068"/>
      <c r="G395" s="24"/>
    </row>
    <row r="396" spans="1:7">
      <c r="A396" s="1622"/>
      <c r="B396" s="1076" t="s">
        <v>99</v>
      </c>
      <c r="C396" s="868"/>
      <c r="D396" s="868"/>
      <c r="E396" s="868"/>
      <c r="F396" s="1068"/>
      <c r="G396" s="24"/>
    </row>
    <row r="397" spans="1:7">
      <c r="A397" s="1622"/>
      <c r="B397" s="1076" t="s">
        <v>111</v>
      </c>
      <c r="C397" s="868">
        <v>17000000</v>
      </c>
      <c r="D397" s="868"/>
      <c r="E397" s="868"/>
      <c r="F397" s="1068"/>
      <c r="G397" s="24"/>
    </row>
    <row r="398" spans="1:7" ht="25.5">
      <c r="A398" s="1622"/>
      <c r="B398" s="1076" t="s">
        <v>106</v>
      </c>
      <c r="C398" s="868"/>
      <c r="D398" s="868"/>
      <c r="E398" s="868"/>
      <c r="F398" s="1068"/>
      <c r="G398" s="24"/>
    </row>
    <row r="399" spans="1:7">
      <c r="A399" s="1622"/>
      <c r="B399" s="1076" t="s">
        <v>112</v>
      </c>
      <c r="C399" s="868"/>
      <c r="D399" s="868"/>
      <c r="E399" s="868"/>
      <c r="F399" s="1068"/>
      <c r="G399" s="24"/>
    </row>
    <row r="400" spans="1:7">
      <c r="A400" s="1622"/>
      <c r="B400" s="1076" t="s">
        <v>101</v>
      </c>
      <c r="C400" s="868"/>
      <c r="D400" s="868"/>
      <c r="E400" s="868"/>
      <c r="F400" s="1068"/>
      <c r="G400" s="24"/>
    </row>
    <row r="401" spans="1:7">
      <c r="A401" s="1622"/>
      <c r="B401" s="1076" t="s">
        <v>102</v>
      </c>
      <c r="C401" s="884"/>
      <c r="D401" s="884"/>
      <c r="E401" s="884"/>
      <c r="F401" s="1068"/>
      <c r="G401" s="24"/>
    </row>
    <row r="402" spans="1:7">
      <c r="A402" s="1622"/>
      <c r="B402" s="1076" t="s">
        <v>103</v>
      </c>
      <c r="C402" s="884"/>
      <c r="D402" s="884"/>
      <c r="E402" s="884"/>
      <c r="F402" s="1068"/>
      <c r="G402" s="24"/>
    </row>
    <row r="403" spans="1:7" ht="13.5" thickBot="1">
      <c r="A403" s="1622"/>
      <c r="B403" s="1077" t="s">
        <v>113</v>
      </c>
      <c r="C403" s="887"/>
      <c r="D403" s="887"/>
      <c r="E403" s="887"/>
      <c r="F403" s="1078"/>
      <c r="G403" s="24"/>
    </row>
    <row r="404" spans="1:7" ht="13.5" thickBot="1">
      <c r="A404" s="1622"/>
      <c r="B404" s="1072" t="s">
        <v>14</v>
      </c>
      <c r="C404" s="896">
        <f>SUM(C394:C403)</f>
        <v>17000000</v>
      </c>
      <c r="D404" s="896">
        <f>SUM(D394:D403)</f>
        <v>0</v>
      </c>
      <c r="E404" s="896">
        <f>SUM(E394:E403)</f>
        <v>0</v>
      </c>
      <c r="F404" s="1073"/>
      <c r="G404" s="24"/>
    </row>
    <row r="405" spans="1:7">
      <c r="A405" s="1621" t="s">
        <v>185</v>
      </c>
      <c r="B405" s="1074" t="s">
        <v>97</v>
      </c>
      <c r="C405" s="1067"/>
      <c r="D405" s="1067"/>
      <c r="E405" s="1067"/>
      <c r="F405" s="1075"/>
      <c r="G405" s="24"/>
    </row>
    <row r="406" spans="1:7" ht="25.5">
      <c r="A406" s="1622"/>
      <c r="B406" s="1076" t="s">
        <v>110</v>
      </c>
      <c r="C406" s="868"/>
      <c r="D406" s="868"/>
      <c r="E406" s="868"/>
      <c r="F406" s="1068"/>
      <c r="G406" s="24"/>
    </row>
    <row r="407" spans="1:7">
      <c r="A407" s="1622"/>
      <c r="B407" s="1076" t="s">
        <v>99</v>
      </c>
      <c r="C407" s="868"/>
      <c r="D407" s="868"/>
      <c r="E407" s="868"/>
      <c r="F407" s="1068"/>
      <c r="G407" s="24"/>
    </row>
    <row r="408" spans="1:7">
      <c r="A408" s="1622"/>
      <c r="B408" s="1076" t="s">
        <v>111</v>
      </c>
      <c r="C408" s="868"/>
      <c r="D408" s="868"/>
      <c r="E408" s="868"/>
      <c r="F408" s="1068"/>
      <c r="G408" s="24"/>
    </row>
    <row r="409" spans="1:7" ht="25.5">
      <c r="A409" s="1622"/>
      <c r="B409" s="1076" t="s">
        <v>106</v>
      </c>
      <c r="C409" s="868">
        <v>3210000</v>
      </c>
      <c r="D409" s="868"/>
      <c r="E409" s="868"/>
      <c r="F409" s="1068"/>
      <c r="G409" s="24"/>
    </row>
    <row r="410" spans="1:7">
      <c r="A410" s="1622"/>
      <c r="B410" s="1076" t="s">
        <v>112</v>
      </c>
      <c r="C410" s="868"/>
      <c r="D410" s="868"/>
      <c r="E410" s="868"/>
      <c r="F410" s="1068"/>
      <c r="G410" s="24"/>
    </row>
    <row r="411" spans="1:7">
      <c r="A411" s="1622"/>
      <c r="B411" s="1076" t="s">
        <v>101</v>
      </c>
      <c r="C411" s="868"/>
      <c r="D411" s="868"/>
      <c r="E411" s="868"/>
      <c r="F411" s="1068"/>
      <c r="G411" s="24"/>
    </row>
    <row r="412" spans="1:7">
      <c r="A412" s="1622"/>
      <c r="B412" s="1076" t="s">
        <v>102</v>
      </c>
      <c r="C412" s="884"/>
      <c r="D412" s="884"/>
      <c r="E412" s="884"/>
      <c r="F412" s="1068"/>
      <c r="G412" s="24"/>
    </row>
    <row r="413" spans="1:7">
      <c r="A413" s="1622"/>
      <c r="B413" s="1076" t="s">
        <v>103</v>
      </c>
      <c r="C413" s="884"/>
      <c r="D413" s="884"/>
      <c r="E413" s="884"/>
      <c r="F413" s="1068"/>
      <c r="G413" s="24"/>
    </row>
    <row r="414" spans="1:7" ht="13.5" thickBot="1">
      <c r="A414" s="1622"/>
      <c r="B414" s="1077" t="s">
        <v>113</v>
      </c>
      <c r="C414" s="887"/>
      <c r="D414" s="887"/>
      <c r="E414" s="887"/>
      <c r="F414" s="1078"/>
      <c r="G414" s="24"/>
    </row>
    <row r="415" spans="1:7" ht="13.5" thickBot="1">
      <c r="A415" s="1622"/>
      <c r="B415" s="1072" t="s">
        <v>14</v>
      </c>
      <c r="C415" s="896">
        <f>SUM(C405:C414)</f>
        <v>3210000</v>
      </c>
      <c r="D415" s="896">
        <f>SUM(D405:D414)</f>
        <v>0</v>
      </c>
      <c r="E415" s="896">
        <f>SUM(E405:E414)</f>
        <v>0</v>
      </c>
      <c r="F415" s="1073"/>
      <c r="G415" s="24"/>
    </row>
    <row r="416" spans="1:7">
      <c r="A416" s="1621" t="s">
        <v>186</v>
      </c>
      <c r="B416" s="1074" t="s">
        <v>97</v>
      </c>
      <c r="C416" s="1067"/>
      <c r="D416" s="1067"/>
      <c r="E416" s="1067"/>
      <c r="F416" s="1075"/>
      <c r="G416" s="24"/>
    </row>
    <row r="417" spans="1:7" ht="25.5">
      <c r="A417" s="1622"/>
      <c r="B417" s="1076" t="s">
        <v>110</v>
      </c>
      <c r="C417" s="868"/>
      <c r="D417" s="868"/>
      <c r="E417" s="868"/>
      <c r="F417" s="1068"/>
      <c r="G417" s="24"/>
    </row>
    <row r="418" spans="1:7">
      <c r="A418" s="1622"/>
      <c r="B418" s="1076" t="s">
        <v>99</v>
      </c>
      <c r="C418" s="868"/>
      <c r="D418" s="868"/>
      <c r="E418" s="868"/>
      <c r="F418" s="1068"/>
      <c r="G418" s="24"/>
    </row>
    <row r="419" spans="1:7">
      <c r="A419" s="1622"/>
      <c r="B419" s="1076" t="s">
        <v>111</v>
      </c>
      <c r="C419" s="868"/>
      <c r="D419" s="868"/>
      <c r="E419" s="868"/>
      <c r="F419" s="1068"/>
      <c r="G419" s="24"/>
    </row>
    <row r="420" spans="1:7" ht="25.5">
      <c r="A420" s="1622"/>
      <c r="B420" s="1076" t="s">
        <v>106</v>
      </c>
      <c r="C420" s="868">
        <v>616000</v>
      </c>
      <c r="D420" s="868"/>
      <c r="E420" s="868"/>
      <c r="F420" s="1068"/>
      <c r="G420" s="24"/>
    </row>
    <row r="421" spans="1:7">
      <c r="A421" s="1622"/>
      <c r="B421" s="1076" t="s">
        <v>112</v>
      </c>
      <c r="C421" s="868"/>
      <c r="D421" s="868"/>
      <c r="E421" s="868"/>
      <c r="F421" s="1068"/>
      <c r="G421" s="24"/>
    </row>
    <row r="422" spans="1:7">
      <c r="A422" s="1622"/>
      <c r="B422" s="1076" t="s">
        <v>101</v>
      </c>
      <c r="C422" s="868"/>
      <c r="D422" s="868"/>
      <c r="E422" s="868"/>
      <c r="F422" s="1068"/>
      <c r="G422" s="24"/>
    </row>
    <row r="423" spans="1:7">
      <c r="A423" s="1622"/>
      <c r="B423" s="1076" t="s">
        <v>102</v>
      </c>
      <c r="C423" s="884"/>
      <c r="D423" s="884"/>
      <c r="E423" s="884"/>
      <c r="F423" s="1068"/>
      <c r="G423" s="24"/>
    </row>
    <row r="424" spans="1:7">
      <c r="A424" s="1622"/>
      <c r="B424" s="1076" t="s">
        <v>103</v>
      </c>
      <c r="C424" s="884"/>
      <c r="D424" s="884"/>
      <c r="E424" s="884"/>
      <c r="F424" s="1068"/>
      <c r="G424" s="24"/>
    </row>
    <row r="425" spans="1:7" ht="13.5" thickBot="1">
      <c r="A425" s="1622"/>
      <c r="B425" s="1077" t="s">
        <v>113</v>
      </c>
      <c r="C425" s="887"/>
      <c r="D425" s="887"/>
      <c r="E425" s="887"/>
      <c r="F425" s="1078"/>
      <c r="G425" s="24"/>
    </row>
    <row r="426" spans="1:7" ht="13.5" thickBot="1">
      <c r="A426" s="1622"/>
      <c r="B426" s="1072" t="s">
        <v>14</v>
      </c>
      <c r="C426" s="896">
        <f>SUM(C416:C425)</f>
        <v>616000</v>
      </c>
      <c r="D426" s="896">
        <f>SUM(D416:D425)</f>
        <v>0</v>
      </c>
      <c r="E426" s="896">
        <f>SUM(E416:E425)</f>
        <v>0</v>
      </c>
      <c r="F426" s="1073"/>
      <c r="G426" s="24"/>
    </row>
    <row r="427" spans="1:7" ht="13.5" thickBot="1">
      <c r="A427" s="1085" t="s">
        <v>81</v>
      </c>
      <c r="B427" s="1086" t="s">
        <v>29</v>
      </c>
      <c r="C427" s="1087" t="s">
        <v>175</v>
      </c>
      <c r="D427" s="1087" t="s">
        <v>167</v>
      </c>
      <c r="E427" s="1087" t="s">
        <v>168</v>
      </c>
      <c r="F427" s="1088" t="s">
        <v>169</v>
      </c>
      <c r="G427" s="24"/>
    </row>
    <row r="428" spans="1:7">
      <c r="A428" s="1621" t="s">
        <v>85</v>
      </c>
      <c r="B428" s="1074" t="s">
        <v>97</v>
      </c>
      <c r="C428" s="1067">
        <v>2156000</v>
      </c>
      <c r="D428" s="1067">
        <v>2375806</v>
      </c>
      <c r="E428" s="1067">
        <v>2159906</v>
      </c>
      <c r="F428" s="1081">
        <f>E428/D428*100</f>
        <v>90.912557675163711</v>
      </c>
      <c r="G428" s="24"/>
    </row>
    <row r="429" spans="1:7" ht="25.5">
      <c r="A429" s="1622"/>
      <c r="B429" s="1076" t="s">
        <v>110</v>
      </c>
      <c r="C429" s="868">
        <v>569000</v>
      </c>
      <c r="D429" s="868">
        <v>706961</v>
      </c>
      <c r="E429" s="868">
        <v>567944</v>
      </c>
      <c r="F429" s="1081">
        <f>E429/D429*100</f>
        <v>80.335973271510028</v>
      </c>
      <c r="G429" s="24"/>
    </row>
    <row r="430" spans="1:7">
      <c r="A430" s="1622"/>
      <c r="B430" s="1076" t="s">
        <v>99</v>
      </c>
      <c r="C430" s="868">
        <v>953000</v>
      </c>
      <c r="D430" s="868">
        <v>962587</v>
      </c>
      <c r="E430" s="868">
        <v>529663</v>
      </c>
      <c r="F430" s="1081">
        <f>E430/D430*100</f>
        <v>55.024948394275008</v>
      </c>
      <c r="G430" s="24"/>
    </row>
    <row r="431" spans="1:7">
      <c r="A431" s="1622"/>
      <c r="B431" s="1076" t="s">
        <v>111</v>
      </c>
      <c r="C431" s="868"/>
      <c r="D431" s="868"/>
      <c r="E431" s="868"/>
      <c r="F431" s="1081"/>
      <c r="G431" s="24"/>
    </row>
    <row r="432" spans="1:7" ht="25.5">
      <c r="A432" s="1622"/>
      <c r="B432" s="1076" t="s">
        <v>106</v>
      </c>
      <c r="C432" s="868"/>
      <c r="D432" s="868"/>
      <c r="E432" s="868"/>
      <c r="F432" s="1081"/>
      <c r="G432" s="24"/>
    </row>
    <row r="433" spans="1:7">
      <c r="A433" s="1622"/>
      <c r="B433" s="1076" t="s">
        <v>112</v>
      </c>
      <c r="C433" s="868"/>
      <c r="D433" s="868"/>
      <c r="E433" s="868"/>
      <c r="F433" s="1081"/>
      <c r="G433" s="24"/>
    </row>
    <row r="434" spans="1:7">
      <c r="A434" s="1622"/>
      <c r="B434" s="1076" t="s">
        <v>101</v>
      </c>
      <c r="C434" s="868"/>
      <c r="D434" s="868">
        <v>31990</v>
      </c>
      <c r="E434" s="868">
        <v>31990</v>
      </c>
      <c r="F434" s="1081">
        <f>E434/D434*100</f>
        <v>100</v>
      </c>
      <c r="G434" s="24"/>
    </row>
    <row r="435" spans="1:7">
      <c r="A435" s="1622"/>
      <c r="B435" s="1076" t="s">
        <v>102</v>
      </c>
      <c r="C435" s="884"/>
      <c r="D435" s="884"/>
      <c r="E435" s="884"/>
      <c r="F435" s="1081"/>
      <c r="G435" s="24"/>
    </row>
    <row r="436" spans="1:7">
      <c r="A436" s="1622"/>
      <c r="B436" s="1076" t="s">
        <v>103</v>
      </c>
      <c r="C436" s="884"/>
      <c r="D436" s="884"/>
      <c r="E436" s="884"/>
      <c r="F436" s="1081"/>
      <c r="G436" s="24"/>
    </row>
    <row r="437" spans="1:7" ht="13.5" thickBot="1">
      <c r="A437" s="1622"/>
      <c r="B437" s="1077" t="s">
        <v>113</v>
      </c>
      <c r="C437" s="887"/>
      <c r="D437" s="887"/>
      <c r="E437" s="887"/>
      <c r="F437" s="1082"/>
      <c r="G437" s="24"/>
    </row>
    <row r="438" spans="1:7" ht="13.5" thickBot="1">
      <c r="A438" s="1622"/>
      <c r="B438" s="1072" t="s">
        <v>14</v>
      </c>
      <c r="C438" s="896">
        <f>SUM(C428:C437)</f>
        <v>3678000</v>
      </c>
      <c r="D438" s="896">
        <f>SUM(D428:D437)</f>
        <v>4077344</v>
      </c>
      <c r="E438" s="896">
        <f>SUM(E428:E437)</f>
        <v>3289503</v>
      </c>
      <c r="F438" s="1073">
        <f>E438/D438*100</f>
        <v>80.677593060580605</v>
      </c>
      <c r="G438" s="24"/>
    </row>
    <row r="439" spans="1:7">
      <c r="A439" s="1621" t="s">
        <v>576</v>
      </c>
      <c r="B439" s="1074" t="s">
        <v>97</v>
      </c>
      <c r="C439" s="1067"/>
      <c r="D439" s="1067"/>
      <c r="E439" s="1067"/>
      <c r="F439" s="1080"/>
      <c r="G439" s="24"/>
    </row>
    <row r="440" spans="1:7" ht="25.5">
      <c r="A440" s="1622"/>
      <c r="B440" s="1076" t="s">
        <v>110</v>
      </c>
      <c r="C440" s="868"/>
      <c r="D440" s="868"/>
      <c r="E440" s="868"/>
      <c r="F440" s="1081"/>
      <c r="G440" s="24"/>
    </row>
    <row r="441" spans="1:7">
      <c r="A441" s="1622"/>
      <c r="B441" s="1076" t="s">
        <v>99</v>
      </c>
      <c r="C441" s="868">
        <v>217000</v>
      </c>
      <c r="D441" s="868">
        <v>365405</v>
      </c>
      <c r="E441" s="868">
        <v>365405</v>
      </c>
      <c r="F441" s="1081">
        <f>E441/D441*100</f>
        <v>100</v>
      </c>
      <c r="G441" s="24"/>
    </row>
    <row r="442" spans="1:7">
      <c r="A442" s="1622"/>
      <c r="B442" s="1076" t="s">
        <v>111</v>
      </c>
      <c r="C442" s="868">
        <v>3860000</v>
      </c>
      <c r="D442" s="868">
        <v>27655701</v>
      </c>
      <c r="E442" s="868">
        <v>27178677</v>
      </c>
      <c r="F442" s="1081">
        <f>E442/D442*100</f>
        <v>98.275133217559741</v>
      </c>
      <c r="G442" s="24"/>
    </row>
    <row r="443" spans="1:7" ht="25.5">
      <c r="A443" s="1622"/>
      <c r="B443" s="1076" t="s">
        <v>106</v>
      </c>
      <c r="C443" s="868">
        <v>800000</v>
      </c>
      <c r="D443" s="868">
        <v>800000</v>
      </c>
      <c r="E443" s="868">
        <v>384695</v>
      </c>
      <c r="F443" s="1081">
        <f>E443/D443*100</f>
        <v>48.086874999999999</v>
      </c>
      <c r="G443" s="24"/>
    </row>
    <row r="444" spans="1:7">
      <c r="A444" s="1622"/>
      <c r="B444" s="1076" t="s">
        <v>112</v>
      </c>
      <c r="C444" s="868"/>
      <c r="D444" s="868"/>
      <c r="E444" s="868"/>
      <c r="F444" s="1081"/>
      <c r="G444" s="24"/>
    </row>
    <row r="445" spans="1:7">
      <c r="A445" s="1622"/>
      <c r="B445" s="1076" t="s">
        <v>101</v>
      </c>
      <c r="C445" s="868"/>
      <c r="D445" s="868"/>
      <c r="E445" s="868"/>
      <c r="F445" s="1081"/>
      <c r="G445" s="24"/>
    </row>
    <row r="446" spans="1:7">
      <c r="A446" s="1622"/>
      <c r="B446" s="1076" t="s">
        <v>102</v>
      </c>
      <c r="C446" s="884"/>
      <c r="D446" s="884"/>
      <c r="E446" s="884"/>
      <c r="F446" s="1081"/>
      <c r="G446" s="24"/>
    </row>
    <row r="447" spans="1:7">
      <c r="A447" s="1622"/>
      <c r="B447" s="1076" t="s">
        <v>103</v>
      </c>
      <c r="C447" s="884"/>
      <c r="D447" s="884"/>
      <c r="E447" s="884"/>
      <c r="F447" s="1081"/>
      <c r="G447" s="24"/>
    </row>
    <row r="448" spans="1:7" ht="13.5" thickBot="1">
      <c r="A448" s="1622"/>
      <c r="B448" s="1077" t="s">
        <v>113</v>
      </c>
      <c r="C448" s="887"/>
      <c r="D448" s="887"/>
      <c r="E448" s="887"/>
      <c r="F448" s="1082"/>
      <c r="G448" s="24"/>
    </row>
    <row r="449" spans="1:7" ht="13.5" thickBot="1">
      <c r="A449" s="1622"/>
      <c r="B449" s="1072" t="s">
        <v>14</v>
      </c>
      <c r="C449" s="896">
        <f>SUM(C439:C448)</f>
        <v>4877000</v>
      </c>
      <c r="D449" s="896">
        <f>SUM(D439:D448)</f>
        <v>28821106</v>
      </c>
      <c r="E449" s="896">
        <f>SUM(E439:E448)</f>
        <v>27928777</v>
      </c>
      <c r="F449" s="1073">
        <f>E449/D449*100</f>
        <v>96.903904381740247</v>
      </c>
      <c r="G449" s="24"/>
    </row>
    <row r="450" spans="1:7">
      <c r="A450" s="1621" t="s">
        <v>577</v>
      </c>
      <c r="B450" s="1074" t="s">
        <v>97</v>
      </c>
      <c r="C450" s="1067"/>
      <c r="D450" s="1067"/>
      <c r="E450" s="1067"/>
      <c r="F450" s="1075"/>
      <c r="G450" s="24"/>
    </row>
    <row r="451" spans="1:7" ht="25.5">
      <c r="A451" s="1622"/>
      <c r="B451" s="1076" t="s">
        <v>110</v>
      </c>
      <c r="C451" s="868"/>
      <c r="D451" s="868"/>
      <c r="E451" s="868"/>
      <c r="F451" s="1068"/>
      <c r="G451" s="24"/>
    </row>
    <row r="452" spans="1:7">
      <c r="A452" s="1622"/>
      <c r="B452" s="1076" t="s">
        <v>99</v>
      </c>
      <c r="C452" s="868">
        <v>6455000</v>
      </c>
      <c r="D452" s="868">
        <v>6455000</v>
      </c>
      <c r="E452" s="868">
        <v>4964920</v>
      </c>
      <c r="F452" s="1081">
        <f>E452/D452*100</f>
        <v>76.9158791634392</v>
      </c>
      <c r="G452" s="24"/>
    </row>
    <row r="453" spans="1:7">
      <c r="A453" s="1622"/>
      <c r="B453" s="1076" t="s">
        <v>111</v>
      </c>
      <c r="C453" s="868"/>
      <c r="D453" s="868"/>
      <c r="E453" s="868"/>
      <c r="F453" s="1068"/>
      <c r="G453" s="24"/>
    </row>
    <row r="454" spans="1:7" ht="25.5">
      <c r="A454" s="1622"/>
      <c r="B454" s="1076" t="s">
        <v>106</v>
      </c>
      <c r="C454" s="868"/>
      <c r="D454" s="868"/>
      <c r="E454" s="868"/>
      <c r="F454" s="1068"/>
      <c r="G454" s="24"/>
    </row>
    <row r="455" spans="1:7">
      <c r="A455" s="1622"/>
      <c r="B455" s="1076" t="s">
        <v>112</v>
      </c>
      <c r="C455" s="868"/>
      <c r="D455" s="868"/>
      <c r="E455" s="868"/>
      <c r="F455" s="1068"/>
      <c r="G455" s="24"/>
    </row>
    <row r="456" spans="1:7">
      <c r="A456" s="1622"/>
      <c r="B456" s="1076" t="s">
        <v>101</v>
      </c>
      <c r="C456" s="868"/>
      <c r="D456" s="868"/>
      <c r="E456" s="868"/>
      <c r="F456" s="1068"/>
      <c r="G456" s="24"/>
    </row>
    <row r="457" spans="1:7">
      <c r="A457" s="1622"/>
      <c r="B457" s="1076" t="s">
        <v>102</v>
      </c>
      <c r="C457" s="884"/>
      <c r="D457" s="884"/>
      <c r="E457" s="884"/>
      <c r="F457" s="1068"/>
      <c r="G457" s="24"/>
    </row>
    <row r="458" spans="1:7">
      <c r="A458" s="1622"/>
      <c r="B458" s="1076" t="s">
        <v>103</v>
      </c>
      <c r="C458" s="884"/>
      <c r="D458" s="884"/>
      <c r="E458" s="884"/>
      <c r="F458" s="1068"/>
      <c r="G458" s="24"/>
    </row>
    <row r="459" spans="1:7" ht="13.5" thickBot="1">
      <c r="A459" s="1622"/>
      <c r="B459" s="1077" t="s">
        <v>113</v>
      </c>
      <c r="C459" s="887"/>
      <c r="D459" s="887"/>
      <c r="E459" s="887"/>
      <c r="F459" s="1078"/>
      <c r="G459" s="24"/>
    </row>
    <row r="460" spans="1:7" ht="13.5" thickBot="1">
      <c r="A460" s="1622"/>
      <c r="B460" s="1072" t="s">
        <v>14</v>
      </c>
      <c r="C460" s="896">
        <f>SUM(C450:C459)</f>
        <v>6455000</v>
      </c>
      <c r="D460" s="896">
        <f>SUM(D450:D459)</f>
        <v>6455000</v>
      </c>
      <c r="E460" s="896">
        <f>SUM(E450:E459)</f>
        <v>4964920</v>
      </c>
      <c r="F460" s="1073">
        <f>E460/D460*100</f>
        <v>76.9158791634392</v>
      </c>
      <c r="G460" s="24"/>
    </row>
    <row r="461" spans="1:7">
      <c r="A461" s="1621" t="s">
        <v>84</v>
      </c>
      <c r="B461" s="1074" t="s">
        <v>97</v>
      </c>
      <c r="C461" s="1067"/>
      <c r="D461" s="1067"/>
      <c r="E461" s="1067"/>
      <c r="F461" s="1080"/>
      <c r="G461" s="24"/>
    </row>
    <row r="462" spans="1:7" ht="25.5">
      <c r="A462" s="1622"/>
      <c r="B462" s="1076" t="s">
        <v>110</v>
      </c>
      <c r="C462" s="868"/>
      <c r="D462" s="868"/>
      <c r="E462" s="868"/>
      <c r="F462" s="1081"/>
      <c r="G462" s="24"/>
    </row>
    <row r="463" spans="1:7">
      <c r="A463" s="1622"/>
      <c r="B463" s="1076" t="s">
        <v>99</v>
      </c>
      <c r="C463" s="868">
        <v>4637000</v>
      </c>
      <c r="D463" s="868">
        <v>3636635</v>
      </c>
      <c r="E463" s="868">
        <v>2964847</v>
      </c>
      <c r="F463" s="1081">
        <f>E463/D463*100</f>
        <v>81.527208532063298</v>
      </c>
      <c r="G463" s="24"/>
    </row>
    <row r="464" spans="1:7">
      <c r="A464" s="1622"/>
      <c r="B464" s="1076" t="s">
        <v>111</v>
      </c>
      <c r="C464" s="868"/>
      <c r="D464" s="868"/>
      <c r="E464" s="868"/>
      <c r="F464" s="1081"/>
      <c r="G464" s="24"/>
    </row>
    <row r="465" spans="1:7" ht="25.5">
      <c r="A465" s="1622"/>
      <c r="B465" s="1076" t="s">
        <v>106</v>
      </c>
      <c r="C465" s="868"/>
      <c r="D465" s="868"/>
      <c r="E465" s="868"/>
      <c r="F465" s="1081"/>
      <c r="G465" s="24"/>
    </row>
    <row r="466" spans="1:7">
      <c r="A466" s="1622"/>
      <c r="B466" s="1076" t="s">
        <v>112</v>
      </c>
      <c r="C466" s="868"/>
      <c r="D466" s="868"/>
      <c r="E466" s="868"/>
      <c r="F466" s="1081"/>
      <c r="G466" s="24"/>
    </row>
    <row r="467" spans="1:7">
      <c r="A467" s="1622"/>
      <c r="B467" s="1076" t="s">
        <v>101</v>
      </c>
      <c r="C467" s="868"/>
      <c r="D467" s="868"/>
      <c r="E467" s="868"/>
      <c r="F467" s="1081"/>
      <c r="G467" s="24"/>
    </row>
    <row r="468" spans="1:7">
      <c r="A468" s="1622"/>
      <c r="B468" s="1076" t="s">
        <v>102</v>
      </c>
      <c r="C468" s="884"/>
      <c r="D468" s="884"/>
      <c r="E468" s="884"/>
      <c r="F468" s="1081"/>
      <c r="G468" s="24"/>
    </row>
    <row r="469" spans="1:7">
      <c r="A469" s="1622"/>
      <c r="B469" s="1076" t="s">
        <v>103</v>
      </c>
      <c r="C469" s="884"/>
      <c r="D469" s="884"/>
      <c r="E469" s="884"/>
      <c r="F469" s="1081"/>
      <c r="G469" s="24"/>
    </row>
    <row r="470" spans="1:7" ht="13.5" thickBot="1">
      <c r="A470" s="1622"/>
      <c r="B470" s="1077" t="s">
        <v>113</v>
      </c>
      <c r="C470" s="887">
        <v>6574000</v>
      </c>
      <c r="D470" s="887">
        <v>6574365</v>
      </c>
      <c r="E470" s="887">
        <v>6574365</v>
      </c>
      <c r="F470" s="1081">
        <f>E470/D470*100</f>
        <v>100</v>
      </c>
      <c r="G470" s="24"/>
    </row>
    <row r="471" spans="1:7" ht="13.5" thickBot="1">
      <c r="A471" s="1622"/>
      <c r="B471" s="1072" t="s">
        <v>14</v>
      </c>
      <c r="C471" s="896">
        <f>SUM(C461:C470)</f>
        <v>11211000</v>
      </c>
      <c r="D471" s="896">
        <f>SUM(D461:D470)</f>
        <v>10211000</v>
      </c>
      <c r="E471" s="896">
        <f>SUM(E461:E470)</f>
        <v>9539212</v>
      </c>
      <c r="F471" s="1073">
        <f>E471/D471*100</f>
        <v>93.420938203897748</v>
      </c>
      <c r="G471" s="24"/>
    </row>
    <row r="472" spans="1:7">
      <c r="A472" s="1621" t="s">
        <v>561</v>
      </c>
      <c r="B472" s="1074" t="s">
        <v>97</v>
      </c>
      <c r="C472" s="1067"/>
      <c r="D472" s="1067"/>
      <c r="E472" s="1067"/>
      <c r="F472" s="1075"/>
      <c r="G472" s="24"/>
    </row>
    <row r="473" spans="1:7" ht="25.5">
      <c r="A473" s="1622"/>
      <c r="B473" s="1076" t="s">
        <v>110</v>
      </c>
      <c r="C473" s="868"/>
      <c r="D473" s="868"/>
      <c r="E473" s="868"/>
      <c r="F473" s="1068"/>
      <c r="G473" s="24"/>
    </row>
    <row r="474" spans="1:7">
      <c r="A474" s="1622"/>
      <c r="B474" s="1076" t="s">
        <v>99</v>
      </c>
      <c r="C474" s="868"/>
      <c r="D474" s="868"/>
      <c r="E474" s="868"/>
      <c r="F474" s="1068"/>
      <c r="G474" s="24"/>
    </row>
    <row r="475" spans="1:7" ht="18.75" customHeight="1">
      <c r="A475" s="1622"/>
      <c r="B475" s="1076" t="s">
        <v>111</v>
      </c>
      <c r="C475" s="868"/>
      <c r="D475" s="868"/>
      <c r="E475" s="868"/>
      <c r="F475" s="1068"/>
      <c r="G475" s="24"/>
    </row>
    <row r="476" spans="1:7" ht="25.5">
      <c r="A476" s="1622"/>
      <c r="B476" s="1076" t="s">
        <v>106</v>
      </c>
      <c r="C476" s="868"/>
      <c r="D476" s="868"/>
      <c r="E476" s="868"/>
      <c r="F476" s="1068"/>
      <c r="G476" s="24"/>
    </row>
    <row r="477" spans="1:7">
      <c r="A477" s="1622"/>
      <c r="B477" s="1076" t="s">
        <v>112</v>
      </c>
      <c r="C477" s="868">
        <v>15000000</v>
      </c>
      <c r="D477" s="868"/>
      <c r="E477" s="868"/>
      <c r="F477" s="1068"/>
      <c r="G477" s="24"/>
    </row>
    <row r="478" spans="1:7">
      <c r="A478" s="1622"/>
      <c r="B478" s="1076" t="s">
        <v>101</v>
      </c>
      <c r="C478" s="868"/>
      <c r="D478" s="868"/>
      <c r="E478" s="868"/>
      <c r="F478" s="1068"/>
      <c r="G478" s="24"/>
    </row>
    <row r="479" spans="1:7">
      <c r="A479" s="1622"/>
      <c r="B479" s="1076" t="s">
        <v>102</v>
      </c>
      <c r="C479" s="884"/>
      <c r="D479" s="884"/>
      <c r="E479" s="884"/>
      <c r="F479" s="1068"/>
      <c r="G479" s="24"/>
    </row>
    <row r="480" spans="1:7">
      <c r="A480" s="1622"/>
      <c r="B480" s="1076" t="s">
        <v>103</v>
      </c>
      <c r="C480" s="884"/>
      <c r="D480" s="884"/>
      <c r="E480" s="884"/>
      <c r="F480" s="1068"/>
      <c r="G480" s="24"/>
    </row>
    <row r="481" spans="1:8" ht="13.5" thickBot="1">
      <c r="A481" s="1622"/>
      <c r="B481" s="1077" t="s">
        <v>113</v>
      </c>
      <c r="C481" s="887"/>
      <c r="D481" s="887"/>
      <c r="E481" s="887"/>
      <c r="F481" s="1078"/>
      <c r="G481" s="24"/>
    </row>
    <row r="482" spans="1:8" ht="13.5" thickBot="1">
      <c r="A482" s="1622"/>
      <c r="B482" s="1072" t="s">
        <v>14</v>
      </c>
      <c r="C482" s="896">
        <f>SUM(C472:C481)</f>
        <v>15000000</v>
      </c>
      <c r="D482" s="896">
        <f>SUM(D472:D481)</f>
        <v>0</v>
      </c>
      <c r="E482" s="896">
        <f>SUM(E472:E481)</f>
        <v>0</v>
      </c>
      <c r="F482" s="1073"/>
      <c r="G482" s="24"/>
      <c r="H482" s="2"/>
    </row>
    <row r="483" spans="1:8" ht="13.5" thickBot="1">
      <c r="A483" s="1624" t="s">
        <v>11</v>
      </c>
      <c r="B483" s="1074" t="s">
        <v>97</v>
      </c>
      <c r="C483" s="1100">
        <f>SUM(C472+C461+C450+C439+C428+C416+C405+C394+C383+C372+C361+C350+C339+C327+C316+C305+C294+C283+C272+C261+C249+C238+C227+C216+C205+C194+C183+C172+C160+C149+C138+C127+C116+C105+C94+C83+C71+C60+C49+C38+C27+C16+C5)</f>
        <v>120430000</v>
      </c>
      <c r="D483" s="1100">
        <f t="shared" ref="D483:E483" si="7">SUM(D472+D461+D450+D439+D428+D416+D405+D394+D383+D372+D361+D350+D339+D327+D316+D305+D294+D283+D272+D261+D249+D238+D227+D216+D205+D194+D183+D172+D160+D149+D138+D127+D116+D105+D94+D83+D71+D60+D49+D38+D27+D16+D5)</f>
        <v>571920042</v>
      </c>
      <c r="E483" s="1100">
        <f t="shared" si="7"/>
        <v>470648695</v>
      </c>
      <c r="F483" s="1075">
        <f>E483/D483*100</f>
        <v>82.292743816800879</v>
      </c>
      <c r="H483" s="2"/>
    </row>
    <row r="484" spans="1:8" ht="26.25" thickBot="1">
      <c r="A484" s="1625"/>
      <c r="B484" s="1076" t="s">
        <v>110</v>
      </c>
      <c r="C484" s="1100">
        <f t="shared" ref="C484:E492" si="8">SUM(C473+C462+C451+C440+C429+C417+C406+C395+C384+C373+C362+C351+C340+C328+C317+C306+C295+C284+C273+C262+C250+C239+C228+C217+C206+C195+C184+C173+C161+C150+C139+C128+C117+C106+C95+C84+C72+C61+C50+C39+C28+C17+C6)</f>
        <v>19946000</v>
      </c>
      <c r="D484" s="1100">
        <f t="shared" si="8"/>
        <v>82424896</v>
      </c>
      <c r="E484" s="1100">
        <f t="shared" si="8"/>
        <v>69041889</v>
      </c>
      <c r="F484" s="1068">
        <f t="shared" ref="F484:F493" si="9">E484/D484*100</f>
        <v>83.763392312924481</v>
      </c>
      <c r="H484" s="2"/>
    </row>
    <row r="485" spans="1:8" ht="13.5" thickBot="1">
      <c r="A485" s="1625"/>
      <c r="B485" s="1076" t="s">
        <v>99</v>
      </c>
      <c r="C485" s="1100">
        <f t="shared" si="8"/>
        <v>101623425</v>
      </c>
      <c r="D485" s="1100">
        <f t="shared" si="8"/>
        <v>174879744</v>
      </c>
      <c r="E485" s="1100">
        <f t="shared" si="8"/>
        <v>151696564</v>
      </c>
      <c r="F485" s="1068">
        <f t="shared" si="9"/>
        <v>86.743358910680939</v>
      </c>
      <c r="H485" s="2"/>
    </row>
    <row r="486" spans="1:8" ht="19.5" customHeight="1" thickBot="1">
      <c r="A486" s="1625"/>
      <c r="B486" s="1076" t="s">
        <v>111</v>
      </c>
      <c r="C486" s="1100">
        <f t="shared" si="8"/>
        <v>23099000</v>
      </c>
      <c r="D486" s="1100">
        <f t="shared" si="8"/>
        <v>37060701</v>
      </c>
      <c r="E486" s="1100">
        <f t="shared" si="8"/>
        <v>36398722</v>
      </c>
      <c r="F486" s="1068">
        <f t="shared" si="9"/>
        <v>98.213797952715467</v>
      </c>
      <c r="H486" s="2"/>
    </row>
    <row r="487" spans="1:8" ht="26.25" thickBot="1">
      <c r="A487" s="1625"/>
      <c r="B487" s="1076" t="s">
        <v>106</v>
      </c>
      <c r="C487" s="1100">
        <f t="shared" si="8"/>
        <v>67020000</v>
      </c>
      <c r="D487" s="1100">
        <f t="shared" si="8"/>
        <v>62968846</v>
      </c>
      <c r="E487" s="1100">
        <f t="shared" si="8"/>
        <v>62080007</v>
      </c>
      <c r="F487" s="1068">
        <f t="shared" si="9"/>
        <v>98.588446419996316</v>
      </c>
      <c r="H487" s="2"/>
    </row>
    <row r="488" spans="1:8" ht="13.5" thickBot="1">
      <c r="A488" s="1625"/>
      <c r="B488" s="1076" t="s">
        <v>112</v>
      </c>
      <c r="C488" s="1100">
        <f t="shared" si="8"/>
        <v>15000000</v>
      </c>
      <c r="D488" s="1100">
        <f t="shared" si="8"/>
        <v>0</v>
      </c>
      <c r="E488" s="1100">
        <f t="shared" si="8"/>
        <v>0</v>
      </c>
      <c r="F488" s="1068"/>
      <c r="H488" s="2"/>
    </row>
    <row r="489" spans="1:8" ht="13.5" thickBot="1">
      <c r="A489" s="1625"/>
      <c r="B489" s="1076" t="s">
        <v>101</v>
      </c>
      <c r="C489" s="1100">
        <f t="shared" si="8"/>
        <v>2550390000</v>
      </c>
      <c r="D489" s="1100">
        <f t="shared" si="8"/>
        <v>2643571599</v>
      </c>
      <c r="E489" s="1100">
        <f t="shared" si="8"/>
        <v>127782596</v>
      </c>
      <c r="F489" s="1068">
        <f t="shared" si="9"/>
        <v>4.8337104260136963</v>
      </c>
      <c r="H489" s="2"/>
    </row>
    <row r="490" spans="1:8" ht="13.5" thickBot="1">
      <c r="A490" s="1625"/>
      <c r="B490" s="1076" t="s">
        <v>102</v>
      </c>
      <c r="C490" s="1100">
        <f t="shared" si="8"/>
        <v>120192000</v>
      </c>
      <c r="D490" s="1100">
        <f t="shared" si="8"/>
        <v>102983130</v>
      </c>
      <c r="E490" s="1100">
        <f t="shared" si="8"/>
        <v>17944339</v>
      </c>
      <c r="F490" s="1068">
        <f t="shared" si="9"/>
        <v>17.424542252697115</v>
      </c>
      <c r="H490" s="2"/>
    </row>
    <row r="491" spans="1:8" ht="13.5" thickBot="1">
      <c r="A491" s="1625"/>
      <c r="B491" s="1076" t="s">
        <v>103</v>
      </c>
      <c r="C491" s="1100">
        <f t="shared" si="8"/>
        <v>12935000</v>
      </c>
      <c r="D491" s="1100">
        <f t="shared" si="8"/>
        <v>212937</v>
      </c>
      <c r="E491" s="1100">
        <f t="shared" si="8"/>
        <v>212937</v>
      </c>
      <c r="F491" s="1068">
        <f t="shared" si="9"/>
        <v>100</v>
      </c>
      <c r="H491" s="2"/>
    </row>
    <row r="492" spans="1:8" ht="13.5" thickBot="1">
      <c r="A492" s="1625"/>
      <c r="B492" s="1077" t="s">
        <v>113</v>
      </c>
      <c r="C492" s="1100">
        <f t="shared" si="8"/>
        <v>122185000</v>
      </c>
      <c r="D492" s="1100">
        <f t="shared" si="8"/>
        <v>112656737</v>
      </c>
      <c r="E492" s="1100">
        <f t="shared" si="8"/>
        <v>109423894</v>
      </c>
      <c r="F492" s="1078">
        <f t="shared" si="9"/>
        <v>97.130359811504221</v>
      </c>
      <c r="H492" s="2"/>
    </row>
    <row r="493" spans="1:8" ht="13.5" thickBot="1">
      <c r="A493" s="1626"/>
      <c r="B493" s="1072" t="s">
        <v>14</v>
      </c>
      <c r="C493" s="1102">
        <f>SUM(C483:C492)</f>
        <v>3152820425</v>
      </c>
      <c r="D493" s="1102">
        <f>SUM(D483:D492)</f>
        <v>3788678632</v>
      </c>
      <c r="E493" s="1102">
        <f>SUM(E483:E492)</f>
        <v>1045229643</v>
      </c>
      <c r="F493" s="1073">
        <f t="shared" si="9"/>
        <v>27.588237074840926</v>
      </c>
      <c r="H493" s="2"/>
    </row>
    <row r="494" spans="1:8">
      <c r="A494" s="1312"/>
      <c r="B494" s="1312"/>
      <c r="C494" s="1313"/>
      <c r="D494" s="1313"/>
      <c r="E494" s="1313"/>
      <c r="F494" s="1313"/>
    </row>
    <row r="495" spans="1:8">
      <c r="A495" s="1312"/>
      <c r="B495" s="1312"/>
      <c r="C495" s="1313"/>
      <c r="D495" s="1313"/>
      <c r="E495" s="1313"/>
      <c r="F495" s="1313"/>
    </row>
    <row r="496" spans="1:8">
      <c r="A496" s="1312"/>
      <c r="B496" s="1312"/>
      <c r="C496" s="1313"/>
      <c r="D496" s="1313"/>
      <c r="E496" s="1313"/>
      <c r="F496" s="1313"/>
    </row>
    <row r="497" spans="1:6">
      <c r="A497" s="1312"/>
      <c r="B497" s="1312"/>
      <c r="C497" s="1313"/>
      <c r="D497" s="1313"/>
      <c r="E497" s="1313"/>
      <c r="F497" s="1313"/>
    </row>
    <row r="498" spans="1:6">
      <c r="A498" s="1312"/>
      <c r="B498" s="1312"/>
      <c r="C498" s="1313"/>
      <c r="D498" s="1313"/>
      <c r="E498" s="1313"/>
      <c r="F498" s="1313"/>
    </row>
    <row r="499" spans="1:6">
      <c r="A499" s="1312"/>
      <c r="B499" s="1312"/>
      <c r="C499" s="1313"/>
      <c r="D499" s="1313"/>
      <c r="E499" s="1313"/>
      <c r="F499" s="1313"/>
    </row>
    <row r="500" spans="1:6">
      <c r="A500" s="1312"/>
      <c r="B500" s="1312"/>
      <c r="C500" s="1313"/>
      <c r="D500" s="1313"/>
      <c r="E500" s="1313"/>
      <c r="F500" s="1313"/>
    </row>
    <row r="501" spans="1:6">
      <c r="A501" s="1312"/>
      <c r="B501" s="1312"/>
      <c r="C501" s="1313"/>
      <c r="D501" s="1313"/>
      <c r="E501" s="1313"/>
      <c r="F501" s="1313"/>
    </row>
    <row r="502" spans="1:6">
      <c r="A502" s="1312"/>
      <c r="B502" s="1312"/>
      <c r="C502" s="1313"/>
      <c r="D502" s="1313"/>
      <c r="E502" s="1313"/>
      <c r="F502" s="1313"/>
    </row>
    <row r="503" spans="1:6">
      <c r="A503" s="1312"/>
      <c r="B503" s="1312"/>
      <c r="C503" s="1313"/>
      <c r="D503" s="1313"/>
      <c r="E503" s="1313"/>
      <c r="F503" s="1313"/>
    </row>
    <row r="504" spans="1:6">
      <c r="A504" s="1312"/>
      <c r="B504" s="1312"/>
      <c r="C504" s="1313"/>
      <c r="D504" s="1313"/>
      <c r="E504" s="1313"/>
      <c r="F504" s="1313"/>
    </row>
    <row r="505" spans="1:6">
      <c r="A505" s="1312"/>
      <c r="B505" s="1312"/>
      <c r="C505" s="1313"/>
      <c r="D505" s="1313"/>
      <c r="E505" s="1313"/>
      <c r="F505" s="1313"/>
    </row>
    <row r="506" spans="1:6">
      <c r="A506" s="1312"/>
      <c r="B506" s="1312"/>
      <c r="C506" s="1313"/>
      <c r="D506" s="1313"/>
      <c r="E506" s="1313"/>
      <c r="F506" s="1313"/>
    </row>
    <row r="507" spans="1:6">
      <c r="A507" s="1312"/>
      <c r="B507" s="1312"/>
      <c r="C507" s="1313"/>
      <c r="D507" s="1313"/>
      <c r="E507" s="1313"/>
      <c r="F507" s="1313"/>
    </row>
    <row r="508" spans="1:6">
      <c r="A508" s="1314"/>
      <c r="B508" s="1314"/>
      <c r="C508" s="1315"/>
      <c r="D508" s="1315"/>
      <c r="E508" s="1315"/>
      <c r="F508" s="1315"/>
    </row>
    <row r="509" spans="1:6">
      <c r="B509" s="1312"/>
      <c r="C509" s="1316"/>
      <c r="D509" s="1316"/>
      <c r="E509" s="1316"/>
      <c r="F509" s="1316"/>
    </row>
    <row r="510" spans="1:6">
      <c r="C510" s="1316"/>
      <c r="D510" s="1316"/>
      <c r="E510" s="1316"/>
      <c r="F510" s="1316"/>
    </row>
  </sheetData>
  <mergeCells count="46">
    <mergeCell ref="A483:A493"/>
    <mergeCell ref="A461:A471"/>
    <mergeCell ref="A472:A482"/>
    <mergeCell ref="A394:A404"/>
    <mergeCell ref="A405:A415"/>
    <mergeCell ref="A416:A426"/>
    <mergeCell ref="A428:A438"/>
    <mergeCell ref="A439:A449"/>
    <mergeCell ref="A450:A460"/>
    <mergeCell ref="A205:A215"/>
    <mergeCell ref="A249:A259"/>
    <mergeCell ref="A261:A271"/>
    <mergeCell ref="A294:A304"/>
    <mergeCell ref="A316:A326"/>
    <mergeCell ref="A216:A226"/>
    <mergeCell ref="A227:A237"/>
    <mergeCell ref="A238:A248"/>
    <mergeCell ref="A272:A282"/>
    <mergeCell ref="A383:A393"/>
    <mergeCell ref="A350:A360"/>
    <mergeCell ref="A305:A315"/>
    <mergeCell ref="A327:A337"/>
    <mergeCell ref="A361:A371"/>
    <mergeCell ref="A372:A382"/>
    <mergeCell ref="A339:A349"/>
    <mergeCell ref="A149:A159"/>
    <mergeCell ref="A160:A170"/>
    <mergeCell ref="A172:A182"/>
    <mergeCell ref="A183:A193"/>
    <mergeCell ref="A194:A204"/>
    <mergeCell ref="A1:F1"/>
    <mergeCell ref="A5:A15"/>
    <mergeCell ref="A27:A37"/>
    <mergeCell ref="A38:A48"/>
    <mergeCell ref="A283:A293"/>
    <mergeCell ref="A49:A59"/>
    <mergeCell ref="E2:F2"/>
    <mergeCell ref="A16:A26"/>
    <mergeCell ref="A60:A70"/>
    <mergeCell ref="A71:A81"/>
    <mergeCell ref="A83:A93"/>
    <mergeCell ref="A105:A115"/>
    <mergeCell ref="A116:A126"/>
    <mergeCell ref="A127:A137"/>
    <mergeCell ref="A138:A148"/>
    <mergeCell ref="A94:A104"/>
  </mergeCells>
  <pageMargins left="0.74803149606299213" right="0.74803149606299213" top="0.98425196850393704" bottom="0.98425196850393704" header="0.51181102362204722" footer="0.51181102362204722"/>
  <pageSetup paperSize="9" scale="52" orientation="portrait" r:id="rId1"/>
  <headerFooter alignWithMargins="0">
    <oddHeader>&amp;R2.1. sz. melléklet
.../2017. (...) Egyek Önk.</oddHeader>
  </headerFooter>
  <rowBreaks count="5" manualBreakCount="5">
    <brk id="81" max="5" man="1"/>
    <brk id="170" max="5" man="1"/>
    <brk id="259" max="5" man="1"/>
    <brk id="337" max="5" man="1"/>
    <brk id="426" max="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M488"/>
  <sheetViews>
    <sheetView view="pageBreakPreview" zoomScale="90" zoomScaleNormal="100" zoomScaleSheetLayoutView="90" workbookViewId="0">
      <selection activeCell="F186" sqref="F186"/>
    </sheetView>
  </sheetViews>
  <sheetFormatPr defaultRowHeight="12.75"/>
  <cols>
    <col min="1" max="1" width="30.7109375" style="24" customWidth="1"/>
    <col min="2" max="2" width="49" style="24" customWidth="1"/>
    <col min="3" max="3" width="16.7109375" style="1062" customWidth="1"/>
    <col min="4" max="4" width="17.28515625" style="1062" customWidth="1"/>
    <col min="5" max="5" width="21" style="1062" customWidth="1"/>
    <col min="6" max="6" width="14.5703125" style="1062" customWidth="1"/>
    <col min="7" max="9" width="18" customWidth="1"/>
    <col min="10" max="10" width="12.5703125" customWidth="1"/>
    <col min="11" max="11" width="17.85546875" customWidth="1"/>
    <col min="12" max="12" width="16.7109375" customWidth="1"/>
    <col min="13" max="13" width="17.28515625" customWidth="1"/>
    <col min="14" max="14" width="14.42578125" customWidth="1"/>
  </cols>
  <sheetData>
    <row r="1" spans="1:13" ht="15.75">
      <c r="A1" s="1618" t="s">
        <v>691</v>
      </c>
      <c r="B1" s="1618"/>
      <c r="C1" s="1618"/>
      <c r="D1" s="1618"/>
      <c r="E1" s="1618"/>
      <c r="F1" s="1618"/>
      <c r="G1" s="1061"/>
      <c r="H1" s="1311"/>
      <c r="I1" s="1311"/>
      <c r="J1" s="1311"/>
      <c r="K1" s="1311"/>
      <c r="L1" s="1311"/>
      <c r="M1" s="1311"/>
    </row>
    <row r="2" spans="1:13">
      <c r="E2" s="1623" t="s">
        <v>231</v>
      </c>
      <c r="F2" s="1623"/>
      <c r="G2" s="714"/>
    </row>
    <row r="3" spans="1:13" ht="13.5" thickBot="1">
      <c r="C3" s="24"/>
      <c r="G3" s="24"/>
      <c r="M3" s="71"/>
    </row>
    <row r="4" spans="1:13" ht="13.5" thickBot="1">
      <c r="A4" s="1063" t="s">
        <v>81</v>
      </c>
      <c r="B4" s="1064" t="s">
        <v>29</v>
      </c>
      <c r="C4" s="1065" t="s">
        <v>175</v>
      </c>
      <c r="D4" s="1065" t="s">
        <v>167</v>
      </c>
      <c r="E4" s="1065" t="s">
        <v>168</v>
      </c>
      <c r="F4" s="1065" t="s">
        <v>169</v>
      </c>
      <c r="G4" s="24"/>
    </row>
    <row r="5" spans="1:13">
      <c r="A5" s="1619" t="s">
        <v>565</v>
      </c>
      <c r="B5" s="1066" t="s">
        <v>97</v>
      </c>
      <c r="C5" s="1067">
        <v>26613000</v>
      </c>
      <c r="D5" s="1067">
        <v>26283710</v>
      </c>
      <c r="E5" s="1067">
        <v>25760679</v>
      </c>
      <c r="F5" s="1081">
        <f>E5/D5*100</f>
        <v>98.01005641897585</v>
      </c>
      <c r="G5" s="24"/>
    </row>
    <row r="6" spans="1:13" ht="25.5">
      <c r="A6" s="1620"/>
      <c r="B6" s="1069" t="s">
        <v>110</v>
      </c>
      <c r="C6" s="868">
        <v>6583000</v>
      </c>
      <c r="D6" s="868">
        <v>7206924</v>
      </c>
      <c r="E6" s="868">
        <v>6810568</v>
      </c>
      <c r="F6" s="1081">
        <f t="shared" ref="F6:F11" si="0">E6/D6*100</f>
        <v>94.50034439103284</v>
      </c>
      <c r="G6" s="24"/>
    </row>
    <row r="7" spans="1:13">
      <c r="A7" s="1620"/>
      <c r="B7" s="1069" t="s">
        <v>99</v>
      </c>
      <c r="C7" s="868">
        <v>2080000</v>
      </c>
      <c r="D7" s="868">
        <v>2604187</v>
      </c>
      <c r="E7" s="868">
        <v>2062638</v>
      </c>
      <c r="F7" s="1081">
        <f t="shared" si="0"/>
        <v>79.204680769852558</v>
      </c>
      <c r="G7" s="24"/>
    </row>
    <row r="8" spans="1:13">
      <c r="A8" s="1620"/>
      <c r="B8" s="1069" t="s">
        <v>111</v>
      </c>
      <c r="C8" s="868"/>
      <c r="D8" s="868"/>
      <c r="E8" s="868"/>
      <c r="F8" s="1081"/>
      <c r="G8" s="24"/>
    </row>
    <row r="9" spans="1:13" ht="25.5">
      <c r="A9" s="1620"/>
      <c r="B9" s="1069" t="s">
        <v>106</v>
      </c>
      <c r="C9" s="868">
        <v>1847000</v>
      </c>
      <c r="D9" s="868">
        <v>1507336</v>
      </c>
      <c r="E9" s="868">
        <v>1507336</v>
      </c>
      <c r="F9" s="1081">
        <f t="shared" si="0"/>
        <v>100</v>
      </c>
      <c r="G9" s="24"/>
    </row>
    <row r="10" spans="1:13">
      <c r="A10" s="1620"/>
      <c r="B10" s="1069" t="s">
        <v>112</v>
      </c>
      <c r="C10" s="868"/>
      <c r="D10" s="868"/>
      <c r="E10" s="868"/>
      <c r="F10" s="1081"/>
      <c r="G10" s="24"/>
    </row>
    <row r="11" spans="1:13">
      <c r="A11" s="1620"/>
      <c r="B11" s="1069" t="s">
        <v>101</v>
      </c>
      <c r="C11" s="868">
        <v>300000</v>
      </c>
      <c r="D11" s="868">
        <v>300000</v>
      </c>
      <c r="E11" s="868">
        <v>161150</v>
      </c>
      <c r="F11" s="1081">
        <f t="shared" si="0"/>
        <v>53.716666666666669</v>
      </c>
      <c r="G11" s="24"/>
    </row>
    <row r="12" spans="1:13" s="885" customFormat="1">
      <c r="A12" s="1620"/>
      <c r="B12" s="1069" t="s">
        <v>102</v>
      </c>
      <c r="C12" s="884"/>
      <c r="D12" s="884"/>
      <c r="E12" s="884"/>
      <c r="F12" s="1081"/>
      <c r="G12" s="1070"/>
    </row>
    <row r="13" spans="1:13" s="885" customFormat="1">
      <c r="A13" s="1620"/>
      <c r="B13" s="1069" t="s">
        <v>103</v>
      </c>
      <c r="C13" s="884"/>
      <c r="D13" s="884"/>
      <c r="E13" s="884"/>
      <c r="F13" s="1081"/>
      <c r="G13" s="1070"/>
    </row>
    <row r="14" spans="1:13" s="885" customFormat="1" ht="13.5" thickBot="1">
      <c r="A14" s="1620"/>
      <c r="B14" s="1071" t="s">
        <v>113</v>
      </c>
      <c r="C14" s="887"/>
      <c r="D14" s="887"/>
      <c r="E14" s="887"/>
      <c r="F14" s="1081"/>
      <c r="G14" s="1070"/>
    </row>
    <row r="15" spans="1:13" s="885" customFormat="1" ht="13.5" thickBot="1">
      <c r="A15" s="1620"/>
      <c r="B15" s="1072" t="s">
        <v>14</v>
      </c>
      <c r="C15" s="896">
        <f>SUM(C5:C14)</f>
        <v>37423000</v>
      </c>
      <c r="D15" s="896">
        <f>SUM(D5:D14)</f>
        <v>37902157</v>
      </c>
      <c r="E15" s="896">
        <f>SUM(E5:E14)</f>
        <v>36302371</v>
      </c>
      <c r="F15" s="1073">
        <f>E15/D15*100</f>
        <v>95.779168979749613</v>
      </c>
      <c r="G15" s="1070"/>
    </row>
    <row r="16" spans="1:13" ht="13.15" customHeight="1">
      <c r="A16" s="1621" t="s">
        <v>566</v>
      </c>
      <c r="B16" s="1066" t="s">
        <v>97</v>
      </c>
      <c r="C16" s="1067"/>
      <c r="D16" s="1067"/>
      <c r="E16" s="1067"/>
      <c r="F16" s="1068"/>
      <c r="G16" s="24"/>
    </row>
    <row r="17" spans="1:7" ht="25.5">
      <c r="A17" s="1622"/>
      <c r="B17" s="1069" t="s">
        <v>110</v>
      </c>
      <c r="C17" s="868"/>
      <c r="D17" s="868"/>
      <c r="E17" s="868"/>
      <c r="F17" s="1068"/>
      <c r="G17" s="24"/>
    </row>
    <row r="18" spans="1:7">
      <c r="A18" s="1622"/>
      <c r="B18" s="1069" t="s">
        <v>99</v>
      </c>
      <c r="C18" s="868">
        <v>125000</v>
      </c>
      <c r="D18" s="868">
        <v>125000</v>
      </c>
      <c r="E18" s="868">
        <v>11088</v>
      </c>
      <c r="F18" s="1081">
        <f>E18/D18*100</f>
        <v>8.8704000000000001</v>
      </c>
      <c r="G18" s="24"/>
    </row>
    <row r="19" spans="1:7">
      <c r="A19" s="1622"/>
      <c r="B19" s="1069" t="s">
        <v>111</v>
      </c>
      <c r="C19" s="868"/>
      <c r="D19" s="868"/>
      <c r="E19" s="868"/>
      <c r="F19" s="1068"/>
      <c r="G19" s="24"/>
    </row>
    <row r="20" spans="1:7" ht="25.5">
      <c r="A20" s="1622"/>
      <c r="B20" s="1069" t="s">
        <v>106</v>
      </c>
      <c r="C20" s="868"/>
      <c r="D20" s="868"/>
      <c r="E20" s="868"/>
      <c r="F20" s="1068"/>
      <c r="G20" s="24"/>
    </row>
    <row r="21" spans="1:7">
      <c r="A21" s="1622"/>
      <c r="B21" s="1069" t="s">
        <v>112</v>
      </c>
      <c r="C21" s="868"/>
      <c r="D21" s="868"/>
      <c r="E21" s="868"/>
      <c r="F21" s="1068"/>
      <c r="G21" s="24"/>
    </row>
    <row r="22" spans="1:7">
      <c r="A22" s="1622"/>
      <c r="B22" s="1069" t="s">
        <v>101</v>
      </c>
      <c r="C22" s="868"/>
      <c r="D22" s="868"/>
      <c r="E22" s="868"/>
      <c r="F22" s="1068"/>
      <c r="G22" s="24"/>
    </row>
    <row r="23" spans="1:7" s="885" customFormat="1">
      <c r="A23" s="1622"/>
      <c r="B23" s="1069" t="s">
        <v>102</v>
      </c>
      <c r="C23" s="884"/>
      <c r="D23" s="884"/>
      <c r="E23" s="884"/>
      <c r="F23" s="1068"/>
      <c r="G23" s="1070"/>
    </row>
    <row r="24" spans="1:7" s="885" customFormat="1">
      <c r="A24" s="1622"/>
      <c r="B24" s="1069" t="s">
        <v>103</v>
      </c>
      <c r="C24" s="884"/>
      <c r="D24" s="884"/>
      <c r="E24" s="884"/>
      <c r="F24" s="1068"/>
      <c r="G24" s="1070"/>
    </row>
    <row r="25" spans="1:7" s="885" customFormat="1" ht="13.5" thickBot="1">
      <c r="A25" s="1622"/>
      <c r="B25" s="1071" t="s">
        <v>113</v>
      </c>
      <c r="C25" s="887"/>
      <c r="D25" s="887"/>
      <c r="E25" s="887"/>
      <c r="F25" s="1068"/>
      <c r="G25" s="1070"/>
    </row>
    <row r="26" spans="1:7" s="885" customFormat="1" ht="13.5" thickBot="1">
      <c r="A26" s="1622"/>
      <c r="B26" s="1072" t="s">
        <v>14</v>
      </c>
      <c r="C26" s="896">
        <f>SUM(C16:C25)</f>
        <v>125000</v>
      </c>
      <c r="D26" s="896">
        <f>SUM(D16:D25)</f>
        <v>125000</v>
      </c>
      <c r="E26" s="896">
        <f>SUM(E16:E25)</f>
        <v>11088</v>
      </c>
      <c r="F26" s="1073"/>
      <c r="G26" s="1070"/>
    </row>
    <row r="27" spans="1:7" s="885" customFormat="1" ht="13.15" customHeight="1">
      <c r="A27" s="1621" t="s">
        <v>82</v>
      </c>
      <c r="B27" s="1074" t="s">
        <v>97</v>
      </c>
      <c r="C27" s="1067"/>
      <c r="D27" s="1067"/>
      <c r="E27" s="1067"/>
      <c r="F27" s="1075"/>
      <c r="G27" s="1070"/>
    </row>
    <row r="28" spans="1:7" s="885" customFormat="1" ht="25.5">
      <c r="A28" s="1622"/>
      <c r="B28" s="1076" t="s">
        <v>110</v>
      </c>
      <c r="C28" s="868"/>
      <c r="D28" s="868"/>
      <c r="E28" s="868"/>
      <c r="F28" s="1068"/>
      <c r="G28" s="1070"/>
    </row>
    <row r="29" spans="1:7" s="885" customFormat="1">
      <c r="A29" s="1622"/>
      <c r="B29" s="1076" t="s">
        <v>99</v>
      </c>
      <c r="C29" s="868">
        <v>5168000</v>
      </c>
      <c r="D29" s="868">
        <v>13884008</v>
      </c>
      <c r="E29" s="868">
        <v>13105120</v>
      </c>
      <c r="F29" s="1081">
        <f>E29/D29*100</f>
        <v>94.39003492363301</v>
      </c>
      <c r="G29" s="1070"/>
    </row>
    <row r="30" spans="1:7" s="885" customFormat="1">
      <c r="A30" s="1622"/>
      <c r="B30" s="1076" t="s">
        <v>111</v>
      </c>
      <c r="C30" s="868"/>
      <c r="D30" s="868"/>
      <c r="E30" s="868"/>
      <c r="F30" s="1068"/>
      <c r="G30" s="1070"/>
    </row>
    <row r="31" spans="1:7" s="885" customFormat="1" ht="25.5">
      <c r="A31" s="1622"/>
      <c r="B31" s="1076" t="s">
        <v>106</v>
      </c>
      <c r="C31" s="868">
        <v>5405000</v>
      </c>
      <c r="D31" s="868">
        <v>4694751</v>
      </c>
      <c r="E31" s="868">
        <v>4694751</v>
      </c>
      <c r="F31" s="1081">
        <f>E31/D31*100</f>
        <v>100</v>
      </c>
      <c r="G31" s="1070"/>
    </row>
    <row r="32" spans="1:7" s="885" customFormat="1">
      <c r="A32" s="1622"/>
      <c r="B32" s="1076" t="s">
        <v>112</v>
      </c>
      <c r="C32" s="868"/>
      <c r="D32" s="868"/>
      <c r="E32" s="868"/>
      <c r="F32" s="1068"/>
      <c r="G32" s="1070"/>
    </row>
    <row r="33" spans="1:7" s="885" customFormat="1">
      <c r="A33" s="1622"/>
      <c r="B33" s="1076" t="s">
        <v>101</v>
      </c>
      <c r="C33" s="868">
        <v>2438000</v>
      </c>
      <c r="D33" s="868">
        <v>5851629</v>
      </c>
      <c r="E33" s="868">
        <v>5424704</v>
      </c>
      <c r="F33" s="1081">
        <f>E33/D33*100</f>
        <v>92.7041683606394</v>
      </c>
      <c r="G33" s="1070"/>
    </row>
    <row r="34" spans="1:7" s="885" customFormat="1">
      <c r="A34" s="1622"/>
      <c r="B34" s="1076" t="s">
        <v>102</v>
      </c>
      <c r="C34" s="884">
        <v>32183000</v>
      </c>
      <c r="D34" s="884">
        <v>6250030</v>
      </c>
      <c r="E34" s="884">
        <v>6238960</v>
      </c>
      <c r="F34" s="1081">
        <f>E34/D34*100</f>
        <v>99.822880850171927</v>
      </c>
      <c r="G34" s="1070"/>
    </row>
    <row r="35" spans="1:7" s="885" customFormat="1">
      <c r="A35" s="1622"/>
      <c r="B35" s="1076" t="s">
        <v>103</v>
      </c>
      <c r="C35" s="884"/>
      <c r="D35" s="884"/>
      <c r="E35" s="884"/>
      <c r="F35" s="1081"/>
      <c r="G35" s="1070"/>
    </row>
    <row r="36" spans="1:7" s="885" customFormat="1" ht="13.5" thickBot="1">
      <c r="A36" s="1622"/>
      <c r="B36" s="1077" t="s">
        <v>113</v>
      </c>
      <c r="C36" s="887"/>
      <c r="D36" s="887"/>
      <c r="E36" s="887"/>
      <c r="F36" s="1082"/>
      <c r="G36" s="1070"/>
    </row>
    <row r="37" spans="1:7" s="885" customFormat="1" ht="13.5" thickBot="1">
      <c r="A37" s="1622"/>
      <c r="B37" s="1072" t="s">
        <v>14</v>
      </c>
      <c r="C37" s="896">
        <f>SUM(C27:C36)</f>
        <v>45194000</v>
      </c>
      <c r="D37" s="896">
        <f>SUM(D27:D36)</f>
        <v>30680418</v>
      </c>
      <c r="E37" s="896">
        <f>SUM(E27:E36)</f>
        <v>29463535</v>
      </c>
      <c r="F37" s="1073">
        <f>E37/D37*100</f>
        <v>96.033681809680687</v>
      </c>
      <c r="G37" s="1070"/>
    </row>
    <row r="38" spans="1:7" ht="17.25" customHeight="1">
      <c r="A38" s="1621" t="s">
        <v>83</v>
      </c>
      <c r="B38" s="1074" t="s">
        <v>97</v>
      </c>
      <c r="C38" s="1079"/>
      <c r="D38" s="1079"/>
      <c r="E38" s="1079"/>
      <c r="F38" s="1075"/>
      <c r="G38" s="24"/>
    </row>
    <row r="39" spans="1:7" ht="25.5">
      <c r="A39" s="1622"/>
      <c r="B39" s="1076" t="s">
        <v>110</v>
      </c>
      <c r="C39" s="894"/>
      <c r="D39" s="894"/>
      <c r="E39" s="894"/>
      <c r="F39" s="1068"/>
      <c r="G39" s="24"/>
    </row>
    <row r="40" spans="1:7" ht="17.25" customHeight="1">
      <c r="A40" s="1622"/>
      <c r="B40" s="1076" t="s">
        <v>99</v>
      </c>
      <c r="C40" s="894"/>
      <c r="D40" s="894"/>
      <c r="E40" s="894"/>
      <c r="F40" s="1068"/>
      <c r="G40" s="24"/>
    </row>
    <row r="41" spans="1:7" ht="17.25" customHeight="1">
      <c r="A41" s="1622"/>
      <c r="B41" s="1076" t="s">
        <v>111</v>
      </c>
      <c r="C41" s="894"/>
      <c r="D41" s="894"/>
      <c r="E41" s="894"/>
      <c r="F41" s="1068"/>
      <c r="G41" s="24"/>
    </row>
    <row r="42" spans="1:7" ht="17.25" customHeight="1">
      <c r="A42" s="1622"/>
      <c r="B42" s="1076" t="s">
        <v>106</v>
      </c>
      <c r="C42" s="894">
        <v>264000</v>
      </c>
      <c r="D42" s="894">
        <v>264081</v>
      </c>
      <c r="E42" s="894">
        <v>264081</v>
      </c>
      <c r="F42" s="1081">
        <f>E42/D42*100</f>
        <v>100</v>
      </c>
      <c r="G42" s="24"/>
    </row>
    <row r="43" spans="1:7" ht="17.25" customHeight="1">
      <c r="A43" s="1622"/>
      <c r="B43" s="1076" t="s">
        <v>112</v>
      </c>
      <c r="C43" s="894"/>
      <c r="D43" s="894"/>
      <c r="E43" s="894"/>
      <c r="F43" s="1068"/>
      <c r="G43" s="24"/>
    </row>
    <row r="44" spans="1:7">
      <c r="A44" s="1622"/>
      <c r="B44" s="1076" t="s">
        <v>101</v>
      </c>
      <c r="C44" s="894"/>
      <c r="D44" s="894"/>
      <c r="E44" s="894"/>
      <c r="F44" s="1068"/>
      <c r="G44" s="24"/>
    </row>
    <row r="45" spans="1:7">
      <c r="A45" s="1622"/>
      <c r="B45" s="1076" t="s">
        <v>102</v>
      </c>
      <c r="C45" s="884"/>
      <c r="D45" s="884"/>
      <c r="E45" s="884"/>
      <c r="F45" s="1068"/>
      <c r="G45" s="24"/>
    </row>
    <row r="46" spans="1:7">
      <c r="A46" s="1622"/>
      <c r="B46" s="1076" t="s">
        <v>103</v>
      </c>
      <c r="C46" s="884"/>
      <c r="D46" s="884"/>
      <c r="E46" s="884"/>
      <c r="F46" s="1068"/>
      <c r="G46" s="24"/>
    </row>
    <row r="47" spans="1:7" ht="13.5" thickBot="1">
      <c r="A47" s="1622"/>
      <c r="B47" s="1077" t="s">
        <v>113</v>
      </c>
      <c r="C47" s="887">
        <v>8105000</v>
      </c>
      <c r="D47" s="887">
        <v>8105497</v>
      </c>
      <c r="E47" s="887">
        <v>8105497</v>
      </c>
      <c r="F47" s="1081"/>
      <c r="G47" s="24"/>
    </row>
    <row r="48" spans="1:7" ht="13.5" thickBot="1">
      <c r="A48" s="1622"/>
      <c r="B48" s="1072" t="s">
        <v>14</v>
      </c>
      <c r="C48" s="896">
        <f>SUM(C38:C47)</f>
        <v>8369000</v>
      </c>
      <c r="D48" s="896">
        <f>SUM(D38:D47)</f>
        <v>8369578</v>
      </c>
      <c r="E48" s="896">
        <f>SUM(E38:E47)</f>
        <v>8369578</v>
      </c>
      <c r="F48" s="1073">
        <f>E48/D48*100</f>
        <v>100</v>
      </c>
      <c r="G48" s="24"/>
    </row>
    <row r="49" spans="1:7" ht="17.25" customHeight="1">
      <c r="A49" s="1621" t="s">
        <v>424</v>
      </c>
      <c r="B49" s="1074" t="s">
        <v>97</v>
      </c>
      <c r="C49" s="1067"/>
      <c r="D49" s="1067"/>
      <c r="E49" s="1067"/>
      <c r="F49" s="1080"/>
      <c r="G49" s="24"/>
    </row>
    <row r="50" spans="1:7" ht="25.5">
      <c r="A50" s="1622"/>
      <c r="B50" s="1076" t="s">
        <v>110</v>
      </c>
      <c r="C50" s="868"/>
      <c r="D50" s="868"/>
      <c r="E50" s="868"/>
      <c r="F50" s="1081"/>
      <c r="G50" s="24"/>
    </row>
    <row r="51" spans="1:7" ht="17.25" customHeight="1">
      <c r="A51" s="1622"/>
      <c r="B51" s="1076" t="s">
        <v>99</v>
      </c>
      <c r="C51" s="868"/>
      <c r="D51" s="868">
        <v>2452</v>
      </c>
      <c r="E51" s="868">
        <v>2452</v>
      </c>
      <c r="F51" s="1081">
        <f>E51/D51*100</f>
        <v>100</v>
      </c>
      <c r="G51" s="24"/>
    </row>
    <row r="52" spans="1:7" ht="17.25" customHeight="1">
      <c r="A52" s="1622"/>
      <c r="B52" s="1076" t="s">
        <v>111</v>
      </c>
      <c r="C52" s="868"/>
      <c r="D52" s="868"/>
      <c r="E52" s="868"/>
      <c r="F52" s="1081"/>
      <c r="G52" s="24"/>
    </row>
    <row r="53" spans="1:7" ht="17.25" customHeight="1">
      <c r="A53" s="1622"/>
      <c r="B53" s="1076" t="s">
        <v>106</v>
      </c>
      <c r="C53" s="868"/>
      <c r="D53" s="868">
        <v>11730000</v>
      </c>
      <c r="E53" s="868">
        <v>11660000</v>
      </c>
      <c r="F53" s="1081">
        <f>E53/D53*100</f>
        <v>99.403239556692242</v>
      </c>
      <c r="G53" s="24"/>
    </row>
    <row r="54" spans="1:7" ht="17.25" customHeight="1">
      <c r="A54" s="1622"/>
      <c r="B54" s="1076" t="s">
        <v>112</v>
      </c>
      <c r="C54" s="868"/>
      <c r="D54" s="868"/>
      <c r="E54" s="868"/>
      <c r="F54" s="1081"/>
      <c r="G54" s="24"/>
    </row>
    <row r="55" spans="1:7">
      <c r="A55" s="1622"/>
      <c r="B55" s="1076" t="s">
        <v>101</v>
      </c>
      <c r="C55" s="868"/>
      <c r="D55" s="868"/>
      <c r="E55" s="868"/>
      <c r="F55" s="1081"/>
      <c r="G55" s="24"/>
    </row>
    <row r="56" spans="1:7">
      <c r="A56" s="1622"/>
      <c r="B56" s="1076" t="s">
        <v>102</v>
      </c>
      <c r="C56" s="884"/>
      <c r="D56" s="884"/>
      <c r="E56" s="884"/>
      <c r="F56" s="1081"/>
      <c r="G56" s="24"/>
    </row>
    <row r="57" spans="1:7">
      <c r="A57" s="1622"/>
      <c r="B57" s="1076" t="s">
        <v>103</v>
      </c>
      <c r="C57" s="884"/>
      <c r="D57" s="884"/>
      <c r="E57" s="884"/>
      <c r="F57" s="1081"/>
      <c r="G57" s="24"/>
    </row>
    <row r="58" spans="1:7" ht="13.5" thickBot="1">
      <c r="A58" s="1622"/>
      <c r="B58" s="1077" t="s">
        <v>113</v>
      </c>
      <c r="C58" s="887">
        <v>107506000</v>
      </c>
      <c r="D58" s="887">
        <v>97976875</v>
      </c>
      <c r="E58" s="887">
        <v>94744032</v>
      </c>
      <c r="F58" s="1081">
        <f>E58/D58*100</f>
        <v>96.700402008126915</v>
      </c>
      <c r="G58" s="24"/>
    </row>
    <row r="59" spans="1:7" ht="13.5" thickBot="1">
      <c r="A59" s="1622"/>
      <c r="B59" s="1072" t="s">
        <v>14</v>
      </c>
      <c r="C59" s="896">
        <f>SUM(C49:C58)</f>
        <v>107506000</v>
      </c>
      <c r="D59" s="896">
        <f>SUM(D49:D58)</f>
        <v>109709327</v>
      </c>
      <c r="E59" s="896">
        <f>SUM(E49:E58)</f>
        <v>106406484</v>
      </c>
      <c r="F59" s="1073">
        <f>E59/D59*100</f>
        <v>96.989460157749392</v>
      </c>
      <c r="G59" s="24"/>
    </row>
    <row r="60" spans="1:7" ht="17.25" customHeight="1">
      <c r="A60" s="1621" t="s">
        <v>115</v>
      </c>
      <c r="B60" s="1074" t="s">
        <v>97</v>
      </c>
      <c r="C60" s="1067"/>
      <c r="D60" s="1067"/>
      <c r="E60" s="1067"/>
      <c r="F60" s="1080"/>
      <c r="G60" s="24"/>
    </row>
    <row r="61" spans="1:7" ht="25.5">
      <c r="A61" s="1622"/>
      <c r="B61" s="1076" t="s">
        <v>110</v>
      </c>
      <c r="C61" s="868"/>
      <c r="D61" s="868"/>
      <c r="E61" s="868"/>
      <c r="F61" s="1081"/>
      <c r="G61" s="24"/>
    </row>
    <row r="62" spans="1:7" ht="17.25" customHeight="1">
      <c r="A62" s="1622"/>
      <c r="B62" s="1076" t="s">
        <v>99</v>
      </c>
      <c r="C62" s="868"/>
      <c r="D62" s="868"/>
      <c r="E62" s="868"/>
      <c r="F62" s="1081"/>
      <c r="G62" s="24"/>
    </row>
    <row r="63" spans="1:7" ht="17.25" customHeight="1">
      <c r="A63" s="1622"/>
      <c r="B63" s="1076" t="s">
        <v>111</v>
      </c>
      <c r="C63" s="868"/>
      <c r="D63" s="868"/>
      <c r="E63" s="868"/>
      <c r="F63" s="1081"/>
      <c r="G63" s="24"/>
    </row>
    <row r="64" spans="1:7" ht="17.25" customHeight="1">
      <c r="A64" s="1622"/>
      <c r="B64" s="1076" t="s">
        <v>106</v>
      </c>
      <c r="C64" s="868">
        <v>6894000</v>
      </c>
      <c r="D64" s="868">
        <v>5844667</v>
      </c>
      <c r="E64" s="868">
        <v>5844667</v>
      </c>
      <c r="F64" s="1081">
        <f>E64/D64*100</f>
        <v>100</v>
      </c>
      <c r="G64" s="24"/>
    </row>
    <row r="65" spans="1:7" ht="17.25" customHeight="1">
      <c r="A65" s="1622"/>
      <c r="B65" s="1076" t="s">
        <v>112</v>
      </c>
      <c r="C65" s="868"/>
      <c r="D65" s="868"/>
      <c r="E65" s="868"/>
      <c r="F65" s="1081"/>
      <c r="G65" s="24"/>
    </row>
    <row r="66" spans="1:7">
      <c r="A66" s="1622"/>
      <c r="B66" s="1076" t="s">
        <v>101</v>
      </c>
      <c r="C66" s="868"/>
      <c r="D66" s="868"/>
      <c r="E66" s="868"/>
      <c r="F66" s="1081"/>
      <c r="G66" s="24"/>
    </row>
    <row r="67" spans="1:7">
      <c r="A67" s="1622"/>
      <c r="B67" s="1076" t="s">
        <v>102</v>
      </c>
      <c r="C67" s="884"/>
      <c r="D67" s="884"/>
      <c r="E67" s="884"/>
      <c r="F67" s="1081"/>
      <c r="G67" s="24"/>
    </row>
    <row r="68" spans="1:7">
      <c r="A68" s="1622"/>
      <c r="B68" s="1076" t="s">
        <v>103</v>
      </c>
      <c r="C68" s="884"/>
      <c r="D68" s="884"/>
      <c r="E68" s="884"/>
      <c r="F68" s="1081"/>
      <c r="G68" s="24"/>
    </row>
    <row r="69" spans="1:7" ht="13.5" thickBot="1">
      <c r="A69" s="1622"/>
      <c r="B69" s="1077" t="s">
        <v>113</v>
      </c>
      <c r="C69" s="887"/>
      <c r="D69" s="887"/>
      <c r="E69" s="887"/>
      <c r="F69" s="1082"/>
      <c r="G69" s="24"/>
    </row>
    <row r="70" spans="1:7" ht="13.5" thickBot="1">
      <c r="A70" s="1622"/>
      <c r="B70" s="1072" t="s">
        <v>14</v>
      </c>
      <c r="C70" s="896">
        <f>SUM(C60:C69)</f>
        <v>6894000</v>
      </c>
      <c r="D70" s="1083">
        <f>SUM(D60:D69)</f>
        <v>5844667</v>
      </c>
      <c r="E70" s="896">
        <f>SUM(E60:E69)</f>
        <v>5844667</v>
      </c>
      <c r="F70" s="1073">
        <f>E70/D70*100</f>
        <v>100</v>
      </c>
      <c r="G70" s="24"/>
    </row>
    <row r="71" spans="1:7" ht="17.25" customHeight="1">
      <c r="A71" s="1621" t="s">
        <v>86</v>
      </c>
      <c r="B71" s="1074" t="s">
        <v>97</v>
      </c>
      <c r="C71" s="1067">
        <v>31000</v>
      </c>
      <c r="D71" s="1067">
        <v>78464029</v>
      </c>
      <c r="E71" s="1067">
        <v>70490493</v>
      </c>
      <c r="F71" s="1081">
        <f t="shared" ref="F71:F73" si="1">E71/D71*100</f>
        <v>89.83797276074111</v>
      </c>
      <c r="G71" s="24"/>
    </row>
    <row r="72" spans="1:7" ht="25.5">
      <c r="A72" s="1622"/>
      <c r="B72" s="1076" t="s">
        <v>110</v>
      </c>
      <c r="C72" s="868">
        <v>4000</v>
      </c>
      <c r="D72" s="868">
        <v>10637015</v>
      </c>
      <c r="E72" s="868">
        <v>9602680</v>
      </c>
      <c r="F72" s="1081">
        <f t="shared" si="1"/>
        <v>90.276078392293329</v>
      </c>
      <c r="G72" s="24"/>
    </row>
    <row r="73" spans="1:7" ht="17.25" customHeight="1">
      <c r="A73" s="1622"/>
      <c r="B73" s="1076" t="s">
        <v>99</v>
      </c>
      <c r="C73" s="868"/>
      <c r="D73" s="868">
        <v>205029</v>
      </c>
      <c r="E73" s="868">
        <v>69788</v>
      </c>
      <c r="F73" s="1081">
        <f t="shared" si="1"/>
        <v>34.038111681762089</v>
      </c>
      <c r="G73" s="24"/>
    </row>
    <row r="74" spans="1:7" ht="17.25" customHeight="1">
      <c r="A74" s="1622"/>
      <c r="B74" s="1076" t="s">
        <v>111</v>
      </c>
      <c r="C74" s="868"/>
      <c r="D74" s="868"/>
      <c r="E74" s="868"/>
      <c r="F74" s="1081"/>
      <c r="G74" s="24"/>
    </row>
    <row r="75" spans="1:7" ht="17.25" customHeight="1">
      <c r="A75" s="1622"/>
      <c r="B75" s="1076" t="s">
        <v>106</v>
      </c>
      <c r="C75" s="868"/>
      <c r="D75" s="868"/>
      <c r="E75" s="868"/>
      <c r="F75" s="1081"/>
      <c r="G75" s="24"/>
    </row>
    <row r="76" spans="1:7" ht="17.25" customHeight="1">
      <c r="A76" s="1622"/>
      <c r="B76" s="1076" t="s">
        <v>112</v>
      </c>
      <c r="C76" s="868"/>
      <c r="D76" s="868"/>
      <c r="E76" s="868"/>
      <c r="F76" s="1081"/>
      <c r="G76" s="24"/>
    </row>
    <row r="77" spans="1:7">
      <c r="A77" s="1622"/>
      <c r="B77" s="1076" t="s">
        <v>101</v>
      </c>
      <c r="C77" s="868"/>
      <c r="D77" s="868"/>
      <c r="E77" s="868"/>
      <c r="F77" s="1081"/>
      <c r="G77" s="24"/>
    </row>
    <row r="78" spans="1:7">
      <c r="A78" s="1622"/>
      <c r="B78" s="1076" t="s">
        <v>102</v>
      </c>
      <c r="C78" s="884"/>
      <c r="D78" s="891"/>
      <c r="E78" s="891"/>
      <c r="F78" s="1081"/>
      <c r="G78" s="24"/>
    </row>
    <row r="79" spans="1:7">
      <c r="A79" s="1622"/>
      <c r="B79" s="1076" t="s">
        <v>103</v>
      </c>
      <c r="C79" s="884"/>
      <c r="D79" s="894"/>
      <c r="E79" s="884"/>
      <c r="F79" s="1081"/>
      <c r="G79" s="24"/>
    </row>
    <row r="80" spans="1:7" ht="13.5" thickBot="1">
      <c r="A80" s="1622"/>
      <c r="B80" s="1077" t="s">
        <v>113</v>
      </c>
      <c r="C80" s="887"/>
      <c r="D80" s="895"/>
      <c r="E80" s="887"/>
      <c r="F80" s="1081"/>
      <c r="G80" s="24"/>
    </row>
    <row r="81" spans="1:13" ht="13.5" thickBot="1">
      <c r="A81" s="1622"/>
      <c r="B81" s="1072" t="s">
        <v>14</v>
      </c>
      <c r="C81" s="896">
        <f>SUM(C71:C80)</f>
        <v>35000</v>
      </c>
      <c r="D81" s="1084">
        <f>SUM(D71:D80)</f>
        <v>89306073</v>
      </c>
      <c r="E81" s="896">
        <f>SUM(E71:E80)</f>
        <v>80162961</v>
      </c>
      <c r="F81" s="1073">
        <f>E81/D81*100</f>
        <v>89.76204899301753</v>
      </c>
      <c r="G81" s="24"/>
    </row>
    <row r="82" spans="1:13" ht="13.5" thickBot="1">
      <c r="A82" s="1085" t="s">
        <v>81</v>
      </c>
      <c r="B82" s="1086" t="s">
        <v>29</v>
      </c>
      <c r="C82" s="1087" t="s">
        <v>175</v>
      </c>
      <c r="D82" s="1087" t="s">
        <v>167</v>
      </c>
      <c r="E82" s="1087" t="s">
        <v>168</v>
      </c>
      <c r="F82" s="1088" t="s">
        <v>169</v>
      </c>
      <c r="G82" s="24"/>
    </row>
    <row r="83" spans="1:13" ht="12.75" customHeight="1">
      <c r="A83" s="1624" t="s">
        <v>87</v>
      </c>
      <c r="B83" s="1074" t="s">
        <v>97</v>
      </c>
      <c r="C83" s="1067">
        <v>88310000</v>
      </c>
      <c r="D83" s="1089">
        <v>459570381</v>
      </c>
      <c r="E83" s="1090">
        <v>367672101</v>
      </c>
      <c r="F83" s="1081">
        <f>E83/D83*100</f>
        <v>80.003437166678509</v>
      </c>
      <c r="G83" s="24"/>
    </row>
    <row r="84" spans="1:13" ht="25.5">
      <c r="A84" s="1625"/>
      <c r="B84" s="1076" t="s">
        <v>110</v>
      </c>
      <c r="C84" s="868">
        <v>11895000</v>
      </c>
      <c r="D84" s="894">
        <v>62463735</v>
      </c>
      <c r="E84" s="892">
        <v>50847445</v>
      </c>
      <c r="F84" s="1081">
        <f>E84/D84*100</f>
        <v>81.403145361064304</v>
      </c>
      <c r="G84" s="24"/>
    </row>
    <row r="85" spans="1:13">
      <c r="A85" s="1625"/>
      <c r="B85" s="1076" t="s">
        <v>99</v>
      </c>
      <c r="C85" s="868">
        <v>9499425</v>
      </c>
      <c r="D85" s="894">
        <v>63964041</v>
      </c>
      <c r="E85" s="892">
        <v>60325466</v>
      </c>
      <c r="F85" s="1081">
        <f>E85/D85*100</f>
        <v>94.311530442549738</v>
      </c>
      <c r="G85" s="24"/>
    </row>
    <row r="86" spans="1:13">
      <c r="A86" s="1625"/>
      <c r="B86" s="1076" t="s">
        <v>111</v>
      </c>
      <c r="C86" s="868"/>
      <c r="D86" s="894"/>
      <c r="E86" s="892"/>
      <c r="F86" s="1081"/>
      <c r="G86" s="24"/>
    </row>
    <row r="87" spans="1:13" ht="25.5">
      <c r="A87" s="1625"/>
      <c r="B87" s="1076" t="s">
        <v>106</v>
      </c>
      <c r="C87" s="868">
        <v>11138000</v>
      </c>
      <c r="D87" s="894">
        <v>9509603</v>
      </c>
      <c r="E87" s="892">
        <v>9509603</v>
      </c>
      <c r="F87" s="1081">
        <f t="shared" ref="F87" si="2">E87/D87*100</f>
        <v>100</v>
      </c>
      <c r="G87" s="24"/>
    </row>
    <row r="88" spans="1:13">
      <c r="A88" s="1625"/>
      <c r="B88" s="1076" t="s">
        <v>112</v>
      </c>
      <c r="C88" s="868"/>
      <c r="D88" s="894"/>
      <c r="E88" s="892"/>
      <c r="F88" s="1081"/>
      <c r="G88" s="24"/>
    </row>
    <row r="89" spans="1:13">
      <c r="A89" s="1625"/>
      <c r="B89" s="1076" t="s">
        <v>101</v>
      </c>
      <c r="C89" s="868">
        <v>22312000</v>
      </c>
      <c r="D89" s="894">
        <v>91395859</v>
      </c>
      <c r="E89" s="892">
        <v>81015992</v>
      </c>
      <c r="F89" s="1081">
        <f>E89/D89*100</f>
        <v>88.642957007494189</v>
      </c>
      <c r="G89" s="24"/>
    </row>
    <row r="90" spans="1:13">
      <c r="A90" s="1625"/>
      <c r="B90" s="1076" t="s">
        <v>102</v>
      </c>
      <c r="C90" s="884"/>
      <c r="D90" s="894">
        <v>10245771</v>
      </c>
      <c r="E90" s="892">
        <v>10231295</v>
      </c>
      <c r="F90" s="1081">
        <f>E90/D90*100</f>
        <v>99.858712438527078</v>
      </c>
      <c r="G90" s="24"/>
    </row>
    <row r="91" spans="1:13">
      <c r="A91" s="1625"/>
      <c r="B91" s="1076" t="s">
        <v>103</v>
      </c>
      <c r="C91" s="884"/>
      <c r="D91" s="894"/>
      <c r="E91" s="892"/>
      <c r="F91" s="1081"/>
      <c r="G91" s="24"/>
    </row>
    <row r="92" spans="1:13" ht="13.5" thickBot="1">
      <c r="A92" s="1625"/>
      <c r="B92" s="1077" t="s">
        <v>113</v>
      </c>
      <c r="C92" s="887"/>
      <c r="D92" s="895"/>
      <c r="E92" s="893"/>
      <c r="F92" s="1082"/>
      <c r="G92" s="24"/>
    </row>
    <row r="93" spans="1:13" ht="13.5" thickBot="1">
      <c r="A93" s="1625"/>
      <c r="B93" s="1072" t="s">
        <v>14</v>
      </c>
      <c r="C93" s="896">
        <f>SUM(C83:C92)</f>
        <v>143154425</v>
      </c>
      <c r="D93" s="1084">
        <f>SUM(D83:D92)</f>
        <v>697149390</v>
      </c>
      <c r="E93" s="1091">
        <f>SUM(E83:E92)</f>
        <v>579601902</v>
      </c>
      <c r="F93" s="1073">
        <f>E93/D93*100</f>
        <v>83.138838004290577</v>
      </c>
      <c r="G93" s="24"/>
      <c r="K93" s="31"/>
      <c r="M93" s="2"/>
    </row>
    <row r="94" spans="1:13">
      <c r="A94" s="1624" t="s">
        <v>679</v>
      </c>
      <c r="B94" s="1074" t="s">
        <v>97</v>
      </c>
      <c r="C94" s="1067">
        <v>842000</v>
      </c>
      <c r="D94" s="1089">
        <v>842000</v>
      </c>
      <c r="E94" s="1090">
        <v>841101</v>
      </c>
      <c r="F94" s="1081">
        <f>E94/D94*100</f>
        <v>99.893230403800473</v>
      </c>
      <c r="G94" s="24"/>
      <c r="K94" s="31"/>
      <c r="M94" s="2"/>
    </row>
    <row r="95" spans="1:13" ht="25.5">
      <c r="A95" s="1625"/>
      <c r="B95" s="1076" t="s">
        <v>110</v>
      </c>
      <c r="C95" s="868">
        <v>227000</v>
      </c>
      <c r="D95" s="894">
        <v>227097</v>
      </c>
      <c r="E95" s="892">
        <v>227097</v>
      </c>
      <c r="F95" s="1081">
        <f>E95/D95*100</f>
        <v>100</v>
      </c>
      <c r="G95" s="24"/>
      <c r="K95" s="31"/>
      <c r="M95" s="2"/>
    </row>
    <row r="96" spans="1:13">
      <c r="A96" s="1625"/>
      <c r="B96" s="1076" t="s">
        <v>99</v>
      </c>
      <c r="C96" s="868">
        <v>4916000</v>
      </c>
      <c r="D96" s="894">
        <v>3557239</v>
      </c>
      <c r="E96" s="892">
        <v>3249530</v>
      </c>
      <c r="F96" s="1081">
        <f>E96/D96*100</f>
        <v>91.349779983858269</v>
      </c>
      <c r="G96" s="24"/>
      <c r="K96" s="31"/>
      <c r="M96" s="2"/>
    </row>
    <row r="97" spans="1:13">
      <c r="A97" s="1625"/>
      <c r="B97" s="1076" t="s">
        <v>111</v>
      </c>
      <c r="C97" s="868"/>
      <c r="D97" s="894"/>
      <c r="E97" s="892"/>
      <c r="F97" s="1081"/>
      <c r="G97" s="24"/>
      <c r="K97" s="31"/>
      <c r="M97" s="2"/>
    </row>
    <row r="98" spans="1:13" ht="25.5">
      <c r="A98" s="1625"/>
      <c r="B98" s="1076" t="s">
        <v>106</v>
      </c>
      <c r="C98" s="868">
        <v>70000</v>
      </c>
      <c r="D98" s="894"/>
      <c r="E98" s="892"/>
      <c r="F98" s="1081"/>
      <c r="G98" s="24"/>
      <c r="K98" s="31"/>
      <c r="M98" s="2"/>
    </row>
    <row r="99" spans="1:13">
      <c r="A99" s="1625"/>
      <c r="B99" s="1076" t="s">
        <v>112</v>
      </c>
      <c r="C99" s="868"/>
      <c r="D99" s="894"/>
      <c r="E99" s="892"/>
      <c r="F99" s="1081"/>
      <c r="G99" s="24"/>
      <c r="K99" s="31"/>
      <c r="M99" s="2"/>
    </row>
    <row r="100" spans="1:13">
      <c r="A100" s="1625"/>
      <c r="B100" s="1076" t="s">
        <v>101</v>
      </c>
      <c r="C100" s="868">
        <v>225000</v>
      </c>
      <c r="D100" s="894">
        <v>262020</v>
      </c>
      <c r="E100" s="892">
        <v>68237</v>
      </c>
      <c r="F100" s="1081">
        <f>E100/D100*100</f>
        <v>26.042668498587894</v>
      </c>
      <c r="G100" s="24"/>
      <c r="K100" s="31"/>
      <c r="M100" s="2"/>
    </row>
    <row r="101" spans="1:13">
      <c r="A101" s="1625"/>
      <c r="B101" s="1076" t="s">
        <v>102</v>
      </c>
      <c r="C101" s="884"/>
      <c r="D101" s="894"/>
      <c r="E101" s="892"/>
      <c r="F101" s="1081"/>
      <c r="G101" s="24"/>
      <c r="K101" s="31"/>
      <c r="M101" s="2"/>
    </row>
    <row r="102" spans="1:13">
      <c r="A102" s="1625"/>
      <c r="B102" s="1076" t="s">
        <v>103</v>
      </c>
      <c r="C102" s="884"/>
      <c r="D102" s="894"/>
      <c r="E102" s="892"/>
      <c r="F102" s="1081"/>
      <c r="G102" s="24"/>
      <c r="K102" s="31"/>
      <c r="M102" s="2"/>
    </row>
    <row r="103" spans="1:13" ht="13.5" thickBot="1">
      <c r="A103" s="1625"/>
      <c r="B103" s="1077" t="s">
        <v>113</v>
      </c>
      <c r="C103" s="887"/>
      <c r="D103" s="895"/>
      <c r="E103" s="893"/>
      <c r="F103" s="1082"/>
      <c r="G103" s="24"/>
      <c r="K103" s="31"/>
      <c r="M103" s="2"/>
    </row>
    <row r="104" spans="1:13" ht="13.5" thickBot="1">
      <c r="A104" s="1625"/>
      <c r="B104" s="1072" t="s">
        <v>14</v>
      </c>
      <c r="C104" s="896">
        <f>SUM(C94:C103)</f>
        <v>6280000</v>
      </c>
      <c r="D104" s="1084">
        <f>SUM(D94:D103)</f>
        <v>4888356</v>
      </c>
      <c r="E104" s="1091">
        <f>SUM(E94:E103)</f>
        <v>4385965</v>
      </c>
      <c r="F104" s="1073">
        <f>E104/D104*100</f>
        <v>89.722700228870394</v>
      </c>
      <c r="G104" s="24"/>
      <c r="K104" s="31"/>
      <c r="M104" s="2"/>
    </row>
    <row r="105" spans="1:13">
      <c r="A105" s="1621" t="s">
        <v>554</v>
      </c>
      <c r="B105" s="1074" t="s">
        <v>97</v>
      </c>
      <c r="C105" s="1067"/>
      <c r="D105" s="1067"/>
      <c r="E105" s="1067"/>
      <c r="F105" s="1080"/>
      <c r="G105" s="1092"/>
      <c r="H105" s="13"/>
      <c r="I105" s="13"/>
    </row>
    <row r="106" spans="1:13" ht="25.5">
      <c r="A106" s="1622"/>
      <c r="B106" s="1076" t="s">
        <v>110</v>
      </c>
      <c r="C106" s="868"/>
      <c r="D106" s="868"/>
      <c r="E106" s="868"/>
      <c r="F106" s="1081"/>
      <c r="G106" s="1093"/>
      <c r="H106" s="16"/>
      <c r="I106" s="16"/>
    </row>
    <row r="107" spans="1:13">
      <c r="A107" s="1622"/>
      <c r="B107" s="1076" t="s">
        <v>99</v>
      </c>
      <c r="C107" s="868"/>
      <c r="D107" s="868"/>
      <c r="E107" s="868"/>
      <c r="F107" s="1081"/>
      <c r="G107" s="1094"/>
      <c r="H107" s="28"/>
      <c r="I107" s="28"/>
    </row>
    <row r="108" spans="1:13">
      <c r="A108" s="1622"/>
      <c r="B108" s="1076" t="s">
        <v>111</v>
      </c>
      <c r="C108" s="868"/>
      <c r="D108" s="868"/>
      <c r="E108" s="868"/>
      <c r="F108" s="1081"/>
      <c r="G108" s="1094"/>
      <c r="H108" s="28"/>
      <c r="I108" s="28"/>
    </row>
    <row r="109" spans="1:13" ht="25.5">
      <c r="A109" s="1622"/>
      <c r="B109" s="1076" t="s">
        <v>106</v>
      </c>
      <c r="C109" s="868"/>
      <c r="D109" s="868"/>
      <c r="E109" s="868"/>
      <c r="F109" s="1081"/>
      <c r="G109" s="1094"/>
      <c r="H109" s="28"/>
      <c r="I109" s="28"/>
    </row>
    <row r="110" spans="1:13">
      <c r="A110" s="1622"/>
      <c r="B110" s="1076" t="s">
        <v>112</v>
      </c>
      <c r="C110" s="868"/>
      <c r="D110" s="868"/>
      <c r="E110" s="868"/>
      <c r="F110" s="1081"/>
      <c r="G110" s="1094"/>
      <c r="H110" s="28"/>
      <c r="I110" s="28"/>
    </row>
    <row r="111" spans="1:13">
      <c r="A111" s="1622"/>
      <c r="B111" s="1076" t="s">
        <v>101</v>
      </c>
      <c r="C111" s="868">
        <v>567334000</v>
      </c>
      <c r="D111" s="868">
        <v>587566156</v>
      </c>
      <c r="E111" s="868">
        <v>35392998</v>
      </c>
      <c r="F111" s="1081">
        <f>E111/D111*100</f>
        <v>6.0236617849037586</v>
      </c>
      <c r="G111" s="1094"/>
      <c r="H111" s="28"/>
      <c r="I111" s="28"/>
    </row>
    <row r="112" spans="1:13">
      <c r="A112" s="1622"/>
      <c r="B112" s="1076" t="s">
        <v>102</v>
      </c>
      <c r="C112" s="884">
        <v>87356000</v>
      </c>
      <c r="D112" s="884">
        <v>85791469</v>
      </c>
      <c r="E112" s="884">
        <v>778224</v>
      </c>
      <c r="F112" s="1081">
        <f>E112/D112*100</f>
        <v>0.90711117209101522</v>
      </c>
      <c r="G112" s="1094"/>
      <c r="H112" s="28"/>
      <c r="I112" s="28"/>
    </row>
    <row r="113" spans="1:10">
      <c r="A113" s="1622"/>
      <c r="B113" s="1076" t="s">
        <v>103</v>
      </c>
      <c r="C113" s="884">
        <v>12935000</v>
      </c>
      <c r="D113" s="884"/>
      <c r="E113" s="884"/>
      <c r="F113" s="1081"/>
      <c r="G113" s="1094"/>
      <c r="H113" s="28"/>
      <c r="I113" s="28"/>
    </row>
    <row r="114" spans="1:10" ht="13.5" thickBot="1">
      <c r="A114" s="1622"/>
      <c r="B114" s="1077" t="s">
        <v>113</v>
      </c>
      <c r="C114" s="887"/>
      <c r="D114" s="887"/>
      <c r="E114" s="887"/>
      <c r="F114" s="1082"/>
      <c r="G114" s="1094"/>
      <c r="H114" s="28"/>
      <c r="I114" s="28"/>
    </row>
    <row r="115" spans="1:10" ht="13.5" thickBot="1">
      <c r="A115" s="1622"/>
      <c r="B115" s="1072" t="s">
        <v>14</v>
      </c>
      <c r="C115" s="896">
        <f>SUM(C105:C114)</f>
        <v>667625000</v>
      </c>
      <c r="D115" s="896">
        <f>SUM(D105:D114)</f>
        <v>673357625</v>
      </c>
      <c r="E115" s="896">
        <f>SUM(E105:E114)</f>
        <v>36171222</v>
      </c>
      <c r="F115" s="1073">
        <f>E115/D115*100</f>
        <v>5.3717698674608458</v>
      </c>
      <c r="G115" s="1094"/>
      <c r="H115" s="28"/>
      <c r="I115" s="28"/>
    </row>
    <row r="116" spans="1:10">
      <c r="A116" s="1621" t="s">
        <v>567</v>
      </c>
      <c r="B116" s="1074" t="s">
        <v>97</v>
      </c>
      <c r="C116" s="1067"/>
      <c r="D116" s="1067"/>
      <c r="E116" s="1067"/>
      <c r="F116" s="1075"/>
      <c r="G116" s="1094"/>
      <c r="H116" s="28"/>
      <c r="I116" s="28"/>
    </row>
    <row r="117" spans="1:10" ht="25.5">
      <c r="A117" s="1622"/>
      <c r="B117" s="1076" t="s">
        <v>110</v>
      </c>
      <c r="C117" s="868"/>
      <c r="D117" s="868"/>
      <c r="E117" s="868"/>
      <c r="F117" s="1068"/>
      <c r="G117" s="1094"/>
      <c r="H117" s="28"/>
      <c r="I117" s="28"/>
      <c r="J117" s="1"/>
    </row>
    <row r="118" spans="1:10">
      <c r="A118" s="1622"/>
      <c r="B118" s="1076" t="s">
        <v>99</v>
      </c>
      <c r="C118" s="868"/>
      <c r="D118" s="868"/>
      <c r="E118" s="868"/>
      <c r="F118" s="1068"/>
      <c r="G118" s="1094"/>
      <c r="H118" s="28"/>
      <c r="I118" s="28"/>
    </row>
    <row r="119" spans="1:10">
      <c r="A119" s="1622"/>
      <c r="B119" s="1076" t="s">
        <v>111</v>
      </c>
      <c r="C119" s="868"/>
      <c r="D119" s="868"/>
      <c r="E119" s="868"/>
      <c r="F119" s="1068"/>
      <c r="G119" s="1094"/>
      <c r="H119" s="28"/>
      <c r="I119" s="28"/>
    </row>
    <row r="120" spans="1:10" ht="25.5">
      <c r="A120" s="1622"/>
      <c r="B120" s="1076" t="s">
        <v>106</v>
      </c>
      <c r="C120" s="868"/>
      <c r="D120" s="868"/>
      <c r="E120" s="868"/>
      <c r="F120" s="1068"/>
      <c r="G120" s="1095"/>
      <c r="H120" s="30"/>
      <c r="I120" s="30"/>
    </row>
    <row r="121" spans="1:10">
      <c r="A121" s="1622"/>
      <c r="B121" s="1076" t="s">
        <v>112</v>
      </c>
      <c r="C121" s="868"/>
      <c r="D121" s="868"/>
      <c r="E121" s="868"/>
      <c r="F121" s="1068"/>
      <c r="G121" s="1096"/>
      <c r="H121" s="1"/>
      <c r="I121" s="1"/>
    </row>
    <row r="122" spans="1:10">
      <c r="A122" s="1622"/>
      <c r="B122" s="1076" t="s">
        <v>101</v>
      </c>
      <c r="C122" s="868">
        <v>193000</v>
      </c>
      <c r="D122" s="868">
        <v>1793000</v>
      </c>
      <c r="E122" s="868">
        <v>1678650</v>
      </c>
      <c r="F122" s="1081">
        <f>E122/D122*100</f>
        <v>93.622420524261017</v>
      </c>
      <c r="G122" s="1096"/>
      <c r="H122" s="1"/>
      <c r="I122" s="1"/>
    </row>
    <row r="123" spans="1:10">
      <c r="A123" s="1622"/>
      <c r="B123" s="1076" t="s">
        <v>102</v>
      </c>
      <c r="C123" s="884"/>
      <c r="D123" s="884"/>
      <c r="E123" s="884"/>
      <c r="F123" s="1068"/>
      <c r="G123" s="24"/>
    </row>
    <row r="124" spans="1:10">
      <c r="A124" s="1622"/>
      <c r="B124" s="1076" t="s">
        <v>103</v>
      </c>
      <c r="C124" s="884"/>
      <c r="D124" s="884"/>
      <c r="E124" s="884"/>
      <c r="F124" s="1068"/>
      <c r="G124" s="24"/>
    </row>
    <row r="125" spans="1:10" ht="13.5" thickBot="1">
      <c r="A125" s="1622"/>
      <c r="B125" s="1077" t="s">
        <v>113</v>
      </c>
      <c r="C125" s="887"/>
      <c r="D125" s="887"/>
      <c r="E125" s="887"/>
      <c r="F125" s="1078"/>
      <c r="G125" s="24"/>
    </row>
    <row r="126" spans="1:10" s="25" customFormat="1" ht="13.5" thickBot="1">
      <c r="A126" s="1622"/>
      <c r="B126" s="1072" t="s">
        <v>14</v>
      </c>
      <c r="C126" s="896">
        <f>SUM(C116:C125)</f>
        <v>193000</v>
      </c>
      <c r="D126" s="896">
        <f>SUM(D116:D125)</f>
        <v>1793000</v>
      </c>
      <c r="E126" s="896">
        <f>SUM(E116:E125)</f>
        <v>1678650</v>
      </c>
      <c r="F126" s="1073">
        <f>E126/D126*100</f>
        <v>93.622420524261017</v>
      </c>
      <c r="G126" s="1097"/>
    </row>
    <row r="127" spans="1:10" s="25" customFormat="1">
      <c r="A127" s="1621" t="s">
        <v>568</v>
      </c>
      <c r="B127" s="1074" t="s">
        <v>97</v>
      </c>
      <c r="C127" s="1067"/>
      <c r="D127" s="1067"/>
      <c r="E127" s="1067"/>
      <c r="F127" s="1080"/>
      <c r="G127" s="1097"/>
    </row>
    <row r="128" spans="1:10" s="25" customFormat="1" ht="25.5">
      <c r="A128" s="1622"/>
      <c r="B128" s="1076" t="s">
        <v>110</v>
      </c>
      <c r="C128" s="868"/>
      <c r="D128" s="868"/>
      <c r="E128" s="868"/>
      <c r="F128" s="1081"/>
      <c r="G128" s="1097"/>
    </row>
    <row r="129" spans="1:7" s="25" customFormat="1">
      <c r="A129" s="1622"/>
      <c r="B129" s="1076" t="s">
        <v>99</v>
      </c>
      <c r="C129" s="868">
        <v>3810000</v>
      </c>
      <c r="D129" s="868">
        <v>11678312</v>
      </c>
      <c r="E129" s="868">
        <v>11658283</v>
      </c>
      <c r="F129" s="1081">
        <f>E129/D129*100</f>
        <v>99.828494049482501</v>
      </c>
      <c r="G129" s="1097"/>
    </row>
    <row r="130" spans="1:7" s="25" customFormat="1">
      <c r="A130" s="1622"/>
      <c r="B130" s="1076" t="s">
        <v>111</v>
      </c>
      <c r="C130" s="868"/>
      <c r="D130" s="868"/>
      <c r="E130" s="868"/>
      <c r="F130" s="1081"/>
      <c r="G130" s="1097"/>
    </row>
    <row r="131" spans="1:7" s="25" customFormat="1" ht="25.5">
      <c r="A131" s="1622"/>
      <c r="B131" s="1076" t="s">
        <v>106</v>
      </c>
      <c r="C131" s="868">
        <v>4033000</v>
      </c>
      <c r="D131" s="868">
        <v>2998342</v>
      </c>
      <c r="E131" s="868">
        <v>2998342</v>
      </c>
      <c r="F131" s="1081">
        <f>E131/D131*100</f>
        <v>100</v>
      </c>
      <c r="G131" s="1097"/>
    </row>
    <row r="132" spans="1:7" s="25" customFormat="1">
      <c r="A132" s="1622"/>
      <c r="B132" s="1076" t="s">
        <v>112</v>
      </c>
      <c r="C132" s="868"/>
      <c r="D132" s="868"/>
      <c r="E132" s="868"/>
      <c r="F132" s="1081"/>
      <c r="G132" s="1097"/>
    </row>
    <row r="133" spans="1:7" s="25" customFormat="1">
      <c r="A133" s="1622"/>
      <c r="B133" s="1076" t="s">
        <v>101</v>
      </c>
      <c r="C133" s="868"/>
      <c r="D133" s="868"/>
      <c r="E133" s="868"/>
      <c r="F133" s="1081"/>
      <c r="G133" s="1097"/>
    </row>
    <row r="134" spans="1:7" s="25" customFormat="1">
      <c r="A134" s="1622"/>
      <c r="B134" s="1076" t="s">
        <v>102</v>
      </c>
      <c r="C134" s="884"/>
      <c r="D134" s="884"/>
      <c r="E134" s="884"/>
      <c r="F134" s="1081"/>
      <c r="G134" s="1097"/>
    </row>
    <row r="135" spans="1:7" s="25" customFormat="1">
      <c r="A135" s="1622"/>
      <c r="B135" s="1076" t="s">
        <v>103</v>
      </c>
      <c r="C135" s="884"/>
      <c r="D135" s="884"/>
      <c r="E135" s="884"/>
      <c r="F135" s="1081"/>
      <c r="G135" s="1097"/>
    </row>
    <row r="136" spans="1:7" s="25" customFormat="1" ht="13.5" thickBot="1">
      <c r="A136" s="1622"/>
      <c r="B136" s="1077" t="s">
        <v>113</v>
      </c>
      <c r="C136" s="887"/>
      <c r="D136" s="887"/>
      <c r="E136" s="887"/>
      <c r="F136" s="1082"/>
      <c r="G136" s="1097"/>
    </row>
    <row r="137" spans="1:7" s="25" customFormat="1" ht="13.5" thickBot="1">
      <c r="A137" s="1622"/>
      <c r="B137" s="1072" t="s">
        <v>14</v>
      </c>
      <c r="C137" s="896">
        <f>SUM(C127:C136)</f>
        <v>7843000</v>
      </c>
      <c r="D137" s="896">
        <f>SUM(D127:D136)</f>
        <v>14676654</v>
      </c>
      <c r="E137" s="896">
        <f>SUM(E127:E136)</f>
        <v>14656625</v>
      </c>
      <c r="F137" s="1073">
        <f>E137/D137*100</f>
        <v>99.863531565164649</v>
      </c>
      <c r="G137" s="1097"/>
    </row>
    <row r="138" spans="1:7">
      <c r="A138" s="1621" t="s">
        <v>569</v>
      </c>
      <c r="B138" s="1074" t="s">
        <v>97</v>
      </c>
      <c r="C138" s="1067"/>
      <c r="D138" s="1067"/>
      <c r="E138" s="1067"/>
      <c r="F138" s="1080"/>
      <c r="G138" s="24"/>
    </row>
    <row r="139" spans="1:7" ht="25.5">
      <c r="A139" s="1622"/>
      <c r="B139" s="1076" t="s">
        <v>110</v>
      </c>
      <c r="C139" s="868"/>
      <c r="D139" s="868"/>
      <c r="E139" s="868"/>
      <c r="F139" s="1081"/>
      <c r="G139" s="24"/>
    </row>
    <row r="140" spans="1:7">
      <c r="A140" s="1622"/>
      <c r="B140" s="1076" t="s">
        <v>99</v>
      </c>
      <c r="C140" s="868">
        <v>79000</v>
      </c>
      <c r="D140" s="868">
        <v>60768</v>
      </c>
      <c r="E140" s="868"/>
      <c r="F140" s="1081"/>
      <c r="G140" s="24"/>
    </row>
    <row r="141" spans="1:7">
      <c r="A141" s="1622"/>
      <c r="B141" s="1076" t="s">
        <v>111</v>
      </c>
      <c r="C141" s="868"/>
      <c r="D141" s="868"/>
      <c r="E141" s="868"/>
      <c r="F141" s="1081"/>
      <c r="G141" s="24"/>
    </row>
    <row r="142" spans="1:7" ht="25.5">
      <c r="A142" s="1622"/>
      <c r="B142" s="1076" t="s">
        <v>106</v>
      </c>
      <c r="C142" s="868">
        <v>2224000</v>
      </c>
      <c r="D142" s="868">
        <v>1503749</v>
      </c>
      <c r="E142" s="868">
        <v>1503739</v>
      </c>
      <c r="F142" s="1081">
        <f>E142/D142*100</f>
        <v>99.999334995401483</v>
      </c>
      <c r="G142" s="24"/>
    </row>
    <row r="143" spans="1:7">
      <c r="A143" s="1622"/>
      <c r="B143" s="1076" t="s">
        <v>112</v>
      </c>
      <c r="C143" s="868"/>
      <c r="D143" s="868"/>
      <c r="E143" s="868"/>
      <c r="F143" s="1081"/>
      <c r="G143" s="24"/>
    </row>
    <row r="144" spans="1:7">
      <c r="A144" s="1622"/>
      <c r="B144" s="1076" t="s">
        <v>101</v>
      </c>
      <c r="C144" s="868"/>
      <c r="D144" s="868"/>
      <c r="E144" s="868"/>
      <c r="F144" s="1081"/>
      <c r="G144" s="24"/>
    </row>
    <row r="145" spans="1:7">
      <c r="A145" s="1622"/>
      <c r="B145" s="1076" t="s">
        <v>102</v>
      </c>
      <c r="C145" s="884"/>
      <c r="D145" s="884"/>
      <c r="E145" s="884"/>
      <c r="F145" s="1081"/>
      <c r="G145" s="24"/>
    </row>
    <row r="146" spans="1:7">
      <c r="A146" s="1622"/>
      <c r="B146" s="1076" t="s">
        <v>103</v>
      </c>
      <c r="C146" s="884"/>
      <c r="D146" s="884"/>
      <c r="E146" s="884"/>
      <c r="F146" s="1081"/>
      <c r="G146" s="24"/>
    </row>
    <row r="147" spans="1:7" ht="13.5" thickBot="1">
      <c r="A147" s="1622"/>
      <c r="B147" s="1077" t="s">
        <v>113</v>
      </c>
      <c r="C147" s="887"/>
      <c r="D147" s="887"/>
      <c r="E147" s="887"/>
      <c r="F147" s="1078"/>
      <c r="G147" s="24"/>
    </row>
    <row r="148" spans="1:7" s="25" customFormat="1" ht="13.5" thickBot="1">
      <c r="A148" s="1622"/>
      <c r="B148" s="1072" t="s">
        <v>14</v>
      </c>
      <c r="C148" s="896">
        <f>SUM(C138:C147)</f>
        <v>2303000</v>
      </c>
      <c r="D148" s="896">
        <f>SUM(D138:D147)</f>
        <v>1564517</v>
      </c>
      <c r="E148" s="896">
        <f>SUM(E138:E147)</f>
        <v>1503739</v>
      </c>
      <c r="F148" s="1073">
        <f>E148/D148*100</f>
        <v>96.115222781216175</v>
      </c>
      <c r="G148" s="1097"/>
    </row>
    <row r="149" spans="1:7">
      <c r="A149" s="1621" t="s">
        <v>570</v>
      </c>
      <c r="B149" s="1074" t="s">
        <v>97</v>
      </c>
      <c r="C149" s="1067"/>
      <c r="D149" s="1067"/>
      <c r="E149" s="1067"/>
      <c r="F149" s="1080"/>
      <c r="G149" s="24"/>
    </row>
    <row r="150" spans="1:7" ht="25.5">
      <c r="A150" s="1622"/>
      <c r="B150" s="1076" t="s">
        <v>110</v>
      </c>
      <c r="C150" s="868"/>
      <c r="D150" s="868"/>
      <c r="E150" s="868"/>
      <c r="F150" s="1081"/>
      <c r="G150" s="24"/>
    </row>
    <row r="151" spans="1:7">
      <c r="A151" s="1622"/>
      <c r="B151" s="1076" t="s">
        <v>99</v>
      </c>
      <c r="C151" s="868"/>
      <c r="D151" s="868"/>
      <c r="E151" s="868"/>
      <c r="F151" s="1081"/>
      <c r="G151" s="24"/>
    </row>
    <row r="152" spans="1:7">
      <c r="A152" s="1622"/>
      <c r="B152" s="1076" t="s">
        <v>111</v>
      </c>
      <c r="C152" s="868"/>
      <c r="D152" s="868"/>
      <c r="E152" s="868"/>
      <c r="F152" s="1081"/>
      <c r="G152" s="24"/>
    </row>
    <row r="153" spans="1:7" ht="25.5">
      <c r="A153" s="1622"/>
      <c r="B153" s="1076" t="s">
        <v>106</v>
      </c>
      <c r="C153" s="868">
        <v>50000</v>
      </c>
      <c r="D153" s="868">
        <v>46000</v>
      </c>
      <c r="E153" s="868">
        <v>41000</v>
      </c>
      <c r="F153" s="1081">
        <f>E153/D153*100</f>
        <v>89.130434782608688</v>
      </c>
      <c r="G153" s="24"/>
    </row>
    <row r="154" spans="1:7">
      <c r="A154" s="1622"/>
      <c r="B154" s="1076" t="s">
        <v>112</v>
      </c>
      <c r="C154" s="868"/>
      <c r="D154" s="868"/>
      <c r="E154" s="868"/>
      <c r="F154" s="1081"/>
      <c r="G154" s="24"/>
    </row>
    <row r="155" spans="1:7">
      <c r="A155" s="1622"/>
      <c r="B155" s="1076" t="s">
        <v>101</v>
      </c>
      <c r="C155" s="868">
        <v>1951807000</v>
      </c>
      <c r="D155" s="868">
        <v>1951807000</v>
      </c>
      <c r="E155" s="868">
        <v>87000</v>
      </c>
      <c r="F155" s="1081">
        <f t="shared" ref="F155" si="3">E155/D155*100</f>
        <v>4.4574079301898193E-3</v>
      </c>
      <c r="G155" s="24"/>
    </row>
    <row r="156" spans="1:7">
      <c r="A156" s="1622"/>
      <c r="B156" s="1076" t="s">
        <v>102</v>
      </c>
      <c r="C156" s="884"/>
      <c r="D156" s="884"/>
      <c r="E156" s="884"/>
      <c r="F156" s="1081"/>
      <c r="G156" s="24"/>
    </row>
    <row r="157" spans="1:7">
      <c r="A157" s="1622"/>
      <c r="B157" s="1076" t="s">
        <v>103</v>
      </c>
      <c r="C157" s="884"/>
      <c r="D157" s="884"/>
      <c r="E157" s="884"/>
      <c r="F157" s="1081"/>
      <c r="G157" s="24"/>
    </row>
    <row r="158" spans="1:7" ht="13.5" thickBot="1">
      <c r="A158" s="1622"/>
      <c r="B158" s="1077" t="s">
        <v>113</v>
      </c>
      <c r="C158" s="887"/>
      <c r="D158" s="887"/>
      <c r="E158" s="887"/>
      <c r="F158" s="1082"/>
      <c r="G158" s="24"/>
    </row>
    <row r="159" spans="1:7" ht="13.5" thickBot="1">
      <c r="A159" s="1622"/>
      <c r="B159" s="1072" t="s">
        <v>14</v>
      </c>
      <c r="C159" s="896">
        <f>SUM(C149:C158)</f>
        <v>1951857000</v>
      </c>
      <c r="D159" s="896">
        <f>SUM(D149:D158)</f>
        <v>1951853000</v>
      </c>
      <c r="E159" s="896">
        <f>SUM(E149:E158)</f>
        <v>128000</v>
      </c>
      <c r="F159" s="1068">
        <f>E159/D159*100</f>
        <v>6.5578709052372276E-3</v>
      </c>
      <c r="G159" s="24"/>
    </row>
    <row r="160" spans="1:7">
      <c r="A160" s="1621" t="s">
        <v>681</v>
      </c>
      <c r="B160" s="1074" t="s">
        <v>97</v>
      </c>
      <c r="C160" s="1067"/>
      <c r="D160" s="1067"/>
      <c r="E160" s="1067"/>
      <c r="F160" s="1080"/>
      <c r="G160" s="24"/>
    </row>
    <row r="161" spans="1:7" ht="25.5">
      <c r="A161" s="1622"/>
      <c r="B161" s="1076" t="s">
        <v>110</v>
      </c>
      <c r="C161" s="868"/>
      <c r="D161" s="868"/>
      <c r="E161" s="868"/>
      <c r="F161" s="1081"/>
      <c r="G161" s="24"/>
    </row>
    <row r="162" spans="1:7">
      <c r="A162" s="1622"/>
      <c r="B162" s="1076" t="s">
        <v>99</v>
      </c>
      <c r="C162" s="868"/>
      <c r="D162" s="868">
        <v>93909</v>
      </c>
      <c r="E162" s="868">
        <v>93909</v>
      </c>
      <c r="F162" s="1081">
        <f>E162/D162*100</f>
        <v>100</v>
      </c>
      <c r="G162" s="24"/>
    </row>
    <row r="163" spans="1:7">
      <c r="A163" s="1622"/>
      <c r="B163" s="1076" t="s">
        <v>111</v>
      </c>
      <c r="C163" s="868"/>
      <c r="D163" s="868"/>
      <c r="E163" s="868"/>
      <c r="F163" s="1081"/>
      <c r="G163" s="24"/>
    </row>
    <row r="164" spans="1:7" ht="25.5">
      <c r="A164" s="1622"/>
      <c r="B164" s="1076" t="s">
        <v>106</v>
      </c>
      <c r="C164" s="868"/>
      <c r="D164" s="868"/>
      <c r="E164" s="868"/>
      <c r="F164" s="1081"/>
      <c r="G164" s="24"/>
    </row>
    <row r="165" spans="1:7">
      <c r="A165" s="1622"/>
      <c r="B165" s="1076" t="s">
        <v>112</v>
      </c>
      <c r="C165" s="868"/>
      <c r="D165" s="868"/>
      <c r="E165" s="868"/>
      <c r="F165" s="1081"/>
      <c r="G165" s="24"/>
    </row>
    <row r="166" spans="1:7">
      <c r="A166" s="1622"/>
      <c r="B166" s="1076" t="s">
        <v>101</v>
      </c>
      <c r="C166" s="868"/>
      <c r="D166" s="868"/>
      <c r="E166" s="868"/>
      <c r="F166" s="1081"/>
      <c r="G166" s="24"/>
    </row>
    <row r="167" spans="1:7">
      <c r="A167" s="1622"/>
      <c r="B167" s="1076" t="s">
        <v>102</v>
      </c>
      <c r="C167" s="884"/>
      <c r="D167" s="884"/>
      <c r="E167" s="884"/>
      <c r="F167" s="1081"/>
      <c r="G167" s="24"/>
    </row>
    <row r="168" spans="1:7">
      <c r="A168" s="1622"/>
      <c r="B168" s="1076" t="s">
        <v>103</v>
      </c>
      <c r="C168" s="884"/>
      <c r="D168" s="884"/>
      <c r="E168" s="884"/>
      <c r="F168" s="1081"/>
      <c r="G168" s="24"/>
    </row>
    <row r="169" spans="1:7" ht="13.5" thickBot="1">
      <c r="A169" s="1622"/>
      <c r="B169" s="1077" t="s">
        <v>113</v>
      </c>
      <c r="C169" s="887"/>
      <c r="D169" s="887"/>
      <c r="E169" s="887"/>
      <c r="F169" s="1082"/>
      <c r="G169" s="24"/>
    </row>
    <row r="170" spans="1:7" ht="13.5" thickBot="1">
      <c r="A170" s="1622"/>
      <c r="B170" s="1072" t="s">
        <v>14</v>
      </c>
      <c r="C170" s="896">
        <f>SUM(C160:C169)</f>
        <v>0</v>
      </c>
      <c r="D170" s="896">
        <f>SUM(D160:D169)</f>
        <v>93909</v>
      </c>
      <c r="E170" s="896">
        <f>SUM(E160:E169)</f>
        <v>93909</v>
      </c>
      <c r="F170" s="1073">
        <f>E170/D170*100</f>
        <v>100</v>
      </c>
      <c r="G170" s="24"/>
    </row>
    <row r="171" spans="1:7" ht="13.5" thickBot="1">
      <c r="A171" s="1085" t="s">
        <v>81</v>
      </c>
      <c r="B171" s="1086" t="s">
        <v>29</v>
      </c>
      <c r="C171" s="1087" t="s">
        <v>175</v>
      </c>
      <c r="D171" s="1087" t="s">
        <v>167</v>
      </c>
      <c r="E171" s="1087" t="s">
        <v>168</v>
      </c>
      <c r="F171" s="1088" t="s">
        <v>169</v>
      </c>
      <c r="G171" s="24"/>
    </row>
    <row r="172" spans="1:7">
      <c r="A172" s="1621" t="s">
        <v>114</v>
      </c>
      <c r="B172" s="1074" t="s">
        <v>97</v>
      </c>
      <c r="C172" s="1067"/>
      <c r="D172" s="1067"/>
      <c r="E172" s="1067"/>
      <c r="F172" s="1080"/>
      <c r="G172" s="24"/>
    </row>
    <row r="173" spans="1:7" ht="25.5">
      <c r="A173" s="1622"/>
      <c r="B173" s="1076" t="s">
        <v>110</v>
      </c>
      <c r="C173" s="868"/>
      <c r="D173" s="868"/>
      <c r="E173" s="868"/>
      <c r="F173" s="1081"/>
      <c r="G173" s="24"/>
    </row>
    <row r="174" spans="1:7">
      <c r="A174" s="1622"/>
      <c r="B174" s="1076" t="s">
        <v>99</v>
      </c>
      <c r="C174" s="868">
        <v>15340000</v>
      </c>
      <c r="D174" s="868">
        <v>15340000</v>
      </c>
      <c r="E174" s="868">
        <v>9024348</v>
      </c>
      <c r="F174" s="1081">
        <f>E174/D174*100</f>
        <v>58.828865710560628</v>
      </c>
      <c r="G174" s="24"/>
    </row>
    <row r="175" spans="1:7">
      <c r="A175" s="1622"/>
      <c r="B175" s="1076" t="s">
        <v>111</v>
      </c>
      <c r="C175" s="868"/>
      <c r="D175" s="868"/>
      <c r="E175" s="868"/>
      <c r="F175" s="1081"/>
      <c r="G175" s="24"/>
    </row>
    <row r="176" spans="1:7" ht="25.5">
      <c r="A176" s="1622"/>
      <c r="B176" s="1076" t="s">
        <v>106</v>
      </c>
      <c r="C176" s="868">
        <v>473000</v>
      </c>
      <c r="D176" s="868">
        <v>339225</v>
      </c>
      <c r="E176" s="868">
        <v>322461</v>
      </c>
      <c r="F176" s="1081">
        <f>E176/D176*100</f>
        <v>95.058147247402175</v>
      </c>
      <c r="G176" s="24"/>
    </row>
    <row r="177" spans="1:7">
      <c r="A177" s="1622"/>
      <c r="B177" s="1076" t="s">
        <v>112</v>
      </c>
      <c r="C177" s="868"/>
      <c r="D177" s="868"/>
      <c r="E177" s="868"/>
      <c r="F177" s="1081"/>
      <c r="G177" s="24"/>
    </row>
    <row r="178" spans="1:7">
      <c r="A178" s="1622"/>
      <c r="B178" s="1076" t="s">
        <v>101</v>
      </c>
      <c r="C178" s="868">
        <v>1000000</v>
      </c>
      <c r="D178" s="868">
        <v>604520</v>
      </c>
      <c r="E178" s="868">
        <v>604520</v>
      </c>
      <c r="F178" s="1081">
        <f>E178/D178*100</f>
        <v>100</v>
      </c>
      <c r="G178" s="24"/>
    </row>
    <row r="179" spans="1:7">
      <c r="A179" s="1622"/>
      <c r="B179" s="1076" t="s">
        <v>102</v>
      </c>
      <c r="C179" s="884"/>
      <c r="D179" s="884"/>
      <c r="E179" s="884"/>
      <c r="F179" s="1081"/>
      <c r="G179" s="24"/>
    </row>
    <row r="180" spans="1:7">
      <c r="A180" s="1622"/>
      <c r="B180" s="1076" t="s">
        <v>103</v>
      </c>
      <c r="C180" s="884"/>
      <c r="D180" s="884"/>
      <c r="E180" s="884"/>
      <c r="F180" s="1081"/>
      <c r="G180" s="24"/>
    </row>
    <row r="181" spans="1:7" ht="13.5" thickBot="1">
      <c r="A181" s="1622"/>
      <c r="B181" s="1077" t="s">
        <v>113</v>
      </c>
      <c r="C181" s="887"/>
      <c r="D181" s="887"/>
      <c r="E181" s="887"/>
      <c r="F181" s="1082"/>
      <c r="G181" s="24"/>
    </row>
    <row r="182" spans="1:7" ht="13.5" thickBot="1">
      <c r="A182" s="1622"/>
      <c r="B182" s="1072" t="s">
        <v>14</v>
      </c>
      <c r="C182" s="896">
        <f>SUM(C172:C181)</f>
        <v>16813000</v>
      </c>
      <c r="D182" s="896">
        <f>SUM(D172:D181)</f>
        <v>16283745</v>
      </c>
      <c r="E182" s="896">
        <f>SUM(E172:E181)</f>
        <v>9951329</v>
      </c>
      <c r="F182" s="1073">
        <f>E182/D182*100</f>
        <v>61.112041486771005</v>
      </c>
      <c r="G182" s="24"/>
    </row>
    <row r="183" spans="1:7" ht="13.5" thickBot="1">
      <c r="A183" s="1621" t="s">
        <v>571</v>
      </c>
      <c r="B183" s="1074" t="s">
        <v>97</v>
      </c>
      <c r="C183" s="1098">
        <v>1679000</v>
      </c>
      <c r="D183" s="1098">
        <v>3585116</v>
      </c>
      <c r="E183" s="1291">
        <v>3004415</v>
      </c>
      <c r="F183" s="1080">
        <f>E183/D183*100</f>
        <v>83.802448791057245</v>
      </c>
      <c r="G183" s="24"/>
    </row>
    <row r="184" spans="1:7" ht="26.25" thickBot="1">
      <c r="A184" s="1622"/>
      <c r="B184" s="1076" t="s">
        <v>110</v>
      </c>
      <c r="C184" s="1099">
        <v>453000</v>
      </c>
      <c r="D184" s="1099">
        <v>968164</v>
      </c>
      <c r="E184" s="1292">
        <v>811195</v>
      </c>
      <c r="F184" s="1080">
        <f t="shared" ref="F184:F191" si="4">E184/D184*100</f>
        <v>83.786941055441019</v>
      </c>
      <c r="G184" s="24"/>
    </row>
    <row r="185" spans="1:7" ht="13.5" thickBot="1">
      <c r="A185" s="1622"/>
      <c r="B185" s="1076" t="s">
        <v>99</v>
      </c>
      <c r="C185" s="1099">
        <v>19903000</v>
      </c>
      <c r="D185" s="1099">
        <v>26194501</v>
      </c>
      <c r="E185" s="1292">
        <v>19062197</v>
      </c>
      <c r="F185" s="1080">
        <f t="shared" si="4"/>
        <v>72.771750834268616</v>
      </c>
      <c r="G185" s="24"/>
    </row>
    <row r="186" spans="1:7" ht="13.5" thickBot="1">
      <c r="A186" s="1622"/>
      <c r="B186" s="1076" t="s">
        <v>111</v>
      </c>
      <c r="C186" s="1099"/>
      <c r="D186" s="1099"/>
      <c r="E186" s="1292"/>
      <c r="F186" s="1080"/>
      <c r="G186" s="24"/>
    </row>
    <row r="187" spans="1:7" ht="26.25" thickBot="1">
      <c r="A187" s="1622"/>
      <c r="B187" s="1076" t="s">
        <v>106</v>
      </c>
      <c r="C187" s="1099">
        <v>5200000</v>
      </c>
      <c r="D187" s="1099">
        <v>5510209</v>
      </c>
      <c r="E187" s="1292">
        <v>5356586</v>
      </c>
      <c r="F187" s="1080">
        <f t="shared" si="4"/>
        <v>97.212029525558833</v>
      </c>
      <c r="G187" s="24"/>
    </row>
    <row r="188" spans="1:7" ht="13.5" thickBot="1">
      <c r="A188" s="1622"/>
      <c r="B188" s="1076" t="s">
        <v>112</v>
      </c>
      <c r="C188" s="1099"/>
      <c r="D188" s="1099"/>
      <c r="E188" s="1292"/>
      <c r="F188" s="1080"/>
      <c r="G188" s="24"/>
    </row>
    <row r="189" spans="1:7" ht="13.5" thickBot="1">
      <c r="A189" s="1622"/>
      <c r="B189" s="1076" t="s">
        <v>101</v>
      </c>
      <c r="C189" s="1099">
        <v>2781000</v>
      </c>
      <c r="D189" s="1099">
        <v>2687801</v>
      </c>
      <c r="E189" s="1292">
        <v>2498112</v>
      </c>
      <c r="F189" s="1080">
        <f t="shared" si="4"/>
        <v>92.942595080513769</v>
      </c>
      <c r="G189" s="24"/>
    </row>
    <row r="190" spans="1:7" ht="13.5" thickBot="1">
      <c r="A190" s="1622"/>
      <c r="B190" s="1076" t="s">
        <v>102</v>
      </c>
      <c r="C190" s="1059"/>
      <c r="D190" s="1059"/>
      <c r="E190" s="1292"/>
      <c r="F190" s="1080"/>
      <c r="G190" s="24"/>
    </row>
    <row r="191" spans="1:7" ht="13.5" thickBot="1">
      <c r="A191" s="1622"/>
      <c r="B191" s="1076" t="s">
        <v>103</v>
      </c>
      <c r="C191" s="1059"/>
      <c r="D191" s="1059">
        <v>212937</v>
      </c>
      <c r="E191" s="1292">
        <v>212937</v>
      </c>
      <c r="F191" s="1080">
        <f t="shared" si="4"/>
        <v>100</v>
      </c>
      <c r="G191" s="24"/>
    </row>
    <row r="192" spans="1:7" ht="13.5" thickBot="1">
      <c r="A192" s="1622"/>
      <c r="B192" s="1077" t="s">
        <v>113</v>
      </c>
      <c r="C192" s="887"/>
      <c r="D192" s="887"/>
      <c r="E192" s="1293"/>
      <c r="F192" s="1080"/>
      <c r="G192" s="24"/>
    </row>
    <row r="193" spans="1:7" ht="13.5" thickBot="1">
      <c r="A193" s="1622"/>
      <c r="B193" s="1072" t="s">
        <v>14</v>
      </c>
      <c r="C193" s="896">
        <f>SUM(C183:C192)</f>
        <v>30016000</v>
      </c>
      <c r="D193" s="896">
        <f>SUM(D183:D192)</f>
        <v>39158728</v>
      </c>
      <c r="E193" s="896">
        <f>SUM(E183:E192)</f>
        <v>30945442</v>
      </c>
      <c r="F193" s="1073">
        <f>E193/D193*100</f>
        <v>79.025656808872853</v>
      </c>
      <c r="G193" s="24"/>
    </row>
    <row r="194" spans="1:7" ht="13.5" thickBot="1">
      <c r="A194" s="1621" t="s">
        <v>116</v>
      </c>
      <c r="B194" s="1074" t="s">
        <v>97</v>
      </c>
      <c r="C194" s="1067">
        <v>720000</v>
      </c>
      <c r="D194" s="1067">
        <v>720000</v>
      </c>
      <c r="E194" s="1067">
        <v>720000</v>
      </c>
      <c r="F194" s="1080">
        <f>E194/D194*100</f>
        <v>100</v>
      </c>
      <c r="G194" s="24"/>
    </row>
    <row r="195" spans="1:7" ht="26.25" thickBot="1">
      <c r="A195" s="1622"/>
      <c r="B195" s="1076" t="s">
        <v>110</v>
      </c>
      <c r="C195" s="868">
        <v>194000</v>
      </c>
      <c r="D195" s="868">
        <v>194000</v>
      </c>
      <c r="E195" s="868">
        <v>174960</v>
      </c>
      <c r="F195" s="1080">
        <f>E195/D195*100</f>
        <v>90.185567010309271</v>
      </c>
      <c r="G195" s="24"/>
    </row>
    <row r="196" spans="1:7" ht="13.5" thickBot="1">
      <c r="A196" s="1622"/>
      <c r="B196" s="1076" t="s">
        <v>99</v>
      </c>
      <c r="C196" s="868">
        <v>191000</v>
      </c>
      <c r="D196" s="868">
        <v>1338176</v>
      </c>
      <c r="E196" s="868">
        <v>1174194</v>
      </c>
      <c r="F196" s="1080">
        <f>E196/D196*100</f>
        <v>87.745857047204552</v>
      </c>
      <c r="G196" s="24"/>
    </row>
    <row r="197" spans="1:7" ht="13.5" thickBot="1">
      <c r="A197" s="1622"/>
      <c r="B197" s="1076" t="s">
        <v>111</v>
      </c>
      <c r="C197" s="868"/>
      <c r="D197" s="868"/>
      <c r="E197" s="868"/>
      <c r="F197" s="1080"/>
      <c r="G197" s="24"/>
    </row>
    <row r="198" spans="1:7" ht="26.25" thickBot="1">
      <c r="A198" s="1622"/>
      <c r="B198" s="1076" t="s">
        <v>106</v>
      </c>
      <c r="C198" s="868"/>
      <c r="D198" s="868"/>
      <c r="E198" s="868"/>
      <c r="F198" s="1080"/>
      <c r="G198" s="24"/>
    </row>
    <row r="199" spans="1:7" ht="13.5" thickBot="1">
      <c r="A199" s="1622"/>
      <c r="B199" s="1076" t="s">
        <v>112</v>
      </c>
      <c r="C199" s="868"/>
      <c r="D199" s="868"/>
      <c r="E199" s="868"/>
      <c r="F199" s="1080"/>
      <c r="G199" s="24"/>
    </row>
    <row r="200" spans="1:7" ht="13.5" thickBot="1">
      <c r="A200" s="1622"/>
      <c r="B200" s="1076" t="s">
        <v>101</v>
      </c>
      <c r="C200" s="868"/>
      <c r="D200" s="868"/>
      <c r="E200" s="868"/>
      <c r="F200" s="1080"/>
      <c r="G200" s="24"/>
    </row>
    <row r="201" spans="1:7" ht="13.5" thickBot="1">
      <c r="A201" s="1622"/>
      <c r="B201" s="1076" t="s">
        <v>102</v>
      </c>
      <c r="C201" s="884"/>
      <c r="D201" s="884"/>
      <c r="E201" s="884"/>
      <c r="F201" s="1080"/>
      <c r="G201" s="24"/>
    </row>
    <row r="202" spans="1:7" ht="13.5" thickBot="1">
      <c r="A202" s="1622"/>
      <c r="B202" s="1076" t="s">
        <v>103</v>
      </c>
      <c r="C202" s="884"/>
      <c r="D202" s="884"/>
      <c r="E202" s="884"/>
      <c r="F202" s="1080"/>
      <c r="G202" s="24"/>
    </row>
    <row r="203" spans="1:7" ht="13.5" thickBot="1">
      <c r="A203" s="1622"/>
      <c r="B203" s="1077" t="s">
        <v>113</v>
      </c>
      <c r="C203" s="887"/>
      <c r="D203" s="887"/>
      <c r="E203" s="887"/>
      <c r="F203" s="1080"/>
      <c r="G203" s="24"/>
    </row>
    <row r="204" spans="1:7" ht="13.5" thickBot="1">
      <c r="A204" s="1622"/>
      <c r="B204" s="1072" t="s">
        <v>14</v>
      </c>
      <c r="C204" s="896">
        <f>SUM(C194:C203)</f>
        <v>1105000</v>
      </c>
      <c r="D204" s="896">
        <f>SUM(D194:D203)</f>
        <v>2252176</v>
      </c>
      <c r="E204" s="896">
        <f>SUM(E194:E203)</f>
        <v>2069154</v>
      </c>
      <c r="F204" s="1073">
        <f>E204/D204*100</f>
        <v>91.873548070843498</v>
      </c>
      <c r="G204" s="24"/>
    </row>
    <row r="205" spans="1:7" ht="13.5" thickBot="1">
      <c r="A205" s="1621" t="s">
        <v>117</v>
      </c>
      <c r="B205" s="1074" t="s">
        <v>97</v>
      </c>
      <c r="C205" s="1067"/>
      <c r="D205" s="1067"/>
      <c r="E205" s="1067"/>
      <c r="F205" s="1080"/>
      <c r="G205" s="24"/>
    </row>
    <row r="206" spans="1:7" ht="26.25" thickBot="1">
      <c r="A206" s="1622"/>
      <c r="B206" s="1076" t="s">
        <v>110</v>
      </c>
      <c r="C206" s="868"/>
      <c r="D206" s="868"/>
      <c r="E206" s="868"/>
      <c r="F206" s="1080"/>
      <c r="G206" s="24"/>
    </row>
    <row r="207" spans="1:7" ht="13.5" thickBot="1">
      <c r="A207" s="1622"/>
      <c r="B207" s="1076" t="s">
        <v>99</v>
      </c>
      <c r="C207" s="868"/>
      <c r="D207" s="868"/>
      <c r="E207" s="868"/>
      <c r="F207" s="1080"/>
      <c r="G207" s="24"/>
    </row>
    <row r="208" spans="1:7" ht="13.5" thickBot="1">
      <c r="A208" s="1622"/>
      <c r="B208" s="1076" t="s">
        <v>111</v>
      </c>
      <c r="C208" s="868"/>
      <c r="D208" s="868"/>
      <c r="E208" s="868"/>
      <c r="F208" s="1080"/>
      <c r="G208" s="24"/>
    </row>
    <row r="209" spans="1:7" ht="26.25" thickBot="1">
      <c r="A209" s="1622"/>
      <c r="B209" s="1076" t="s">
        <v>106</v>
      </c>
      <c r="C209" s="868">
        <v>6102000</v>
      </c>
      <c r="D209" s="868">
        <v>6102000</v>
      </c>
      <c r="E209" s="868">
        <v>6102000</v>
      </c>
      <c r="F209" s="1294">
        <f>E209/D209*100</f>
        <v>100</v>
      </c>
      <c r="G209" s="24"/>
    </row>
    <row r="210" spans="1:7" ht="13.5" thickBot="1">
      <c r="A210" s="1622"/>
      <c r="B210" s="1076" t="s">
        <v>112</v>
      </c>
      <c r="C210" s="868"/>
      <c r="D210" s="868"/>
      <c r="E210" s="868"/>
      <c r="F210" s="1080"/>
      <c r="G210" s="24"/>
    </row>
    <row r="211" spans="1:7" ht="13.5" thickBot="1">
      <c r="A211" s="1622"/>
      <c r="B211" s="1076" t="s">
        <v>101</v>
      </c>
      <c r="C211" s="868"/>
      <c r="D211" s="868"/>
      <c r="E211" s="868"/>
      <c r="F211" s="1080"/>
      <c r="G211" s="24"/>
    </row>
    <row r="212" spans="1:7" ht="13.5" thickBot="1">
      <c r="A212" s="1622"/>
      <c r="B212" s="1076" t="s">
        <v>102</v>
      </c>
      <c r="C212" s="884"/>
      <c r="D212" s="884"/>
      <c r="E212" s="884"/>
      <c r="F212" s="1080"/>
      <c r="G212" s="24"/>
    </row>
    <row r="213" spans="1:7" ht="13.5" thickBot="1">
      <c r="A213" s="1622"/>
      <c r="B213" s="1076" t="s">
        <v>103</v>
      </c>
      <c r="C213" s="884"/>
      <c r="D213" s="884"/>
      <c r="E213" s="884"/>
      <c r="F213" s="1080"/>
      <c r="G213" s="24"/>
    </row>
    <row r="214" spans="1:7" ht="13.5" thickBot="1">
      <c r="A214" s="1622"/>
      <c r="B214" s="1077" t="s">
        <v>113</v>
      </c>
      <c r="C214" s="887"/>
      <c r="D214" s="887"/>
      <c r="E214" s="887"/>
      <c r="F214" s="1080"/>
      <c r="G214" s="24"/>
    </row>
    <row r="215" spans="1:7" ht="13.5" thickBot="1">
      <c r="A215" s="1622"/>
      <c r="B215" s="1072" t="s">
        <v>14</v>
      </c>
      <c r="C215" s="896">
        <f>SUM(C205:C214)</f>
        <v>6102000</v>
      </c>
      <c r="D215" s="896">
        <f>SUM(D205:D214)</f>
        <v>6102000</v>
      </c>
      <c r="E215" s="896">
        <f>SUM(E205:E214)</f>
        <v>6102000</v>
      </c>
      <c r="F215" s="1073">
        <f>E215/D215*100</f>
        <v>100</v>
      </c>
      <c r="G215" s="24"/>
    </row>
    <row r="216" spans="1:7">
      <c r="A216" s="1621" t="s">
        <v>119</v>
      </c>
      <c r="B216" s="1074" t="s">
        <v>97</v>
      </c>
      <c r="C216" s="1067"/>
      <c r="D216" s="1067"/>
      <c r="E216" s="1067"/>
      <c r="F216" s="1075"/>
      <c r="G216" s="24"/>
    </row>
    <row r="217" spans="1:7" ht="25.5">
      <c r="A217" s="1622"/>
      <c r="B217" s="1076" t="s">
        <v>110</v>
      </c>
      <c r="C217" s="868"/>
      <c r="D217" s="868"/>
      <c r="E217" s="868"/>
      <c r="F217" s="1068"/>
      <c r="G217" s="24"/>
    </row>
    <row r="218" spans="1:7">
      <c r="A218" s="1622"/>
      <c r="B218" s="1076" t="s">
        <v>99</v>
      </c>
      <c r="C218" s="868">
        <v>279000</v>
      </c>
      <c r="D218" s="868">
        <v>130595</v>
      </c>
      <c r="E218" s="868"/>
      <c r="F218" s="1068"/>
      <c r="G218" s="24"/>
    </row>
    <row r="219" spans="1:7">
      <c r="A219" s="1622"/>
      <c r="B219" s="1076" t="s">
        <v>111</v>
      </c>
      <c r="C219" s="868"/>
      <c r="D219" s="868"/>
      <c r="E219" s="868"/>
      <c r="F219" s="1068"/>
      <c r="G219" s="24"/>
    </row>
    <row r="220" spans="1:7" ht="25.5">
      <c r="A220" s="1622"/>
      <c r="B220" s="1076" t="s">
        <v>106</v>
      </c>
      <c r="C220" s="868"/>
      <c r="D220" s="868"/>
      <c r="E220" s="868"/>
      <c r="F220" s="1068"/>
      <c r="G220" s="24"/>
    </row>
    <row r="221" spans="1:7">
      <c r="A221" s="1622"/>
      <c r="B221" s="1076" t="s">
        <v>112</v>
      </c>
      <c r="C221" s="868"/>
      <c r="D221" s="868"/>
      <c r="E221" s="868"/>
      <c r="F221" s="1068"/>
      <c r="G221" s="24"/>
    </row>
    <row r="222" spans="1:7">
      <c r="A222" s="1622"/>
      <c r="B222" s="1076" t="s">
        <v>101</v>
      </c>
      <c r="C222" s="868"/>
      <c r="D222" s="868"/>
      <c r="E222" s="868"/>
      <c r="F222" s="1068"/>
      <c r="G222" s="24"/>
    </row>
    <row r="223" spans="1:7">
      <c r="A223" s="1622"/>
      <c r="B223" s="1076" t="s">
        <v>102</v>
      </c>
      <c r="C223" s="884"/>
      <c r="D223" s="884"/>
      <c r="E223" s="884"/>
      <c r="F223" s="1068"/>
      <c r="G223" s="24"/>
    </row>
    <row r="224" spans="1:7">
      <c r="A224" s="1622"/>
      <c r="B224" s="1076" t="s">
        <v>103</v>
      </c>
      <c r="C224" s="884"/>
      <c r="D224" s="884"/>
      <c r="E224" s="884"/>
      <c r="F224" s="1068"/>
      <c r="G224" s="24"/>
    </row>
    <row r="225" spans="1:7" ht="13.5" thickBot="1">
      <c r="A225" s="1622"/>
      <c r="B225" s="1077" t="s">
        <v>113</v>
      </c>
      <c r="C225" s="887"/>
      <c r="D225" s="887"/>
      <c r="E225" s="887"/>
      <c r="F225" s="1078"/>
      <c r="G225" s="24"/>
    </row>
    <row r="226" spans="1:7" ht="13.5" thickBot="1">
      <c r="A226" s="1622"/>
      <c r="B226" s="1072" t="s">
        <v>14</v>
      </c>
      <c r="C226" s="896">
        <f>SUM(C216:C225)</f>
        <v>279000</v>
      </c>
      <c r="D226" s="896">
        <f>SUM(D216:D225)</f>
        <v>130595</v>
      </c>
      <c r="E226" s="896">
        <f>SUM(E216:E225)</f>
        <v>0</v>
      </c>
      <c r="F226" s="1073">
        <f>E226/D226*100</f>
        <v>0</v>
      </c>
      <c r="G226" s="24"/>
    </row>
    <row r="227" spans="1:7">
      <c r="A227" s="1621" t="s">
        <v>425</v>
      </c>
      <c r="B227" s="1074" t="s">
        <v>97</v>
      </c>
      <c r="C227" s="1067"/>
      <c r="D227" s="1067"/>
      <c r="E227" s="1067"/>
      <c r="F227" s="1080"/>
      <c r="G227" s="24"/>
    </row>
    <row r="228" spans="1:7" ht="25.5">
      <c r="A228" s="1622"/>
      <c r="B228" s="1076" t="s">
        <v>110</v>
      </c>
      <c r="C228" s="868"/>
      <c r="D228" s="868"/>
      <c r="E228" s="868"/>
      <c r="F228" s="1081"/>
      <c r="G228" s="24"/>
    </row>
    <row r="229" spans="1:7">
      <c r="A229" s="1622"/>
      <c r="B229" s="1076" t="s">
        <v>99</v>
      </c>
      <c r="C229" s="868">
        <v>76000</v>
      </c>
      <c r="D229" s="868">
        <v>205480</v>
      </c>
      <c r="E229" s="868">
        <v>56896</v>
      </c>
      <c r="F229" s="1081">
        <f>E229/D229*100</f>
        <v>27.689312828499123</v>
      </c>
      <c r="G229" s="24"/>
    </row>
    <row r="230" spans="1:7">
      <c r="A230" s="1622"/>
      <c r="B230" s="1076" t="s">
        <v>111</v>
      </c>
      <c r="C230" s="868"/>
      <c r="D230" s="868"/>
      <c r="E230" s="868"/>
      <c r="F230" s="1081"/>
      <c r="G230" s="24"/>
    </row>
    <row r="231" spans="1:7" ht="25.5">
      <c r="A231" s="1622"/>
      <c r="B231" s="1076" t="s">
        <v>106</v>
      </c>
      <c r="C231" s="868"/>
      <c r="D231" s="868"/>
      <c r="E231" s="868"/>
      <c r="F231" s="1081"/>
      <c r="G231" s="24"/>
    </row>
    <row r="232" spans="1:7">
      <c r="A232" s="1622"/>
      <c r="B232" s="1076" t="s">
        <v>112</v>
      </c>
      <c r="C232" s="868"/>
      <c r="D232" s="868"/>
      <c r="E232" s="868"/>
      <c r="F232" s="1081"/>
      <c r="G232" s="24"/>
    </row>
    <row r="233" spans="1:7">
      <c r="A233" s="1622"/>
      <c r="B233" s="1076" t="s">
        <v>101</v>
      </c>
      <c r="C233" s="868"/>
      <c r="D233" s="868"/>
      <c r="E233" s="868"/>
      <c r="F233" s="1081"/>
      <c r="G233" s="24"/>
    </row>
    <row r="234" spans="1:7">
      <c r="A234" s="1622"/>
      <c r="B234" s="1076" t="s">
        <v>102</v>
      </c>
      <c r="C234" s="884"/>
      <c r="D234" s="884"/>
      <c r="E234" s="884"/>
      <c r="F234" s="1081"/>
      <c r="G234" s="24"/>
    </row>
    <row r="235" spans="1:7">
      <c r="A235" s="1622"/>
      <c r="B235" s="1076" t="s">
        <v>103</v>
      </c>
      <c r="C235" s="884"/>
      <c r="D235" s="884"/>
      <c r="E235" s="884"/>
      <c r="F235" s="1081"/>
      <c r="G235" s="24"/>
    </row>
    <row r="236" spans="1:7" ht="13.5" thickBot="1">
      <c r="A236" s="1622"/>
      <c r="B236" s="1077" t="s">
        <v>113</v>
      </c>
      <c r="C236" s="887"/>
      <c r="D236" s="887"/>
      <c r="E236" s="887"/>
      <c r="F236" s="1078"/>
      <c r="G236" s="24"/>
    </row>
    <row r="237" spans="1:7" ht="13.5" thickBot="1">
      <c r="A237" s="1622"/>
      <c r="B237" s="1072" t="s">
        <v>14</v>
      </c>
      <c r="C237" s="896">
        <f>SUM(C227:C236)</f>
        <v>76000</v>
      </c>
      <c r="D237" s="896">
        <f>SUM(D227:D236)</f>
        <v>205480</v>
      </c>
      <c r="E237" s="896">
        <f>SUM(E227:E236)</f>
        <v>56896</v>
      </c>
      <c r="F237" s="1295">
        <f>E237/D237*100</f>
        <v>27.689312828499123</v>
      </c>
      <c r="G237" s="24"/>
    </row>
    <row r="238" spans="1:7">
      <c r="A238" s="1621" t="s">
        <v>572</v>
      </c>
      <c r="B238" s="1074" t="s">
        <v>97</v>
      </c>
      <c r="C238" s="1067"/>
      <c r="D238" s="1067"/>
      <c r="E238" s="1296"/>
      <c r="F238" s="868"/>
      <c r="G238" s="24"/>
    </row>
    <row r="239" spans="1:7" ht="25.5">
      <c r="A239" s="1622"/>
      <c r="B239" s="1076" t="s">
        <v>110</v>
      </c>
      <c r="C239" s="868"/>
      <c r="D239" s="868"/>
      <c r="E239" s="1297"/>
      <c r="F239" s="868"/>
      <c r="G239" s="24"/>
    </row>
    <row r="240" spans="1:7">
      <c r="A240" s="1622"/>
      <c r="B240" s="1076" t="s">
        <v>99</v>
      </c>
      <c r="C240" s="868"/>
      <c r="D240" s="868"/>
      <c r="E240" s="1297"/>
      <c r="F240" s="868"/>
      <c r="G240" s="24"/>
    </row>
    <row r="241" spans="1:7">
      <c r="A241" s="1622"/>
      <c r="B241" s="1076" t="s">
        <v>111</v>
      </c>
      <c r="C241" s="868"/>
      <c r="D241" s="868"/>
      <c r="E241" s="1297"/>
      <c r="F241" s="868"/>
      <c r="G241" s="24"/>
    </row>
    <row r="242" spans="1:7" ht="25.5">
      <c r="A242" s="1622"/>
      <c r="B242" s="1076" t="s">
        <v>106</v>
      </c>
      <c r="C242" s="868"/>
      <c r="D242" s="868"/>
      <c r="E242" s="1297"/>
      <c r="F242" s="868"/>
      <c r="G242" s="24"/>
    </row>
    <row r="243" spans="1:7">
      <c r="A243" s="1622"/>
      <c r="B243" s="1076" t="s">
        <v>112</v>
      </c>
      <c r="C243" s="868"/>
      <c r="D243" s="868"/>
      <c r="E243" s="1297"/>
      <c r="F243" s="868"/>
      <c r="G243" s="24"/>
    </row>
    <row r="244" spans="1:7">
      <c r="A244" s="1622"/>
      <c r="B244" s="1076" t="s">
        <v>101</v>
      </c>
      <c r="C244" s="868"/>
      <c r="D244" s="868">
        <v>406000</v>
      </c>
      <c r="E244" s="1297"/>
      <c r="F244" s="868"/>
      <c r="G244" s="24"/>
    </row>
    <row r="245" spans="1:7">
      <c r="A245" s="1622"/>
      <c r="B245" s="1076" t="s">
        <v>102</v>
      </c>
      <c r="C245" s="884">
        <v>653000</v>
      </c>
      <c r="D245" s="884">
        <v>653000</v>
      </c>
      <c r="E245" s="1298">
        <v>653000</v>
      </c>
      <c r="F245" s="868">
        <f>E245/D245*100</f>
        <v>100</v>
      </c>
      <c r="G245" s="24"/>
    </row>
    <row r="246" spans="1:7">
      <c r="A246" s="1622"/>
      <c r="B246" s="1076" t="s">
        <v>103</v>
      </c>
      <c r="C246" s="884"/>
      <c r="D246" s="884"/>
      <c r="E246" s="1298"/>
      <c r="F246" s="868"/>
      <c r="G246" s="24"/>
    </row>
    <row r="247" spans="1:7" ht="13.5" thickBot="1">
      <c r="A247" s="1622"/>
      <c r="B247" s="1077" t="s">
        <v>113</v>
      </c>
      <c r="C247" s="887"/>
      <c r="D247" s="887"/>
      <c r="E247" s="1299"/>
      <c r="F247" s="1301"/>
      <c r="G247" s="24"/>
    </row>
    <row r="248" spans="1:7" ht="13.5" thickBot="1">
      <c r="A248" s="1622"/>
      <c r="B248" s="1072" t="s">
        <v>14</v>
      </c>
      <c r="C248" s="896">
        <f>SUM(C238:C247)</f>
        <v>653000</v>
      </c>
      <c r="D248" s="896">
        <f>SUM(D238:D247)</f>
        <v>1059000</v>
      </c>
      <c r="E248" s="1300">
        <f>SUM(E238:E247)</f>
        <v>653000</v>
      </c>
      <c r="F248" s="1302">
        <f>E248/D248*100</f>
        <v>61.661945231350337</v>
      </c>
      <c r="G248" s="24"/>
    </row>
    <row r="249" spans="1:7" ht="13.5" thickBot="1">
      <c r="A249" s="1085" t="s">
        <v>81</v>
      </c>
      <c r="B249" s="1086" t="s">
        <v>29</v>
      </c>
      <c r="C249" s="1087" t="s">
        <v>175</v>
      </c>
      <c r="D249" s="1087" t="s">
        <v>167</v>
      </c>
      <c r="E249" s="1087" t="s">
        <v>168</v>
      </c>
      <c r="F249" s="1088" t="s">
        <v>169</v>
      </c>
      <c r="G249" s="24"/>
    </row>
    <row r="250" spans="1:7" ht="13.15" customHeight="1">
      <c r="A250" s="1621" t="s">
        <v>176</v>
      </c>
      <c r="B250" s="1074" t="s">
        <v>97</v>
      </c>
      <c r="C250" s="1067"/>
      <c r="D250" s="1067"/>
      <c r="E250" s="1067"/>
      <c r="F250" s="1075"/>
      <c r="G250" s="24"/>
    </row>
    <row r="251" spans="1:7" ht="25.5">
      <c r="A251" s="1622"/>
      <c r="B251" s="1076" t="s">
        <v>110</v>
      </c>
      <c r="C251" s="868"/>
      <c r="D251" s="868"/>
      <c r="E251" s="868"/>
      <c r="F251" s="1068"/>
      <c r="G251" s="24"/>
    </row>
    <row r="252" spans="1:7">
      <c r="A252" s="1622"/>
      <c r="B252" s="1076" t="s">
        <v>99</v>
      </c>
      <c r="C252" s="868">
        <v>127000</v>
      </c>
      <c r="D252" s="868">
        <v>127000</v>
      </c>
      <c r="E252" s="868"/>
      <c r="F252" s="1068"/>
      <c r="G252" s="24"/>
    </row>
    <row r="253" spans="1:7">
      <c r="A253" s="1622"/>
      <c r="B253" s="1076" t="s">
        <v>111</v>
      </c>
      <c r="C253" s="868"/>
      <c r="D253" s="868"/>
      <c r="E253" s="868"/>
      <c r="F253" s="1068"/>
      <c r="G253" s="24"/>
    </row>
    <row r="254" spans="1:7" ht="25.5">
      <c r="A254" s="1622"/>
      <c r="B254" s="1076" t="s">
        <v>106</v>
      </c>
      <c r="C254" s="868">
        <v>652000</v>
      </c>
      <c r="D254" s="868">
        <v>585381</v>
      </c>
      <c r="E254" s="868">
        <v>585381</v>
      </c>
      <c r="F254" s="868">
        <f>E254/D254*100</f>
        <v>100</v>
      </c>
      <c r="G254" s="24"/>
    </row>
    <row r="255" spans="1:7">
      <c r="A255" s="1622"/>
      <c r="B255" s="1076" t="s">
        <v>112</v>
      </c>
      <c r="C255" s="868"/>
      <c r="D255" s="868"/>
      <c r="E255" s="868"/>
      <c r="F255" s="1068"/>
      <c r="G255" s="24"/>
    </row>
    <row r="256" spans="1:7" ht="13.5" thickBot="1">
      <c r="A256" s="1622"/>
      <c r="B256" s="1076" t="s">
        <v>101</v>
      </c>
      <c r="C256" s="868"/>
      <c r="D256" s="868"/>
      <c r="E256" s="868"/>
      <c r="F256" s="1068"/>
      <c r="G256" s="24"/>
    </row>
    <row r="257" spans="1:7" ht="13.5" thickBot="1">
      <c r="A257" s="1622"/>
      <c r="B257" s="1076" t="s">
        <v>102</v>
      </c>
      <c r="C257" s="884"/>
      <c r="D257" s="884"/>
      <c r="E257" s="884"/>
      <c r="F257" s="1073"/>
      <c r="G257" s="24"/>
    </row>
    <row r="258" spans="1:7">
      <c r="A258" s="1622"/>
      <c r="B258" s="1076" t="s">
        <v>103</v>
      </c>
      <c r="C258" s="884"/>
      <c r="D258" s="884"/>
      <c r="E258" s="884"/>
      <c r="F258" s="1068"/>
      <c r="G258" s="24"/>
    </row>
    <row r="259" spans="1:7" ht="13.5" thickBot="1">
      <c r="A259" s="1622"/>
      <c r="B259" s="1077" t="s">
        <v>113</v>
      </c>
      <c r="C259" s="887"/>
      <c r="D259" s="887"/>
      <c r="E259" s="887"/>
      <c r="F259" s="1078"/>
      <c r="G259" s="24"/>
    </row>
    <row r="260" spans="1:7" ht="13.5" thickBot="1">
      <c r="A260" s="1622"/>
      <c r="B260" s="1072" t="s">
        <v>14</v>
      </c>
      <c r="C260" s="896">
        <f>SUM(C250:C259)</f>
        <v>779000</v>
      </c>
      <c r="D260" s="896">
        <f>SUM(D250:D259)</f>
        <v>712381</v>
      </c>
      <c r="E260" s="896">
        <f>SUM(E250:E259)</f>
        <v>585381</v>
      </c>
      <c r="F260" s="1073">
        <f>E260/D260*100</f>
        <v>82.172461084728525</v>
      </c>
      <c r="G260" s="24"/>
    </row>
    <row r="261" spans="1:7">
      <c r="A261" s="1621" t="s">
        <v>162</v>
      </c>
      <c r="B261" s="1074" t="s">
        <v>97</v>
      </c>
      <c r="C261" s="1067"/>
      <c r="D261" s="1067"/>
      <c r="E261" s="1067"/>
      <c r="F261" s="1080"/>
      <c r="G261" s="24"/>
    </row>
    <row r="262" spans="1:7" ht="25.5">
      <c r="A262" s="1622"/>
      <c r="B262" s="1076" t="s">
        <v>110</v>
      </c>
      <c r="C262" s="868"/>
      <c r="D262" s="868"/>
      <c r="E262" s="868"/>
      <c r="F262" s="1081"/>
      <c r="G262" s="24"/>
    </row>
    <row r="263" spans="1:7">
      <c r="A263" s="1622"/>
      <c r="B263" s="1076" t="s">
        <v>99</v>
      </c>
      <c r="C263" s="868"/>
      <c r="D263" s="868"/>
      <c r="E263" s="868"/>
      <c r="F263" s="1081"/>
      <c r="G263" s="24"/>
    </row>
    <row r="264" spans="1:7">
      <c r="A264" s="1622"/>
      <c r="B264" s="1076" t="s">
        <v>111</v>
      </c>
      <c r="C264" s="868"/>
      <c r="D264" s="868"/>
      <c r="E264" s="868"/>
      <c r="F264" s="1081"/>
      <c r="G264" s="24"/>
    </row>
    <row r="265" spans="1:7" ht="25.5">
      <c r="A265" s="1622"/>
      <c r="B265" s="1076" t="s">
        <v>106</v>
      </c>
      <c r="C265" s="868">
        <v>2600000</v>
      </c>
      <c r="D265" s="868">
        <v>3306539</v>
      </c>
      <c r="E265" s="868">
        <v>3256539</v>
      </c>
      <c r="F265" s="1081">
        <f>E265/D265*100</f>
        <v>98.487844843203121</v>
      </c>
      <c r="G265" s="24"/>
    </row>
    <row r="266" spans="1:7">
      <c r="A266" s="1622"/>
      <c r="B266" s="1076" t="s">
        <v>112</v>
      </c>
      <c r="C266" s="868"/>
      <c r="D266" s="868"/>
      <c r="E266" s="868"/>
      <c r="F266" s="1081"/>
      <c r="G266" s="24"/>
    </row>
    <row r="267" spans="1:7">
      <c r="A267" s="1622"/>
      <c r="B267" s="1076" t="s">
        <v>101</v>
      </c>
      <c r="C267" s="868"/>
      <c r="D267" s="868"/>
      <c r="E267" s="868"/>
      <c r="F267" s="1081"/>
      <c r="G267" s="24"/>
    </row>
    <row r="268" spans="1:7">
      <c r="A268" s="1622"/>
      <c r="B268" s="1076" t="s">
        <v>102</v>
      </c>
      <c r="C268" s="884"/>
      <c r="D268" s="884"/>
      <c r="E268" s="884"/>
      <c r="F268" s="1081"/>
      <c r="G268" s="24"/>
    </row>
    <row r="269" spans="1:7">
      <c r="A269" s="1622"/>
      <c r="B269" s="1076" t="s">
        <v>103</v>
      </c>
      <c r="C269" s="884"/>
      <c r="D269" s="884"/>
      <c r="E269" s="884"/>
      <c r="F269" s="1081"/>
      <c r="G269" s="24"/>
    </row>
    <row r="270" spans="1:7" ht="13.5" thickBot="1">
      <c r="A270" s="1622"/>
      <c r="B270" s="1077" t="s">
        <v>113</v>
      </c>
      <c r="C270" s="887"/>
      <c r="D270" s="887"/>
      <c r="E270" s="887"/>
      <c r="F270" s="1082"/>
      <c r="G270" s="24"/>
    </row>
    <row r="271" spans="1:7" ht="13.5" thickBot="1">
      <c r="A271" s="1622"/>
      <c r="B271" s="1072" t="s">
        <v>14</v>
      </c>
      <c r="C271" s="896">
        <f>SUM(C261:C270)</f>
        <v>2600000</v>
      </c>
      <c r="D271" s="896">
        <f>SUM(D261:D270)</f>
        <v>3306539</v>
      </c>
      <c r="E271" s="896">
        <f>SUM(E261:E270)</f>
        <v>3256539</v>
      </c>
      <c r="F271" s="1073">
        <f>E271/D271*100</f>
        <v>98.487844843203121</v>
      </c>
      <c r="G271" s="24"/>
    </row>
    <row r="272" spans="1:7">
      <c r="A272" s="1621" t="s">
        <v>692</v>
      </c>
      <c r="B272" s="1074" t="s">
        <v>97</v>
      </c>
      <c r="C272" s="1067"/>
      <c r="D272" s="1067"/>
      <c r="E272" s="1067"/>
      <c r="F272" s="1080"/>
      <c r="G272" s="24"/>
    </row>
    <row r="273" spans="1:7" ht="25.5">
      <c r="A273" s="1622"/>
      <c r="B273" s="1076" t="s">
        <v>110</v>
      </c>
      <c r="C273" s="868"/>
      <c r="D273" s="868"/>
      <c r="E273" s="868"/>
      <c r="F273" s="1081"/>
      <c r="G273" s="24"/>
    </row>
    <row r="274" spans="1:7">
      <c r="A274" s="1622"/>
      <c r="B274" s="1076" t="s">
        <v>99</v>
      </c>
      <c r="C274" s="868">
        <v>2000000</v>
      </c>
      <c r="D274" s="868">
        <v>275898</v>
      </c>
      <c r="E274" s="868"/>
      <c r="F274" s="1081"/>
      <c r="G274" s="24"/>
    </row>
    <row r="275" spans="1:7">
      <c r="A275" s="1622"/>
      <c r="B275" s="1076" t="s">
        <v>111</v>
      </c>
      <c r="C275" s="868"/>
      <c r="D275" s="868"/>
      <c r="E275" s="868"/>
      <c r="F275" s="1081"/>
      <c r="G275" s="24"/>
    </row>
    <row r="276" spans="1:7" ht="25.5">
      <c r="A276" s="1622"/>
      <c r="B276" s="1076" t="s">
        <v>106</v>
      </c>
      <c r="C276" s="868"/>
      <c r="D276" s="868"/>
      <c r="E276" s="868"/>
      <c r="F276" s="1081"/>
      <c r="G276" s="24"/>
    </row>
    <row r="277" spans="1:7">
      <c r="A277" s="1622"/>
      <c r="B277" s="1076" t="s">
        <v>112</v>
      </c>
      <c r="C277" s="868"/>
      <c r="D277" s="868"/>
      <c r="E277" s="868"/>
      <c r="F277" s="1081"/>
      <c r="G277" s="24"/>
    </row>
    <row r="278" spans="1:7">
      <c r="A278" s="1622"/>
      <c r="B278" s="1076" t="s">
        <v>101</v>
      </c>
      <c r="C278" s="868"/>
      <c r="D278" s="868"/>
      <c r="E278" s="868"/>
      <c r="F278" s="1081"/>
      <c r="G278" s="24"/>
    </row>
    <row r="279" spans="1:7">
      <c r="A279" s="1622"/>
      <c r="B279" s="1076" t="s">
        <v>102</v>
      </c>
      <c r="C279" s="884"/>
      <c r="D279" s="884"/>
      <c r="E279" s="884"/>
      <c r="F279" s="1081"/>
      <c r="G279" s="24"/>
    </row>
    <row r="280" spans="1:7">
      <c r="A280" s="1622"/>
      <c r="B280" s="1076" t="s">
        <v>103</v>
      </c>
      <c r="C280" s="884"/>
      <c r="D280" s="884"/>
      <c r="E280" s="884"/>
      <c r="F280" s="1081"/>
      <c r="G280" s="24"/>
    </row>
    <row r="281" spans="1:7" ht="13.5" thickBot="1">
      <c r="A281" s="1622"/>
      <c r="B281" s="1077" t="s">
        <v>113</v>
      </c>
      <c r="C281" s="887"/>
      <c r="D281" s="887"/>
      <c r="E281" s="887"/>
      <c r="F281" s="1082"/>
      <c r="G281" s="24"/>
    </row>
    <row r="282" spans="1:7" ht="13.5" thickBot="1">
      <c r="A282" s="1622"/>
      <c r="B282" s="1072" t="s">
        <v>14</v>
      </c>
      <c r="C282" s="896">
        <f>SUM(C272:C281)</f>
        <v>2000000</v>
      </c>
      <c r="D282" s="896">
        <f>SUM(D272:D281)</f>
        <v>275898</v>
      </c>
      <c r="E282" s="896">
        <f>SUM(E272:E281)</f>
        <v>0</v>
      </c>
      <c r="F282" s="1073"/>
      <c r="G282" s="24"/>
    </row>
    <row r="283" spans="1:7">
      <c r="A283" s="1621" t="s">
        <v>557</v>
      </c>
      <c r="B283" s="1074" t="s">
        <v>97</v>
      </c>
      <c r="C283" s="1067"/>
      <c r="D283" s="1067"/>
      <c r="E283" s="1067"/>
      <c r="F283" s="1068"/>
      <c r="G283" s="24"/>
    </row>
    <row r="284" spans="1:7" ht="25.5">
      <c r="A284" s="1622"/>
      <c r="B284" s="1076" t="s">
        <v>110</v>
      </c>
      <c r="C284" s="868"/>
      <c r="D284" s="868"/>
      <c r="E284" s="868"/>
      <c r="F284" s="1068"/>
      <c r="G284" s="24"/>
    </row>
    <row r="285" spans="1:7">
      <c r="A285" s="1622"/>
      <c r="B285" s="1076" t="s">
        <v>99</v>
      </c>
      <c r="C285" s="868">
        <v>5000000</v>
      </c>
      <c r="D285" s="868">
        <v>1277260</v>
      </c>
      <c r="E285" s="868">
        <v>1133964</v>
      </c>
      <c r="F285" s="1068">
        <f t="shared" ref="F285:F287" si="5">E285/D285*100</f>
        <v>88.78098429450543</v>
      </c>
      <c r="G285" s="24"/>
    </row>
    <row r="286" spans="1:7">
      <c r="A286" s="1622"/>
      <c r="B286" s="1076" t="s">
        <v>111</v>
      </c>
      <c r="C286" s="868"/>
      <c r="D286" s="868"/>
      <c r="E286" s="868"/>
      <c r="F286" s="1068"/>
      <c r="G286" s="24"/>
    </row>
    <row r="287" spans="1:7" ht="25.5">
      <c r="A287" s="1622"/>
      <c r="B287" s="1076" t="s">
        <v>106</v>
      </c>
      <c r="C287" s="868">
        <v>1010000</v>
      </c>
      <c r="D287" s="868">
        <v>959953</v>
      </c>
      <c r="E287" s="868">
        <v>884710</v>
      </c>
      <c r="F287" s="1068">
        <f t="shared" si="5"/>
        <v>92.161803754975509</v>
      </c>
      <c r="G287" s="24"/>
    </row>
    <row r="288" spans="1:7">
      <c r="A288" s="1622"/>
      <c r="B288" s="1076" t="s">
        <v>112</v>
      </c>
      <c r="C288" s="868"/>
      <c r="D288" s="868"/>
      <c r="E288" s="868"/>
      <c r="F288" s="1068"/>
      <c r="G288" s="24"/>
    </row>
    <row r="289" spans="1:7">
      <c r="A289" s="1622"/>
      <c r="B289" s="1076" t="s">
        <v>101</v>
      </c>
      <c r="C289" s="868"/>
      <c r="D289" s="868"/>
      <c r="E289" s="868"/>
      <c r="F289" s="1068"/>
      <c r="G289" s="24"/>
    </row>
    <row r="290" spans="1:7">
      <c r="A290" s="1622"/>
      <c r="B290" s="1076" t="s">
        <v>102</v>
      </c>
      <c r="C290" s="884"/>
      <c r="D290" s="884"/>
      <c r="E290" s="884"/>
      <c r="F290" s="1068"/>
      <c r="G290" s="24"/>
    </row>
    <row r="291" spans="1:7">
      <c r="A291" s="1622"/>
      <c r="B291" s="1076" t="s">
        <v>103</v>
      </c>
      <c r="C291" s="884"/>
      <c r="D291" s="884"/>
      <c r="E291" s="884"/>
      <c r="F291" s="1068"/>
      <c r="G291" s="24"/>
    </row>
    <row r="292" spans="1:7" ht="13.5" thickBot="1">
      <c r="A292" s="1622"/>
      <c r="B292" s="1077" t="s">
        <v>113</v>
      </c>
      <c r="C292" s="887"/>
      <c r="D292" s="887"/>
      <c r="E292" s="887"/>
      <c r="F292" s="1068"/>
      <c r="G292" s="24"/>
    </row>
    <row r="293" spans="1:7" ht="13.5" thickBot="1">
      <c r="A293" s="1622"/>
      <c r="B293" s="1072" t="s">
        <v>14</v>
      </c>
      <c r="C293" s="896">
        <f>SUM(C283:C292)</f>
        <v>6010000</v>
      </c>
      <c r="D293" s="896">
        <f>SUM(D283:D292)</f>
        <v>2237213</v>
      </c>
      <c r="E293" s="896">
        <f>SUM(E283:E292)</f>
        <v>2018674</v>
      </c>
      <c r="F293" s="1073">
        <f>E293/D293*100</f>
        <v>90.231640885333675</v>
      </c>
      <c r="G293" s="24"/>
    </row>
    <row r="294" spans="1:7">
      <c r="A294" s="1621" t="s">
        <v>693</v>
      </c>
      <c r="B294" s="1074" t="s">
        <v>97</v>
      </c>
      <c r="C294" s="1067"/>
      <c r="D294" s="1067"/>
      <c r="E294" s="1067"/>
      <c r="F294" s="1075"/>
      <c r="G294" s="24"/>
    </row>
    <row r="295" spans="1:7" ht="25.5">
      <c r="A295" s="1622"/>
      <c r="B295" s="1076" t="s">
        <v>110</v>
      </c>
      <c r="C295" s="868"/>
      <c r="D295" s="868"/>
      <c r="E295" s="868"/>
      <c r="F295" s="1068"/>
      <c r="G295" s="24"/>
    </row>
    <row r="296" spans="1:7">
      <c r="A296" s="1622"/>
      <c r="B296" s="1076" t="s">
        <v>99</v>
      </c>
      <c r="C296" s="868"/>
      <c r="D296" s="868"/>
      <c r="E296" s="868"/>
      <c r="F296" s="1068"/>
      <c r="G296" s="24"/>
    </row>
    <row r="297" spans="1:7">
      <c r="A297" s="1622"/>
      <c r="B297" s="1076" t="s">
        <v>111</v>
      </c>
      <c r="C297" s="868"/>
      <c r="D297" s="868"/>
      <c r="E297" s="868"/>
      <c r="F297" s="1068"/>
      <c r="G297" s="24"/>
    </row>
    <row r="298" spans="1:7" ht="25.5">
      <c r="A298" s="1622"/>
      <c r="B298" s="1076" t="s">
        <v>106</v>
      </c>
      <c r="C298" s="868">
        <v>1778000</v>
      </c>
      <c r="D298" s="868"/>
      <c r="E298" s="868"/>
      <c r="F298" s="1068"/>
      <c r="G298" s="24"/>
    </row>
    <row r="299" spans="1:7">
      <c r="A299" s="1622"/>
      <c r="B299" s="1076" t="s">
        <v>112</v>
      </c>
      <c r="C299" s="868"/>
      <c r="D299" s="868"/>
      <c r="E299" s="868"/>
      <c r="F299" s="1068"/>
      <c r="G299" s="24"/>
    </row>
    <row r="300" spans="1:7">
      <c r="A300" s="1622"/>
      <c r="B300" s="1076" t="s">
        <v>101</v>
      </c>
      <c r="C300" s="868"/>
      <c r="D300" s="868"/>
      <c r="E300" s="868"/>
      <c r="F300" s="1068"/>
      <c r="G300" s="24"/>
    </row>
    <row r="301" spans="1:7">
      <c r="A301" s="1622"/>
      <c r="B301" s="1076" t="s">
        <v>102</v>
      </c>
      <c r="C301" s="884"/>
      <c r="D301" s="884"/>
      <c r="E301" s="884"/>
      <c r="F301" s="1068"/>
      <c r="G301" s="24"/>
    </row>
    <row r="302" spans="1:7">
      <c r="A302" s="1622"/>
      <c r="B302" s="1076" t="s">
        <v>103</v>
      </c>
      <c r="C302" s="884"/>
      <c r="D302" s="884"/>
      <c r="E302" s="884"/>
      <c r="F302" s="1068"/>
      <c r="G302" s="24"/>
    </row>
    <row r="303" spans="1:7" ht="13.5" thickBot="1">
      <c r="A303" s="1622"/>
      <c r="B303" s="1077" t="s">
        <v>113</v>
      </c>
      <c r="C303" s="887"/>
      <c r="D303" s="887"/>
      <c r="E303" s="887"/>
      <c r="F303" s="1078"/>
      <c r="G303" s="24"/>
    </row>
    <row r="304" spans="1:7" ht="13.5" thickBot="1">
      <c r="A304" s="1622"/>
      <c r="B304" s="1072" t="s">
        <v>14</v>
      </c>
      <c r="C304" s="896">
        <f>SUM(C294:C303)</f>
        <v>1778000</v>
      </c>
      <c r="D304" s="896">
        <f>SUM(D294:D303)</f>
        <v>0</v>
      </c>
      <c r="E304" s="896">
        <f>SUM(E294:E303)</f>
        <v>0</v>
      </c>
      <c r="F304" s="1073"/>
      <c r="G304" s="24"/>
    </row>
    <row r="305" spans="1:7">
      <c r="A305" s="1621" t="s">
        <v>184</v>
      </c>
      <c r="B305" s="1074" t="s">
        <v>97</v>
      </c>
      <c r="C305" s="1067"/>
      <c r="D305" s="1067"/>
      <c r="E305" s="1067"/>
      <c r="F305" s="1075"/>
      <c r="G305" s="24"/>
    </row>
    <row r="306" spans="1:7" ht="25.5">
      <c r="A306" s="1622"/>
      <c r="B306" s="1076" t="s">
        <v>110</v>
      </c>
      <c r="C306" s="868"/>
      <c r="D306" s="868"/>
      <c r="E306" s="868"/>
      <c r="F306" s="1068"/>
      <c r="G306" s="24"/>
    </row>
    <row r="307" spans="1:7">
      <c r="A307" s="1622"/>
      <c r="B307" s="1076" t="s">
        <v>99</v>
      </c>
      <c r="C307" s="868"/>
      <c r="D307" s="868"/>
      <c r="E307" s="868"/>
      <c r="F307" s="1068"/>
      <c r="G307" s="24"/>
    </row>
    <row r="308" spans="1:7">
      <c r="A308" s="1622"/>
      <c r="B308" s="1076" t="s">
        <v>111</v>
      </c>
      <c r="C308" s="868"/>
      <c r="D308" s="868"/>
      <c r="E308" s="868"/>
      <c r="F308" s="1068"/>
      <c r="G308" s="24"/>
    </row>
    <row r="309" spans="1:7" ht="25.5">
      <c r="A309" s="1622"/>
      <c r="B309" s="1076" t="s">
        <v>106</v>
      </c>
      <c r="C309" s="868">
        <v>2504000</v>
      </c>
      <c r="D309" s="868"/>
      <c r="E309" s="868"/>
      <c r="F309" s="1068"/>
      <c r="G309" s="24"/>
    </row>
    <row r="310" spans="1:7">
      <c r="A310" s="1622"/>
      <c r="B310" s="1076" t="s">
        <v>112</v>
      </c>
      <c r="C310" s="868"/>
      <c r="D310" s="868"/>
      <c r="E310" s="868"/>
      <c r="F310" s="1068"/>
      <c r="G310" s="24"/>
    </row>
    <row r="311" spans="1:7">
      <c r="A311" s="1622"/>
      <c r="B311" s="1076" t="s">
        <v>101</v>
      </c>
      <c r="C311" s="868"/>
      <c r="D311" s="868"/>
      <c r="E311" s="868"/>
      <c r="F311" s="1068"/>
      <c r="G311" s="24"/>
    </row>
    <row r="312" spans="1:7">
      <c r="A312" s="1622"/>
      <c r="B312" s="1076" t="s">
        <v>102</v>
      </c>
      <c r="C312" s="884"/>
      <c r="D312" s="884"/>
      <c r="E312" s="884"/>
      <c r="F312" s="1068"/>
      <c r="G312" s="24"/>
    </row>
    <row r="313" spans="1:7">
      <c r="A313" s="1622"/>
      <c r="B313" s="1076" t="s">
        <v>103</v>
      </c>
      <c r="C313" s="884"/>
      <c r="D313" s="884"/>
      <c r="E313" s="884"/>
      <c r="F313" s="1068"/>
      <c r="G313" s="24"/>
    </row>
    <row r="314" spans="1:7" ht="13.5" thickBot="1">
      <c r="A314" s="1622"/>
      <c r="B314" s="1077" t="s">
        <v>113</v>
      </c>
      <c r="C314" s="887"/>
      <c r="D314" s="887"/>
      <c r="E314" s="887"/>
      <c r="F314" s="1078"/>
      <c r="G314" s="24"/>
    </row>
    <row r="315" spans="1:7" ht="13.5" thickBot="1">
      <c r="A315" s="1622"/>
      <c r="B315" s="1072" t="s">
        <v>14</v>
      </c>
      <c r="C315" s="896">
        <f>SUM(C305:C314)</f>
        <v>2504000</v>
      </c>
      <c r="D315" s="896">
        <f>SUM(D305:D314)</f>
        <v>0</v>
      </c>
      <c r="E315" s="896">
        <f>SUM(E305:E314)</f>
        <v>0</v>
      </c>
      <c r="F315" s="1073"/>
      <c r="G315" s="24"/>
    </row>
    <row r="316" spans="1:7">
      <c r="A316" s="1621" t="s">
        <v>183</v>
      </c>
      <c r="B316" s="1074" t="s">
        <v>97</v>
      </c>
      <c r="C316" s="1067"/>
      <c r="D316" s="1067"/>
      <c r="E316" s="1067"/>
      <c r="F316" s="1075"/>
      <c r="G316" s="24"/>
    </row>
    <row r="317" spans="1:7" ht="25.5">
      <c r="A317" s="1622"/>
      <c r="B317" s="1076" t="s">
        <v>110</v>
      </c>
      <c r="C317" s="868"/>
      <c r="D317" s="868"/>
      <c r="E317" s="868"/>
      <c r="F317" s="1068"/>
      <c r="G317" s="24"/>
    </row>
    <row r="318" spans="1:7">
      <c r="A318" s="1622"/>
      <c r="B318" s="1076" t="s">
        <v>99</v>
      </c>
      <c r="C318" s="868"/>
      <c r="D318" s="868"/>
      <c r="E318" s="868"/>
      <c r="F318" s="1068"/>
      <c r="G318" s="24"/>
    </row>
    <row r="319" spans="1:7">
      <c r="A319" s="1622"/>
      <c r="B319" s="1076" t="s">
        <v>111</v>
      </c>
      <c r="C319" s="868"/>
      <c r="D319" s="868"/>
      <c r="E319" s="868"/>
      <c r="F319" s="1068"/>
      <c r="G319" s="24"/>
    </row>
    <row r="320" spans="1:7" ht="25.5">
      <c r="A320" s="1622"/>
      <c r="B320" s="1076" t="s">
        <v>106</v>
      </c>
      <c r="C320" s="868">
        <v>280000</v>
      </c>
      <c r="D320" s="868"/>
      <c r="E320" s="868"/>
      <c r="F320" s="1068"/>
      <c r="G320" s="24"/>
    </row>
    <row r="321" spans="1:7">
      <c r="A321" s="1622"/>
      <c r="B321" s="1076" t="s">
        <v>112</v>
      </c>
      <c r="C321" s="868"/>
      <c r="D321" s="868"/>
      <c r="E321" s="868"/>
      <c r="F321" s="1068"/>
      <c r="G321" s="24"/>
    </row>
    <row r="322" spans="1:7">
      <c r="A322" s="1622"/>
      <c r="B322" s="1076" t="s">
        <v>101</v>
      </c>
      <c r="C322" s="868"/>
      <c r="D322" s="868"/>
      <c r="E322" s="868"/>
      <c r="F322" s="1068"/>
      <c r="G322" s="24"/>
    </row>
    <row r="323" spans="1:7">
      <c r="A323" s="1622"/>
      <c r="B323" s="1076" t="s">
        <v>102</v>
      </c>
      <c r="C323" s="884"/>
      <c r="D323" s="884"/>
      <c r="E323" s="884"/>
      <c r="F323" s="1068"/>
      <c r="G323" s="24"/>
    </row>
    <row r="324" spans="1:7">
      <c r="A324" s="1622"/>
      <c r="B324" s="1076" t="s">
        <v>103</v>
      </c>
      <c r="C324" s="884"/>
      <c r="D324" s="884"/>
      <c r="E324" s="884"/>
      <c r="F324" s="1068"/>
      <c r="G324" s="24"/>
    </row>
    <row r="325" spans="1:7" ht="13.5" thickBot="1">
      <c r="A325" s="1622"/>
      <c r="B325" s="1077" t="s">
        <v>113</v>
      </c>
      <c r="C325" s="887"/>
      <c r="D325" s="887"/>
      <c r="E325" s="887"/>
      <c r="F325" s="1078"/>
      <c r="G325" s="24"/>
    </row>
    <row r="326" spans="1:7" ht="13.5" thickBot="1">
      <c r="A326" s="1622"/>
      <c r="B326" s="1072" t="s">
        <v>14</v>
      </c>
      <c r="C326" s="896">
        <f>SUM(C316:C325)</f>
        <v>280000</v>
      </c>
      <c r="D326" s="896">
        <f>SUM(D316:D325)</f>
        <v>0</v>
      </c>
      <c r="E326" s="896">
        <f>SUM(E316:E325)</f>
        <v>0</v>
      </c>
      <c r="F326" s="1073"/>
      <c r="G326" s="24"/>
    </row>
    <row r="327" spans="1:7" ht="13.5" thickBot="1">
      <c r="A327" s="1085" t="s">
        <v>81</v>
      </c>
      <c r="B327" s="1086" t="s">
        <v>29</v>
      </c>
      <c r="C327" s="1303" t="s">
        <v>175</v>
      </c>
      <c r="D327" s="1303" t="s">
        <v>167</v>
      </c>
      <c r="E327" s="1303" t="s">
        <v>168</v>
      </c>
      <c r="F327" s="1304" t="s">
        <v>169</v>
      </c>
      <c r="G327" s="24"/>
    </row>
    <row r="328" spans="1:7">
      <c r="A328" s="1627" t="s">
        <v>694</v>
      </c>
      <c r="B328" s="1074" t="s">
        <v>97</v>
      </c>
      <c r="C328" s="1306"/>
      <c r="D328" s="1306"/>
      <c r="E328" s="1306"/>
      <c r="F328" s="1306"/>
      <c r="G328" s="24"/>
    </row>
    <row r="329" spans="1:7" ht="25.5">
      <c r="A329" s="1628"/>
      <c r="B329" s="1076" t="s">
        <v>110</v>
      </c>
      <c r="C329" s="1306"/>
      <c r="D329" s="1306"/>
      <c r="E329" s="1306"/>
      <c r="F329" s="1306"/>
      <c r="G329" s="24"/>
    </row>
    <row r="330" spans="1:7">
      <c r="A330" s="1628"/>
      <c r="B330" s="1076" t="s">
        <v>99</v>
      </c>
      <c r="C330" s="1306"/>
      <c r="D330" s="1306">
        <v>11965800</v>
      </c>
      <c r="E330" s="1306">
        <v>11916895</v>
      </c>
      <c r="F330" s="1307">
        <f>E330/D330*100</f>
        <v>99.591293519864948</v>
      </c>
      <c r="G330" s="24"/>
    </row>
    <row r="331" spans="1:7">
      <c r="A331" s="1628"/>
      <c r="B331" s="1076" t="s">
        <v>111</v>
      </c>
      <c r="C331" s="1306"/>
      <c r="D331" s="1306"/>
      <c r="E331" s="1306"/>
      <c r="F331" s="1306"/>
      <c r="G331" s="24"/>
    </row>
    <row r="332" spans="1:7" ht="25.5">
      <c r="A332" s="1628"/>
      <c r="B332" s="1076" t="s">
        <v>106</v>
      </c>
      <c r="C332" s="1306"/>
      <c r="D332" s="1306"/>
      <c r="E332" s="1306"/>
      <c r="F332" s="1306"/>
      <c r="G332" s="24"/>
    </row>
    <row r="333" spans="1:7">
      <c r="A333" s="1628"/>
      <c r="B333" s="1076" t="s">
        <v>112</v>
      </c>
      <c r="C333" s="1306"/>
      <c r="D333" s="1306"/>
      <c r="E333" s="1306"/>
      <c r="F333" s="1306"/>
      <c r="G333" s="24"/>
    </row>
    <row r="334" spans="1:7">
      <c r="A334" s="1628"/>
      <c r="B334" s="1076" t="s">
        <v>101</v>
      </c>
      <c r="C334" s="1306"/>
      <c r="D334" s="1306"/>
      <c r="E334" s="1306"/>
      <c r="F334" s="1306"/>
      <c r="G334" s="24"/>
    </row>
    <row r="335" spans="1:7">
      <c r="A335" s="1628"/>
      <c r="B335" s="1076" t="s">
        <v>102</v>
      </c>
      <c r="C335" s="1306"/>
      <c r="D335" s="1306"/>
      <c r="E335" s="1306"/>
      <c r="F335" s="1306"/>
      <c r="G335" s="24"/>
    </row>
    <row r="336" spans="1:7">
      <c r="A336" s="1628"/>
      <c r="B336" s="1076" t="s">
        <v>103</v>
      </c>
      <c r="C336" s="1306"/>
      <c r="D336" s="1306"/>
      <c r="E336" s="1306"/>
      <c r="F336" s="1306"/>
      <c r="G336" s="24"/>
    </row>
    <row r="337" spans="1:7" ht="13.5" thickBot="1">
      <c r="A337" s="1628"/>
      <c r="B337" s="1077" t="s">
        <v>113</v>
      </c>
      <c r="C337" s="1308"/>
      <c r="D337" s="1308"/>
      <c r="E337" s="1308"/>
      <c r="F337" s="1308"/>
      <c r="G337" s="24"/>
    </row>
    <row r="338" spans="1:7" ht="13.5" thickBot="1">
      <c r="A338" s="1629"/>
      <c r="B338" s="1305" t="s">
        <v>14</v>
      </c>
      <c r="C338" s="1309"/>
      <c r="D338" s="1309">
        <f t="shared" ref="D338:E338" si="6">SUM(D328:D337)</f>
        <v>11965800</v>
      </c>
      <c r="E338" s="1309">
        <f t="shared" si="6"/>
        <v>11916895</v>
      </c>
      <c r="F338" s="1310">
        <f>E338/D338*100</f>
        <v>99.591293519864948</v>
      </c>
      <c r="G338" s="24"/>
    </row>
    <row r="339" spans="1:7">
      <c r="A339" s="1621" t="s">
        <v>120</v>
      </c>
      <c r="B339" s="1074" t="s">
        <v>97</v>
      </c>
      <c r="C339" s="1067"/>
      <c r="D339" s="1067"/>
      <c r="E339" s="1067"/>
      <c r="F339" s="1075"/>
      <c r="G339" s="24"/>
    </row>
    <row r="340" spans="1:7" ht="25.5">
      <c r="A340" s="1622"/>
      <c r="B340" s="1076" t="s">
        <v>110</v>
      </c>
      <c r="C340" s="868"/>
      <c r="D340" s="868"/>
      <c r="E340" s="868"/>
      <c r="F340" s="1068"/>
      <c r="G340" s="24"/>
    </row>
    <row r="341" spans="1:7">
      <c r="A341" s="1622"/>
      <c r="B341" s="1076" t="s">
        <v>99</v>
      </c>
      <c r="C341" s="868"/>
      <c r="D341" s="868"/>
      <c r="E341" s="868"/>
      <c r="F341" s="1068"/>
      <c r="G341" s="24"/>
    </row>
    <row r="342" spans="1:7">
      <c r="A342" s="1622"/>
      <c r="B342" s="1076" t="s">
        <v>111</v>
      </c>
      <c r="C342" s="868"/>
      <c r="D342" s="868"/>
      <c r="E342" s="868"/>
      <c r="F342" s="1068"/>
      <c r="G342" s="24"/>
    </row>
    <row r="343" spans="1:7" ht="25.5">
      <c r="A343" s="1622"/>
      <c r="B343" s="1076" t="s">
        <v>106</v>
      </c>
      <c r="C343" s="868">
        <v>2456000</v>
      </c>
      <c r="D343" s="868"/>
      <c r="E343" s="868"/>
      <c r="F343" s="1068"/>
      <c r="G343" s="24"/>
    </row>
    <row r="344" spans="1:7">
      <c r="A344" s="1622"/>
      <c r="B344" s="1076" t="s">
        <v>112</v>
      </c>
      <c r="C344" s="868"/>
      <c r="D344" s="868"/>
      <c r="E344" s="868"/>
      <c r="F344" s="1068"/>
      <c r="G344" s="24"/>
    </row>
    <row r="345" spans="1:7">
      <c r="A345" s="1622"/>
      <c r="B345" s="1076" t="s">
        <v>101</v>
      </c>
      <c r="C345" s="868"/>
      <c r="D345" s="868"/>
      <c r="E345" s="868"/>
      <c r="F345" s="1068"/>
      <c r="G345" s="24"/>
    </row>
    <row r="346" spans="1:7">
      <c r="A346" s="1622"/>
      <c r="B346" s="1076" t="s">
        <v>102</v>
      </c>
      <c r="C346" s="884"/>
      <c r="D346" s="884"/>
      <c r="E346" s="884"/>
      <c r="F346" s="1068"/>
      <c r="G346" s="24"/>
    </row>
    <row r="347" spans="1:7">
      <c r="A347" s="1622"/>
      <c r="B347" s="1076" t="s">
        <v>103</v>
      </c>
      <c r="C347" s="884"/>
      <c r="D347" s="884"/>
      <c r="E347" s="884"/>
      <c r="F347" s="1068"/>
      <c r="G347" s="24"/>
    </row>
    <row r="348" spans="1:7" ht="13.5" thickBot="1">
      <c r="A348" s="1622"/>
      <c r="B348" s="1077" t="s">
        <v>113</v>
      </c>
      <c r="C348" s="887"/>
      <c r="D348" s="887"/>
      <c r="E348" s="887"/>
      <c r="F348" s="1078"/>
      <c r="G348" s="24"/>
    </row>
    <row r="349" spans="1:7" ht="13.5" thickBot="1">
      <c r="A349" s="1622"/>
      <c r="B349" s="1072" t="s">
        <v>14</v>
      </c>
      <c r="C349" s="896">
        <f>SUM(C339:C348)</f>
        <v>2456000</v>
      </c>
      <c r="D349" s="896">
        <f>SUM(D339:D348)</f>
        <v>0</v>
      </c>
      <c r="E349" s="896">
        <f>SUM(E339:E348)</f>
        <v>0</v>
      </c>
      <c r="F349" s="1073"/>
      <c r="G349" s="24"/>
    </row>
    <row r="350" spans="1:7">
      <c r="A350" s="1624" t="s">
        <v>190</v>
      </c>
      <c r="B350" s="1074" t="s">
        <v>97</v>
      </c>
      <c r="C350" s="1067"/>
      <c r="D350" s="1067"/>
      <c r="E350" s="1067"/>
      <c r="F350" s="1075"/>
      <c r="G350" s="24"/>
    </row>
    <row r="351" spans="1:7" ht="25.5">
      <c r="A351" s="1625"/>
      <c r="B351" s="1076" t="s">
        <v>110</v>
      </c>
      <c r="C351" s="868"/>
      <c r="D351" s="868"/>
      <c r="E351" s="868"/>
      <c r="F351" s="1068"/>
      <c r="G351" s="24"/>
    </row>
    <row r="352" spans="1:7">
      <c r="A352" s="1625"/>
      <c r="B352" s="1076" t="s">
        <v>99</v>
      </c>
      <c r="C352" s="868">
        <v>16462000</v>
      </c>
      <c r="D352" s="868"/>
      <c r="E352" s="868"/>
      <c r="F352" s="1068"/>
      <c r="G352" s="24"/>
    </row>
    <row r="353" spans="1:7">
      <c r="A353" s="1625"/>
      <c r="B353" s="1076" t="s">
        <v>111</v>
      </c>
      <c r="C353" s="868"/>
      <c r="D353" s="868">
        <v>8306000</v>
      </c>
      <c r="E353" s="868">
        <v>8294000</v>
      </c>
      <c r="F353" s="1081">
        <f>E353/D353*100</f>
        <v>99.855526125692279</v>
      </c>
      <c r="G353" s="24"/>
    </row>
    <row r="354" spans="1:7" ht="25.5">
      <c r="A354" s="1625"/>
      <c r="B354" s="1076" t="s">
        <v>106</v>
      </c>
      <c r="C354" s="868"/>
      <c r="D354" s="868"/>
      <c r="E354" s="868"/>
      <c r="F354" s="1068"/>
      <c r="G354" s="24"/>
    </row>
    <row r="355" spans="1:7">
      <c r="A355" s="1625"/>
      <c r="B355" s="1076" t="s">
        <v>112</v>
      </c>
      <c r="C355" s="868"/>
      <c r="D355" s="868"/>
      <c r="E355" s="868"/>
      <c r="F355" s="1068"/>
      <c r="G355" s="24"/>
    </row>
    <row r="356" spans="1:7">
      <c r="A356" s="1625"/>
      <c r="B356" s="1076" t="s">
        <v>101</v>
      </c>
      <c r="C356" s="868"/>
      <c r="D356" s="868"/>
      <c r="E356" s="868"/>
      <c r="F356" s="1068"/>
      <c r="G356" s="24"/>
    </row>
    <row r="357" spans="1:7">
      <c r="A357" s="1625"/>
      <c r="B357" s="1076" t="s">
        <v>102</v>
      </c>
      <c r="C357" s="884"/>
      <c r="D357" s="884"/>
      <c r="E357" s="884"/>
      <c r="F357" s="1068"/>
      <c r="G357" s="24"/>
    </row>
    <row r="358" spans="1:7">
      <c r="A358" s="1625"/>
      <c r="B358" s="1076" t="s">
        <v>103</v>
      </c>
      <c r="C358" s="884"/>
      <c r="D358" s="884"/>
      <c r="E358" s="884"/>
      <c r="F358" s="1068"/>
      <c r="G358" s="24"/>
    </row>
    <row r="359" spans="1:7" ht="13.5" thickBot="1">
      <c r="A359" s="1625"/>
      <c r="B359" s="1077" t="s">
        <v>113</v>
      </c>
      <c r="C359" s="887"/>
      <c r="D359" s="887"/>
      <c r="E359" s="887"/>
      <c r="F359" s="1078"/>
      <c r="G359" s="24"/>
    </row>
    <row r="360" spans="1:7" ht="13.5" thickBot="1">
      <c r="A360" s="1626"/>
      <c r="B360" s="1072" t="s">
        <v>14</v>
      </c>
      <c r="C360" s="896">
        <f>SUM(C350:C359)</f>
        <v>16462000</v>
      </c>
      <c r="D360" s="896">
        <f>SUM(D350:D359)</f>
        <v>8306000</v>
      </c>
      <c r="E360" s="896">
        <f>SUM(E350:E359)</f>
        <v>8294000</v>
      </c>
      <c r="F360" s="1073">
        <f>E360/D360*100</f>
        <v>99.855526125692279</v>
      </c>
      <c r="G360" s="24"/>
    </row>
    <row r="361" spans="1:7">
      <c r="A361" s="1621" t="s">
        <v>573</v>
      </c>
      <c r="B361" s="1074" t="s">
        <v>97</v>
      </c>
      <c r="C361" s="1067">
        <v>79000</v>
      </c>
      <c r="D361" s="1067">
        <v>79000</v>
      </c>
      <c r="E361" s="1067"/>
      <c r="F361" s="1080"/>
      <c r="G361" s="24"/>
    </row>
    <row r="362" spans="1:7" ht="25.5">
      <c r="A362" s="1622"/>
      <c r="B362" s="1076" t="s">
        <v>110</v>
      </c>
      <c r="C362" s="868">
        <v>21000</v>
      </c>
      <c r="D362" s="868">
        <v>21000</v>
      </c>
      <c r="E362" s="868"/>
      <c r="F362" s="1081"/>
      <c r="G362" s="24"/>
    </row>
    <row r="363" spans="1:7">
      <c r="A363" s="1622"/>
      <c r="B363" s="1076" t="s">
        <v>99</v>
      </c>
      <c r="C363" s="868"/>
      <c r="D363" s="868"/>
      <c r="E363" s="868"/>
      <c r="F363" s="1081"/>
      <c r="G363" s="24"/>
    </row>
    <row r="364" spans="1:7">
      <c r="A364" s="1622"/>
      <c r="B364" s="1076" t="s">
        <v>111</v>
      </c>
      <c r="C364" s="868">
        <v>2239000</v>
      </c>
      <c r="D364" s="868">
        <v>1099000</v>
      </c>
      <c r="E364" s="868">
        <v>926045</v>
      </c>
      <c r="F364" s="1081">
        <f>E364/D364*100</f>
        <v>84.262511373976352</v>
      </c>
      <c r="G364" s="24"/>
    </row>
    <row r="365" spans="1:7" ht="25.5">
      <c r="A365" s="1622"/>
      <c r="B365" s="1076" t="s">
        <v>106</v>
      </c>
      <c r="C365" s="868"/>
      <c r="D365" s="868">
        <v>1000000</v>
      </c>
      <c r="E365" s="868">
        <v>902500</v>
      </c>
      <c r="F365" s="1081">
        <f>E365/D365*100</f>
        <v>90.25</v>
      </c>
      <c r="G365" s="24"/>
    </row>
    <row r="366" spans="1:7">
      <c r="A366" s="1622"/>
      <c r="B366" s="1076" t="s">
        <v>112</v>
      </c>
      <c r="C366" s="868"/>
      <c r="D366" s="868"/>
      <c r="E366" s="868"/>
      <c r="F366" s="1081"/>
      <c r="G366" s="24"/>
    </row>
    <row r="367" spans="1:7">
      <c r="A367" s="1622"/>
      <c r="B367" s="1076" t="s">
        <v>101</v>
      </c>
      <c r="C367" s="868"/>
      <c r="D367" s="868"/>
      <c r="E367" s="868"/>
      <c r="F367" s="1081"/>
      <c r="G367" s="24"/>
    </row>
    <row r="368" spans="1:7">
      <c r="A368" s="1622"/>
      <c r="B368" s="1076" t="s">
        <v>102</v>
      </c>
      <c r="C368" s="884"/>
      <c r="D368" s="884"/>
      <c r="E368" s="884"/>
      <c r="F368" s="1081"/>
      <c r="G368" s="24"/>
    </row>
    <row r="369" spans="1:7">
      <c r="A369" s="1622"/>
      <c r="B369" s="1076" t="s">
        <v>103</v>
      </c>
      <c r="C369" s="884"/>
      <c r="D369" s="884"/>
      <c r="E369" s="884"/>
      <c r="F369" s="1081"/>
      <c r="G369" s="24"/>
    </row>
    <row r="370" spans="1:7" ht="13.5" thickBot="1">
      <c r="A370" s="1622"/>
      <c r="B370" s="1077" t="s">
        <v>113</v>
      </c>
      <c r="C370" s="887"/>
      <c r="D370" s="887"/>
      <c r="E370" s="887"/>
      <c r="F370" s="1082"/>
      <c r="G370" s="24"/>
    </row>
    <row r="371" spans="1:7" ht="13.5" thickBot="1">
      <c r="A371" s="1622"/>
      <c r="B371" s="1072" t="s">
        <v>14</v>
      </c>
      <c r="C371" s="896">
        <f>SUM(C361:C370)</f>
        <v>2339000</v>
      </c>
      <c r="D371" s="896">
        <f>SUM(D361:D370)</f>
        <v>2199000</v>
      </c>
      <c r="E371" s="896">
        <f>SUM(E361:E370)</f>
        <v>1828545</v>
      </c>
      <c r="F371" s="1073">
        <f>E371/D371*100</f>
        <v>83.153478854024556</v>
      </c>
      <c r="G371" s="24"/>
    </row>
    <row r="372" spans="1:7">
      <c r="A372" s="1621" t="s">
        <v>574</v>
      </c>
      <c r="B372" s="1074" t="s">
        <v>97</v>
      </c>
      <c r="C372" s="1098"/>
      <c r="D372" s="1098"/>
      <c r="E372" s="1098"/>
      <c r="F372" s="1080"/>
      <c r="G372" s="24"/>
    </row>
    <row r="373" spans="1:7" ht="25.5">
      <c r="A373" s="1622"/>
      <c r="B373" s="1076" t="s">
        <v>110</v>
      </c>
      <c r="C373" s="1099"/>
      <c r="D373" s="1099"/>
      <c r="E373" s="1099"/>
      <c r="F373" s="1081"/>
      <c r="G373" s="24"/>
    </row>
    <row r="374" spans="1:7">
      <c r="A374" s="1622"/>
      <c r="B374" s="1076" t="s">
        <v>99</v>
      </c>
      <c r="C374" s="1099">
        <v>519000</v>
      </c>
      <c r="D374" s="1099">
        <v>990264</v>
      </c>
      <c r="E374" s="1099">
        <v>914763</v>
      </c>
      <c r="F374" s="1081">
        <f>E374/D374*100</f>
        <v>92.375669518431451</v>
      </c>
      <c r="G374" s="24"/>
    </row>
    <row r="375" spans="1:7">
      <c r="A375" s="1622"/>
      <c r="B375" s="1076" t="s">
        <v>111</v>
      </c>
      <c r="C375" s="1099"/>
      <c r="D375" s="1099"/>
      <c r="E375" s="1099"/>
      <c r="F375" s="1081"/>
      <c r="G375" s="24"/>
    </row>
    <row r="376" spans="1:7" ht="25.5">
      <c r="A376" s="1622"/>
      <c r="B376" s="1076" t="s">
        <v>106</v>
      </c>
      <c r="C376" s="1099">
        <v>6405000</v>
      </c>
      <c r="D376" s="1099">
        <v>5382706</v>
      </c>
      <c r="E376" s="1099">
        <v>5377312</v>
      </c>
      <c r="F376" s="1081">
        <f>E376/D376*100</f>
        <v>99.899790179883496</v>
      </c>
      <c r="G376" s="24"/>
    </row>
    <row r="377" spans="1:7">
      <c r="A377" s="1622"/>
      <c r="B377" s="1076" t="s">
        <v>112</v>
      </c>
      <c r="C377" s="1099"/>
      <c r="D377" s="1099"/>
      <c r="E377" s="1099"/>
      <c r="F377" s="1081"/>
      <c r="G377" s="24"/>
    </row>
    <row r="378" spans="1:7">
      <c r="A378" s="1622"/>
      <c r="B378" s="1076" t="s">
        <v>101</v>
      </c>
      <c r="C378" s="1099">
        <v>2000000</v>
      </c>
      <c r="D378" s="1099">
        <v>865624</v>
      </c>
      <c r="E378" s="1099">
        <v>819243</v>
      </c>
      <c r="F378" s="1081"/>
      <c r="G378" s="24"/>
    </row>
    <row r="379" spans="1:7">
      <c r="A379" s="1622"/>
      <c r="B379" s="1076" t="s">
        <v>102</v>
      </c>
      <c r="C379" s="1059"/>
      <c r="D379" s="1099">
        <v>42860</v>
      </c>
      <c r="E379" s="1099">
        <v>42860</v>
      </c>
      <c r="F379" s="1081">
        <f>E379/D379*100</f>
        <v>100</v>
      </c>
      <c r="G379" s="24"/>
    </row>
    <row r="380" spans="1:7">
      <c r="A380" s="1622"/>
      <c r="B380" s="1076" t="s">
        <v>103</v>
      </c>
      <c r="C380" s="1059"/>
      <c r="D380" s="1099"/>
      <c r="E380" s="1059"/>
      <c r="F380" s="1081"/>
      <c r="G380" s="24"/>
    </row>
    <row r="381" spans="1:7" ht="13.5" thickBot="1">
      <c r="A381" s="1622"/>
      <c r="B381" s="1077" t="s">
        <v>113</v>
      </c>
      <c r="C381" s="1060"/>
      <c r="D381" s="1060"/>
      <c r="E381" s="1060"/>
      <c r="F381" s="1082"/>
      <c r="G381" s="24"/>
    </row>
    <row r="382" spans="1:7" ht="13.5" thickBot="1">
      <c r="A382" s="1622"/>
      <c r="B382" s="1072" t="s">
        <v>14</v>
      </c>
      <c r="C382" s="896">
        <f>SUM(C372:C381)</f>
        <v>8924000</v>
      </c>
      <c r="D382" s="896">
        <f>SUM(D372:D381)</f>
        <v>7281454</v>
      </c>
      <c r="E382" s="896">
        <f>SUM(E372:E381)</f>
        <v>7154178</v>
      </c>
      <c r="F382" s="1073">
        <f>E382/D382*100</f>
        <v>98.252052406016716</v>
      </c>
      <c r="G382" s="24"/>
    </row>
    <row r="383" spans="1:7">
      <c r="A383" s="1621" t="s">
        <v>575</v>
      </c>
      <c r="B383" s="1074" t="s">
        <v>97</v>
      </c>
      <c r="C383" s="1067"/>
      <c r="D383" s="1067"/>
      <c r="E383" s="1067"/>
      <c r="F383" s="1075"/>
      <c r="G383" s="24"/>
    </row>
    <row r="384" spans="1:7" ht="25.5">
      <c r="A384" s="1622"/>
      <c r="B384" s="1076" t="s">
        <v>110</v>
      </c>
      <c r="C384" s="868"/>
      <c r="D384" s="868"/>
      <c r="E384" s="868"/>
      <c r="F384" s="1068"/>
      <c r="G384" s="24"/>
    </row>
    <row r="385" spans="1:7">
      <c r="A385" s="1622"/>
      <c r="B385" s="1076" t="s">
        <v>99</v>
      </c>
      <c r="C385" s="868"/>
      <c r="D385" s="868"/>
      <c r="E385" s="868"/>
      <c r="F385" s="1068"/>
      <c r="G385" s="24"/>
    </row>
    <row r="386" spans="1:7">
      <c r="A386" s="1622"/>
      <c r="B386" s="1076" t="s">
        <v>111</v>
      </c>
      <c r="C386" s="868">
        <v>17000000</v>
      </c>
      <c r="D386" s="868"/>
      <c r="E386" s="868"/>
      <c r="F386" s="1068"/>
      <c r="G386" s="24"/>
    </row>
    <row r="387" spans="1:7" ht="25.5">
      <c r="A387" s="1622"/>
      <c r="B387" s="1076" t="s">
        <v>106</v>
      </c>
      <c r="C387" s="868"/>
      <c r="D387" s="868"/>
      <c r="E387" s="868"/>
      <c r="F387" s="1068"/>
      <c r="G387" s="24"/>
    </row>
    <row r="388" spans="1:7">
      <c r="A388" s="1622"/>
      <c r="B388" s="1076" t="s">
        <v>112</v>
      </c>
      <c r="C388" s="868"/>
      <c r="D388" s="868"/>
      <c r="E388" s="868"/>
      <c r="F388" s="1068"/>
      <c r="G388" s="24"/>
    </row>
    <row r="389" spans="1:7">
      <c r="A389" s="1622"/>
      <c r="B389" s="1076" t="s">
        <v>101</v>
      </c>
      <c r="C389" s="868"/>
      <c r="D389" s="868"/>
      <c r="E389" s="868"/>
      <c r="F389" s="1068"/>
      <c r="G389" s="24"/>
    </row>
    <row r="390" spans="1:7">
      <c r="A390" s="1622"/>
      <c r="B390" s="1076" t="s">
        <v>102</v>
      </c>
      <c r="C390" s="884"/>
      <c r="D390" s="884"/>
      <c r="E390" s="884"/>
      <c r="F390" s="1068"/>
      <c r="G390" s="24"/>
    </row>
    <row r="391" spans="1:7">
      <c r="A391" s="1622"/>
      <c r="B391" s="1076" t="s">
        <v>103</v>
      </c>
      <c r="C391" s="884"/>
      <c r="D391" s="884"/>
      <c r="E391" s="884"/>
      <c r="F391" s="1068"/>
      <c r="G391" s="24"/>
    </row>
    <row r="392" spans="1:7" ht="13.5" thickBot="1">
      <c r="A392" s="1622"/>
      <c r="B392" s="1077" t="s">
        <v>113</v>
      </c>
      <c r="C392" s="887"/>
      <c r="D392" s="887"/>
      <c r="E392" s="887"/>
      <c r="F392" s="1078"/>
      <c r="G392" s="24"/>
    </row>
    <row r="393" spans="1:7" ht="13.5" thickBot="1">
      <c r="A393" s="1622"/>
      <c r="B393" s="1072" t="s">
        <v>14</v>
      </c>
      <c r="C393" s="896">
        <f>SUM(C383:C392)</f>
        <v>17000000</v>
      </c>
      <c r="D393" s="896">
        <f>SUM(D383:D392)</f>
        <v>0</v>
      </c>
      <c r="E393" s="896">
        <f>SUM(E383:E392)</f>
        <v>0</v>
      </c>
      <c r="F393" s="1073"/>
      <c r="G393" s="24"/>
    </row>
    <row r="394" spans="1:7">
      <c r="A394" s="1621" t="s">
        <v>185</v>
      </c>
      <c r="B394" s="1074" t="s">
        <v>97</v>
      </c>
      <c r="C394" s="1067"/>
      <c r="D394" s="1067"/>
      <c r="E394" s="1067"/>
      <c r="F394" s="1075"/>
      <c r="G394" s="24"/>
    </row>
    <row r="395" spans="1:7" ht="25.5">
      <c r="A395" s="1622"/>
      <c r="B395" s="1076" t="s">
        <v>110</v>
      </c>
      <c r="C395" s="868"/>
      <c r="D395" s="868"/>
      <c r="E395" s="868"/>
      <c r="F395" s="1068"/>
      <c r="G395" s="24"/>
    </row>
    <row r="396" spans="1:7">
      <c r="A396" s="1622"/>
      <c r="B396" s="1076" t="s">
        <v>99</v>
      </c>
      <c r="C396" s="868"/>
      <c r="D396" s="868"/>
      <c r="E396" s="868"/>
      <c r="F396" s="1068"/>
      <c r="G396" s="24"/>
    </row>
    <row r="397" spans="1:7">
      <c r="A397" s="1622"/>
      <c r="B397" s="1076" t="s">
        <v>111</v>
      </c>
      <c r="C397" s="868"/>
      <c r="D397" s="868"/>
      <c r="E397" s="868"/>
      <c r="F397" s="1068"/>
      <c r="G397" s="24"/>
    </row>
    <row r="398" spans="1:7" ht="25.5">
      <c r="A398" s="1622"/>
      <c r="B398" s="1076" t="s">
        <v>106</v>
      </c>
      <c r="C398" s="868">
        <v>3210000</v>
      </c>
      <c r="D398" s="868"/>
      <c r="E398" s="868"/>
      <c r="F398" s="1068"/>
      <c r="G398" s="24"/>
    </row>
    <row r="399" spans="1:7">
      <c r="A399" s="1622"/>
      <c r="B399" s="1076" t="s">
        <v>112</v>
      </c>
      <c r="C399" s="868"/>
      <c r="D399" s="868"/>
      <c r="E399" s="868"/>
      <c r="F399" s="1068"/>
      <c r="G399" s="24"/>
    </row>
    <row r="400" spans="1:7">
      <c r="A400" s="1622"/>
      <c r="B400" s="1076" t="s">
        <v>101</v>
      </c>
      <c r="C400" s="868"/>
      <c r="D400" s="868"/>
      <c r="E400" s="868"/>
      <c r="F400" s="1068"/>
      <c r="G400" s="24"/>
    </row>
    <row r="401" spans="1:7">
      <c r="A401" s="1622"/>
      <c r="B401" s="1076" t="s">
        <v>102</v>
      </c>
      <c r="C401" s="884"/>
      <c r="D401" s="884"/>
      <c r="E401" s="884"/>
      <c r="F401" s="1068"/>
      <c r="G401" s="24"/>
    </row>
    <row r="402" spans="1:7">
      <c r="A402" s="1622"/>
      <c r="B402" s="1076" t="s">
        <v>103</v>
      </c>
      <c r="C402" s="884"/>
      <c r="D402" s="884"/>
      <c r="E402" s="884"/>
      <c r="F402" s="1068"/>
      <c r="G402" s="24"/>
    </row>
    <row r="403" spans="1:7" ht="13.5" thickBot="1">
      <c r="A403" s="1622"/>
      <c r="B403" s="1077" t="s">
        <v>113</v>
      </c>
      <c r="C403" s="887"/>
      <c r="D403" s="887"/>
      <c r="E403" s="887"/>
      <c r="F403" s="1078"/>
      <c r="G403" s="24"/>
    </row>
    <row r="404" spans="1:7" ht="13.5" thickBot="1">
      <c r="A404" s="1622"/>
      <c r="B404" s="1072" t="s">
        <v>14</v>
      </c>
      <c r="C404" s="896">
        <f>SUM(C394:C403)</f>
        <v>3210000</v>
      </c>
      <c r="D404" s="896">
        <f>SUM(D394:D403)</f>
        <v>0</v>
      </c>
      <c r="E404" s="896">
        <f>SUM(E394:E403)</f>
        <v>0</v>
      </c>
      <c r="F404" s="1073"/>
      <c r="G404" s="24"/>
    </row>
    <row r="405" spans="1:7">
      <c r="A405" s="1621" t="s">
        <v>186</v>
      </c>
      <c r="B405" s="1074" t="s">
        <v>97</v>
      </c>
      <c r="C405" s="1067"/>
      <c r="D405" s="1067"/>
      <c r="E405" s="1067"/>
      <c r="F405" s="1075"/>
      <c r="G405" s="24"/>
    </row>
    <row r="406" spans="1:7" ht="25.5">
      <c r="A406" s="1622"/>
      <c r="B406" s="1076" t="s">
        <v>110</v>
      </c>
      <c r="C406" s="868"/>
      <c r="D406" s="868"/>
      <c r="E406" s="868"/>
      <c r="F406" s="1068"/>
      <c r="G406" s="24"/>
    </row>
    <row r="407" spans="1:7">
      <c r="A407" s="1622"/>
      <c r="B407" s="1076" t="s">
        <v>99</v>
      </c>
      <c r="C407" s="868"/>
      <c r="D407" s="868"/>
      <c r="E407" s="868"/>
      <c r="F407" s="1068"/>
      <c r="G407" s="24"/>
    </row>
    <row r="408" spans="1:7">
      <c r="A408" s="1622"/>
      <c r="B408" s="1076" t="s">
        <v>111</v>
      </c>
      <c r="C408" s="868"/>
      <c r="D408" s="868"/>
      <c r="E408" s="868"/>
      <c r="F408" s="1068"/>
      <c r="G408" s="24"/>
    </row>
    <row r="409" spans="1:7" ht="25.5">
      <c r="A409" s="1622"/>
      <c r="B409" s="1076" t="s">
        <v>106</v>
      </c>
      <c r="C409" s="868">
        <v>616000</v>
      </c>
      <c r="D409" s="868"/>
      <c r="E409" s="868"/>
      <c r="F409" s="1068"/>
      <c r="G409" s="24"/>
    </row>
    <row r="410" spans="1:7">
      <c r="A410" s="1622"/>
      <c r="B410" s="1076" t="s">
        <v>112</v>
      </c>
      <c r="C410" s="868"/>
      <c r="D410" s="868"/>
      <c r="E410" s="868"/>
      <c r="F410" s="1068"/>
      <c r="G410" s="24"/>
    </row>
    <row r="411" spans="1:7">
      <c r="A411" s="1622"/>
      <c r="B411" s="1076" t="s">
        <v>101</v>
      </c>
      <c r="C411" s="868"/>
      <c r="D411" s="868"/>
      <c r="E411" s="868"/>
      <c r="F411" s="1068"/>
      <c r="G411" s="24"/>
    </row>
    <row r="412" spans="1:7">
      <c r="A412" s="1622"/>
      <c r="B412" s="1076" t="s">
        <v>102</v>
      </c>
      <c r="C412" s="884"/>
      <c r="D412" s="884"/>
      <c r="E412" s="884"/>
      <c r="F412" s="1068"/>
      <c r="G412" s="24"/>
    </row>
    <row r="413" spans="1:7">
      <c r="A413" s="1622"/>
      <c r="B413" s="1076" t="s">
        <v>103</v>
      </c>
      <c r="C413" s="884"/>
      <c r="D413" s="884"/>
      <c r="E413" s="884"/>
      <c r="F413" s="1068"/>
      <c r="G413" s="24"/>
    </row>
    <row r="414" spans="1:7" ht="13.5" thickBot="1">
      <c r="A414" s="1622"/>
      <c r="B414" s="1077" t="s">
        <v>113</v>
      </c>
      <c r="C414" s="887"/>
      <c r="D414" s="887"/>
      <c r="E414" s="887"/>
      <c r="F414" s="1078"/>
      <c r="G414" s="24"/>
    </row>
    <row r="415" spans="1:7" ht="13.5" thickBot="1">
      <c r="A415" s="1622"/>
      <c r="B415" s="1072" t="s">
        <v>14</v>
      </c>
      <c r="C415" s="896">
        <f>SUM(C405:C414)</f>
        <v>616000</v>
      </c>
      <c r="D415" s="896">
        <f>SUM(D405:D414)</f>
        <v>0</v>
      </c>
      <c r="E415" s="896">
        <f>SUM(E405:E414)</f>
        <v>0</v>
      </c>
      <c r="F415" s="1073"/>
      <c r="G415" s="24"/>
    </row>
    <row r="416" spans="1:7" ht="13.5" thickBot="1">
      <c r="A416" s="1085" t="s">
        <v>81</v>
      </c>
      <c r="B416" s="1086" t="s">
        <v>29</v>
      </c>
      <c r="C416" s="1087" t="s">
        <v>175</v>
      </c>
      <c r="D416" s="1087" t="s">
        <v>167</v>
      </c>
      <c r="E416" s="1087" t="s">
        <v>168</v>
      </c>
      <c r="F416" s="1088" t="s">
        <v>169</v>
      </c>
      <c r="G416" s="24"/>
    </row>
    <row r="417" spans="1:7">
      <c r="A417" s="1621" t="s">
        <v>576</v>
      </c>
      <c r="B417" s="1074" t="s">
        <v>97</v>
      </c>
      <c r="C417" s="1067"/>
      <c r="D417" s="1067"/>
      <c r="E417" s="1067"/>
      <c r="F417" s="1080"/>
      <c r="G417" s="24"/>
    </row>
    <row r="418" spans="1:7" ht="25.5">
      <c r="A418" s="1622"/>
      <c r="B418" s="1076" t="s">
        <v>110</v>
      </c>
      <c r="C418" s="868"/>
      <c r="D418" s="868"/>
      <c r="E418" s="868"/>
      <c r="F418" s="1081"/>
      <c r="G418" s="24"/>
    </row>
    <row r="419" spans="1:7">
      <c r="A419" s="1622"/>
      <c r="B419" s="1076" t="s">
        <v>99</v>
      </c>
      <c r="C419" s="868">
        <v>217000</v>
      </c>
      <c r="D419" s="868">
        <v>365405</v>
      </c>
      <c r="E419" s="868">
        <v>365405</v>
      </c>
      <c r="F419" s="1081">
        <f>E419/D419*100</f>
        <v>100</v>
      </c>
      <c r="G419" s="24"/>
    </row>
    <row r="420" spans="1:7">
      <c r="A420" s="1622"/>
      <c r="B420" s="1076" t="s">
        <v>111</v>
      </c>
      <c r="C420" s="868">
        <v>3860000</v>
      </c>
      <c r="D420" s="868">
        <v>27655701</v>
      </c>
      <c r="E420" s="868">
        <v>27178677</v>
      </c>
      <c r="F420" s="1081">
        <f>E420/D420*100</f>
        <v>98.275133217559741</v>
      </c>
      <c r="G420" s="24"/>
    </row>
    <row r="421" spans="1:7" ht="25.5">
      <c r="A421" s="1622"/>
      <c r="B421" s="1076" t="s">
        <v>106</v>
      </c>
      <c r="C421" s="868">
        <v>800000</v>
      </c>
      <c r="D421" s="868">
        <v>800000</v>
      </c>
      <c r="E421" s="868">
        <v>384695</v>
      </c>
      <c r="F421" s="1081">
        <f>E421/D421*100</f>
        <v>48.086874999999999</v>
      </c>
      <c r="G421" s="24"/>
    </row>
    <row r="422" spans="1:7">
      <c r="A422" s="1622"/>
      <c r="B422" s="1076" t="s">
        <v>112</v>
      </c>
      <c r="C422" s="868"/>
      <c r="D422" s="868"/>
      <c r="E422" s="868"/>
      <c r="F422" s="1081"/>
      <c r="G422" s="24"/>
    </row>
    <row r="423" spans="1:7">
      <c r="A423" s="1622"/>
      <c r="B423" s="1076" t="s">
        <v>101</v>
      </c>
      <c r="C423" s="868"/>
      <c r="D423" s="868"/>
      <c r="E423" s="868"/>
      <c r="F423" s="1081"/>
      <c r="G423" s="24"/>
    </row>
    <row r="424" spans="1:7">
      <c r="A424" s="1622"/>
      <c r="B424" s="1076" t="s">
        <v>102</v>
      </c>
      <c r="C424" s="884"/>
      <c r="D424" s="884"/>
      <c r="E424" s="884"/>
      <c r="F424" s="1081"/>
      <c r="G424" s="24"/>
    </row>
    <row r="425" spans="1:7">
      <c r="A425" s="1622"/>
      <c r="B425" s="1076" t="s">
        <v>103</v>
      </c>
      <c r="C425" s="884"/>
      <c r="D425" s="884"/>
      <c r="E425" s="884"/>
      <c r="F425" s="1081"/>
      <c r="G425" s="24"/>
    </row>
    <row r="426" spans="1:7" ht="13.5" thickBot="1">
      <c r="A426" s="1622"/>
      <c r="B426" s="1077" t="s">
        <v>113</v>
      </c>
      <c r="C426" s="887"/>
      <c r="D426" s="887"/>
      <c r="E426" s="887"/>
      <c r="F426" s="1082"/>
      <c r="G426" s="24"/>
    </row>
    <row r="427" spans="1:7" ht="13.5" thickBot="1">
      <c r="A427" s="1622"/>
      <c r="B427" s="1072" t="s">
        <v>14</v>
      </c>
      <c r="C427" s="896">
        <f>SUM(C417:C426)</f>
        <v>4877000</v>
      </c>
      <c r="D427" s="896">
        <f>SUM(D417:D426)</f>
        <v>28821106</v>
      </c>
      <c r="E427" s="896">
        <f>SUM(E417:E426)</f>
        <v>27928777</v>
      </c>
      <c r="F427" s="1073">
        <f>E427/D427*100</f>
        <v>96.903904381740247</v>
      </c>
      <c r="G427" s="24"/>
    </row>
    <row r="428" spans="1:7">
      <c r="A428" s="1621" t="s">
        <v>577</v>
      </c>
      <c r="B428" s="1074" t="s">
        <v>97</v>
      </c>
      <c r="C428" s="1067"/>
      <c r="D428" s="1067"/>
      <c r="E428" s="1067"/>
      <c r="F428" s="1075"/>
      <c r="G428" s="24"/>
    </row>
    <row r="429" spans="1:7" ht="25.5">
      <c r="A429" s="1622"/>
      <c r="B429" s="1076" t="s">
        <v>110</v>
      </c>
      <c r="C429" s="868"/>
      <c r="D429" s="868"/>
      <c r="E429" s="868"/>
      <c r="F429" s="1068"/>
      <c r="G429" s="24"/>
    </row>
    <row r="430" spans="1:7">
      <c r="A430" s="1622"/>
      <c r="B430" s="1076" t="s">
        <v>99</v>
      </c>
      <c r="C430" s="868">
        <v>6455000</v>
      </c>
      <c r="D430" s="868">
        <v>6455000</v>
      </c>
      <c r="E430" s="868">
        <v>4964920</v>
      </c>
      <c r="F430" s="1081">
        <f>E430/D430*100</f>
        <v>76.9158791634392</v>
      </c>
      <c r="G430" s="24"/>
    </row>
    <row r="431" spans="1:7">
      <c r="A431" s="1622"/>
      <c r="B431" s="1076" t="s">
        <v>111</v>
      </c>
      <c r="C431" s="868"/>
      <c r="D431" s="868"/>
      <c r="E431" s="868"/>
      <c r="F431" s="1068"/>
      <c r="G431" s="24"/>
    </row>
    <row r="432" spans="1:7" ht="25.5">
      <c r="A432" s="1622"/>
      <c r="B432" s="1076" t="s">
        <v>106</v>
      </c>
      <c r="C432" s="868"/>
      <c r="D432" s="868"/>
      <c r="E432" s="868"/>
      <c r="F432" s="1068"/>
      <c r="G432" s="24"/>
    </row>
    <row r="433" spans="1:7">
      <c r="A433" s="1622"/>
      <c r="B433" s="1076" t="s">
        <v>112</v>
      </c>
      <c r="C433" s="868"/>
      <c r="D433" s="868"/>
      <c r="E433" s="868"/>
      <c r="F433" s="1068"/>
      <c r="G433" s="24"/>
    </row>
    <row r="434" spans="1:7">
      <c r="A434" s="1622"/>
      <c r="B434" s="1076" t="s">
        <v>101</v>
      </c>
      <c r="C434" s="868"/>
      <c r="D434" s="868"/>
      <c r="E434" s="868"/>
      <c r="F434" s="1068"/>
      <c r="G434" s="24"/>
    </row>
    <row r="435" spans="1:7">
      <c r="A435" s="1622"/>
      <c r="B435" s="1076" t="s">
        <v>102</v>
      </c>
      <c r="C435" s="884"/>
      <c r="D435" s="884"/>
      <c r="E435" s="884"/>
      <c r="F435" s="1068"/>
      <c r="G435" s="24"/>
    </row>
    <row r="436" spans="1:7">
      <c r="A436" s="1622"/>
      <c r="B436" s="1076" t="s">
        <v>103</v>
      </c>
      <c r="C436" s="884"/>
      <c r="D436" s="884"/>
      <c r="E436" s="884"/>
      <c r="F436" s="1068"/>
      <c r="G436" s="24"/>
    </row>
    <row r="437" spans="1:7" ht="13.5" thickBot="1">
      <c r="A437" s="1622"/>
      <c r="B437" s="1077" t="s">
        <v>113</v>
      </c>
      <c r="C437" s="887"/>
      <c r="D437" s="887"/>
      <c r="E437" s="887"/>
      <c r="F437" s="1078"/>
      <c r="G437" s="24"/>
    </row>
    <row r="438" spans="1:7" ht="13.5" thickBot="1">
      <c r="A438" s="1622"/>
      <c r="B438" s="1072" t="s">
        <v>14</v>
      </c>
      <c r="C438" s="896">
        <f>SUM(C428:C437)</f>
        <v>6455000</v>
      </c>
      <c r="D438" s="896">
        <f>SUM(D428:D437)</f>
        <v>6455000</v>
      </c>
      <c r="E438" s="896">
        <f>SUM(E428:E437)</f>
        <v>4964920</v>
      </c>
      <c r="F438" s="1073">
        <f>E438/D438*100</f>
        <v>76.9158791634392</v>
      </c>
      <c r="G438" s="24"/>
    </row>
    <row r="439" spans="1:7">
      <c r="A439" s="1621" t="s">
        <v>84</v>
      </c>
      <c r="B439" s="1074" t="s">
        <v>97</v>
      </c>
      <c r="C439" s="1067"/>
      <c r="D439" s="1067"/>
      <c r="E439" s="1067"/>
      <c r="F439" s="1080"/>
      <c r="G439" s="24"/>
    </row>
    <row r="440" spans="1:7" ht="25.5">
      <c r="A440" s="1622"/>
      <c r="B440" s="1076" t="s">
        <v>110</v>
      </c>
      <c r="C440" s="868"/>
      <c r="D440" s="868"/>
      <c r="E440" s="868"/>
      <c r="F440" s="1081"/>
      <c r="G440" s="24"/>
    </row>
    <row r="441" spans="1:7">
      <c r="A441" s="1622"/>
      <c r="B441" s="1076" t="s">
        <v>99</v>
      </c>
      <c r="C441" s="868">
        <v>4637000</v>
      </c>
      <c r="D441" s="868">
        <v>3636635</v>
      </c>
      <c r="E441" s="868">
        <v>2964847</v>
      </c>
      <c r="F441" s="1081">
        <f>E441/D441*100</f>
        <v>81.527208532063298</v>
      </c>
      <c r="G441" s="24"/>
    </row>
    <row r="442" spans="1:7">
      <c r="A442" s="1622"/>
      <c r="B442" s="1076" t="s">
        <v>111</v>
      </c>
      <c r="C442" s="868"/>
      <c r="D442" s="868"/>
      <c r="E442" s="868"/>
      <c r="F442" s="1081"/>
      <c r="G442" s="24"/>
    </row>
    <row r="443" spans="1:7" ht="25.5">
      <c r="A443" s="1622"/>
      <c r="B443" s="1076" t="s">
        <v>106</v>
      </c>
      <c r="C443" s="868"/>
      <c r="D443" s="868"/>
      <c r="E443" s="868"/>
      <c r="F443" s="1081"/>
      <c r="G443" s="24"/>
    </row>
    <row r="444" spans="1:7">
      <c r="A444" s="1622"/>
      <c r="B444" s="1076" t="s">
        <v>112</v>
      </c>
      <c r="C444" s="868"/>
      <c r="D444" s="868"/>
      <c r="E444" s="868"/>
      <c r="F444" s="1081"/>
      <c r="G444" s="24"/>
    </row>
    <row r="445" spans="1:7">
      <c r="A445" s="1622"/>
      <c r="B445" s="1076" t="s">
        <v>101</v>
      </c>
      <c r="C445" s="868"/>
      <c r="D445" s="868"/>
      <c r="E445" s="868"/>
      <c r="F445" s="1081"/>
      <c r="G445" s="24"/>
    </row>
    <row r="446" spans="1:7">
      <c r="A446" s="1622"/>
      <c r="B446" s="1076" t="s">
        <v>102</v>
      </c>
      <c r="C446" s="884"/>
      <c r="D446" s="884"/>
      <c r="E446" s="884"/>
      <c r="F446" s="1081"/>
      <c r="G446" s="24"/>
    </row>
    <row r="447" spans="1:7">
      <c r="A447" s="1622"/>
      <c r="B447" s="1076" t="s">
        <v>103</v>
      </c>
      <c r="C447" s="884"/>
      <c r="D447" s="884"/>
      <c r="E447" s="884"/>
      <c r="F447" s="1081"/>
      <c r="G447" s="24"/>
    </row>
    <row r="448" spans="1:7" ht="13.5" thickBot="1">
      <c r="A448" s="1622"/>
      <c r="B448" s="1077" t="s">
        <v>113</v>
      </c>
      <c r="C448" s="887">
        <v>6574000</v>
      </c>
      <c r="D448" s="887">
        <v>6574365</v>
      </c>
      <c r="E448" s="887">
        <v>6574365</v>
      </c>
      <c r="F448" s="1081">
        <f>E448/D448*100</f>
        <v>100</v>
      </c>
      <c r="G448" s="24"/>
    </row>
    <row r="449" spans="1:8" ht="13.5" thickBot="1">
      <c r="A449" s="1622"/>
      <c r="B449" s="1072" t="s">
        <v>14</v>
      </c>
      <c r="C449" s="896">
        <f>SUM(C439:C448)</f>
        <v>11211000</v>
      </c>
      <c r="D449" s="896">
        <f>SUM(D439:D448)</f>
        <v>10211000</v>
      </c>
      <c r="E449" s="896">
        <f>SUM(E439:E448)</f>
        <v>9539212</v>
      </c>
      <c r="F449" s="1073">
        <f>E449/D449*100</f>
        <v>93.420938203897748</v>
      </c>
      <c r="G449" s="24"/>
    </row>
    <row r="450" spans="1:8">
      <c r="A450" s="1621" t="s">
        <v>561</v>
      </c>
      <c r="B450" s="1074" t="s">
        <v>97</v>
      </c>
      <c r="C450" s="1067"/>
      <c r="D450" s="1067"/>
      <c r="E450" s="1067"/>
      <c r="F450" s="1075"/>
      <c r="G450" s="24"/>
    </row>
    <row r="451" spans="1:8" ht="25.5">
      <c r="A451" s="1622"/>
      <c r="B451" s="1076" t="s">
        <v>110</v>
      </c>
      <c r="C451" s="868"/>
      <c r="D451" s="868"/>
      <c r="E451" s="868"/>
      <c r="F451" s="1068"/>
      <c r="G451" s="24"/>
    </row>
    <row r="452" spans="1:8">
      <c r="A452" s="1622"/>
      <c r="B452" s="1076" t="s">
        <v>99</v>
      </c>
      <c r="C452" s="868"/>
      <c r="D452" s="868"/>
      <c r="E452" s="868"/>
      <c r="F452" s="1068"/>
      <c r="G452" s="24"/>
    </row>
    <row r="453" spans="1:8" ht="18.75" customHeight="1">
      <c r="A453" s="1622"/>
      <c r="B453" s="1076" t="s">
        <v>111</v>
      </c>
      <c r="C453" s="868"/>
      <c r="D453" s="868"/>
      <c r="E453" s="868"/>
      <c r="F453" s="1068"/>
      <c r="G453" s="24"/>
    </row>
    <row r="454" spans="1:8" ht="25.5">
      <c r="A454" s="1622"/>
      <c r="B454" s="1076" t="s">
        <v>106</v>
      </c>
      <c r="C454" s="868"/>
      <c r="D454" s="868"/>
      <c r="E454" s="868"/>
      <c r="F454" s="1068"/>
      <c r="G454" s="24"/>
    </row>
    <row r="455" spans="1:8">
      <c r="A455" s="1622"/>
      <c r="B455" s="1076" t="s">
        <v>112</v>
      </c>
      <c r="C455" s="868">
        <v>15000000</v>
      </c>
      <c r="D455" s="868"/>
      <c r="E455" s="868"/>
      <c r="F455" s="1068"/>
      <c r="G455" s="24"/>
    </row>
    <row r="456" spans="1:8">
      <c r="A456" s="1622"/>
      <c r="B456" s="1076" t="s">
        <v>101</v>
      </c>
      <c r="C456" s="868"/>
      <c r="D456" s="868"/>
      <c r="E456" s="868"/>
      <c r="F456" s="1068"/>
      <c r="G456" s="24"/>
    </row>
    <row r="457" spans="1:8">
      <c r="A457" s="1622"/>
      <c r="B457" s="1076" t="s">
        <v>102</v>
      </c>
      <c r="C457" s="884"/>
      <c r="D457" s="884"/>
      <c r="E457" s="884"/>
      <c r="F457" s="1068"/>
      <c r="G457" s="24"/>
    </row>
    <row r="458" spans="1:8">
      <c r="A458" s="1622"/>
      <c r="B458" s="1076" t="s">
        <v>103</v>
      </c>
      <c r="C458" s="884"/>
      <c r="D458" s="884"/>
      <c r="E458" s="884"/>
      <c r="F458" s="1068"/>
      <c r="G458" s="24"/>
    </row>
    <row r="459" spans="1:8" ht="13.5" thickBot="1">
      <c r="A459" s="1622"/>
      <c r="B459" s="1077" t="s">
        <v>113</v>
      </c>
      <c r="C459" s="887"/>
      <c r="D459" s="887"/>
      <c r="E459" s="887"/>
      <c r="F459" s="1078"/>
      <c r="G459" s="24"/>
    </row>
    <row r="460" spans="1:8" ht="13.5" thickBot="1">
      <c r="A460" s="1622"/>
      <c r="B460" s="1072" t="s">
        <v>14</v>
      </c>
      <c r="C460" s="896">
        <f>SUM(C450:C459)</f>
        <v>15000000</v>
      </c>
      <c r="D460" s="896">
        <f>SUM(D450:D459)</f>
        <v>0</v>
      </c>
      <c r="E460" s="896">
        <f>SUM(E450:E459)</f>
        <v>0</v>
      </c>
      <c r="F460" s="1073"/>
      <c r="G460" s="24"/>
      <c r="H460" s="2"/>
    </row>
    <row r="461" spans="1:8" ht="13.5" thickBot="1">
      <c r="A461" s="1624" t="s">
        <v>11</v>
      </c>
      <c r="B461" s="1074" t="s">
        <v>97</v>
      </c>
      <c r="C461" s="1100">
        <f>SUM(C450+C439+C428+C417+C405+C394+C383+C372+C361+C350+C339+C328+C316+C305+C294+C283+C272+C261+C250+C238+C227+C216+C205+C194+C183+C172+C160+C149+C138+C127+C116+C105+C94+C83+C71+C60+C49+C38+C27+C16+C5)</f>
        <v>118274000</v>
      </c>
      <c r="D461" s="1100">
        <f t="shared" ref="D461:E461" si="7">SUM(D450+D439+D428+D417+D405+D394+D383+D372+D361+D350+D339+D328+D316+D305+D294+D283+D272+D261+D250+D238+D227+D216+D205+D194+D183+D172+D160+D149+D138+D127+D116+D105+D94+D83+D71+D60+D49+D38+D27+D16+D5)</f>
        <v>569544236</v>
      </c>
      <c r="E461" s="1100">
        <f t="shared" si="7"/>
        <v>468488789</v>
      </c>
      <c r="F461" s="1075">
        <f>E461/D461*100</f>
        <v>82.25678698642821</v>
      </c>
      <c r="H461" s="2"/>
    </row>
    <row r="462" spans="1:8" ht="26.25" thickBot="1">
      <c r="A462" s="1625"/>
      <c r="B462" s="1076" t="s">
        <v>110</v>
      </c>
      <c r="C462" s="1100">
        <f t="shared" ref="C462:E470" si="8">SUM(C451+C440+C429+C418+C406+C395+C384+C373+C362+C351+C340+C329+C317+C306+C295+C284+C273+C262+C251+C239+C228+C217+C206+C195+C184+C173+C161+C150+C139+C128+C117+C106+C95+C84+C72+C61+C50+C39+C28+C17+C6)</f>
        <v>19377000</v>
      </c>
      <c r="D462" s="1100">
        <f t="shared" si="8"/>
        <v>81717935</v>
      </c>
      <c r="E462" s="1100">
        <f t="shared" si="8"/>
        <v>68473945</v>
      </c>
      <c r="F462" s="1068">
        <f t="shared" ref="F462:F471" si="9">E462/D462*100</f>
        <v>83.793043718003887</v>
      </c>
      <c r="H462" s="2"/>
    </row>
    <row r="463" spans="1:8" ht="13.5" thickBot="1">
      <c r="A463" s="1625"/>
      <c r="B463" s="1076" t="s">
        <v>99</v>
      </c>
      <c r="C463" s="1100">
        <f t="shared" si="8"/>
        <v>96883425</v>
      </c>
      <c r="D463" s="1100">
        <f t="shared" si="8"/>
        <v>164476959</v>
      </c>
      <c r="E463" s="1100">
        <f t="shared" si="8"/>
        <v>142156703</v>
      </c>
      <c r="F463" s="1068">
        <f t="shared" si="9"/>
        <v>86.429554549339656</v>
      </c>
      <c r="H463" s="2"/>
    </row>
    <row r="464" spans="1:8" ht="19.5" customHeight="1" thickBot="1">
      <c r="A464" s="1625"/>
      <c r="B464" s="1076" t="s">
        <v>111</v>
      </c>
      <c r="C464" s="1100">
        <f t="shared" si="8"/>
        <v>23099000</v>
      </c>
      <c r="D464" s="1100">
        <f t="shared" si="8"/>
        <v>37060701</v>
      </c>
      <c r="E464" s="1100">
        <f t="shared" si="8"/>
        <v>36398722</v>
      </c>
      <c r="F464" s="1068">
        <f t="shared" si="9"/>
        <v>98.213797952715467</v>
      </c>
      <c r="H464" s="2"/>
    </row>
    <row r="465" spans="1:8" ht="26.25" thickBot="1">
      <c r="A465" s="1625"/>
      <c r="B465" s="1076" t="s">
        <v>106</v>
      </c>
      <c r="C465" s="1100">
        <f t="shared" si="8"/>
        <v>66011000</v>
      </c>
      <c r="D465" s="1100">
        <f t="shared" si="8"/>
        <v>62084542</v>
      </c>
      <c r="E465" s="1100">
        <f t="shared" si="8"/>
        <v>61195703</v>
      </c>
      <c r="F465" s="1068">
        <f t="shared" si="9"/>
        <v>98.568340892327114</v>
      </c>
      <c r="H465" s="2"/>
    </row>
    <row r="466" spans="1:8" ht="13.5" thickBot="1">
      <c r="A466" s="1625"/>
      <c r="B466" s="1076" t="s">
        <v>112</v>
      </c>
      <c r="C466" s="1100">
        <f t="shared" si="8"/>
        <v>15000000</v>
      </c>
      <c r="D466" s="1100">
        <f t="shared" si="8"/>
        <v>0</v>
      </c>
      <c r="E466" s="1100">
        <f t="shared" si="8"/>
        <v>0</v>
      </c>
      <c r="F466" s="1068"/>
      <c r="H466" s="2"/>
    </row>
    <row r="467" spans="1:8" ht="13.5" thickBot="1">
      <c r="A467" s="1625"/>
      <c r="B467" s="1076" t="s">
        <v>101</v>
      </c>
      <c r="C467" s="1100">
        <f t="shared" si="8"/>
        <v>2550390000</v>
      </c>
      <c r="D467" s="1100">
        <f t="shared" si="8"/>
        <v>2643539609</v>
      </c>
      <c r="E467" s="1100">
        <f t="shared" si="8"/>
        <v>127750606</v>
      </c>
      <c r="F467" s="1068">
        <f t="shared" si="9"/>
        <v>4.8325587997648949</v>
      </c>
      <c r="H467" s="2"/>
    </row>
    <row r="468" spans="1:8" ht="13.5" thickBot="1">
      <c r="A468" s="1625"/>
      <c r="B468" s="1076" t="s">
        <v>102</v>
      </c>
      <c r="C468" s="1100">
        <f t="shared" si="8"/>
        <v>120192000</v>
      </c>
      <c r="D468" s="1100">
        <f t="shared" si="8"/>
        <v>102983130</v>
      </c>
      <c r="E468" s="1100">
        <f t="shared" si="8"/>
        <v>17944339</v>
      </c>
      <c r="F468" s="1068">
        <f t="shared" si="9"/>
        <v>17.424542252697115</v>
      </c>
      <c r="H468" s="2"/>
    </row>
    <row r="469" spans="1:8" ht="13.5" thickBot="1">
      <c r="A469" s="1625"/>
      <c r="B469" s="1076" t="s">
        <v>103</v>
      </c>
      <c r="C469" s="1100">
        <f t="shared" si="8"/>
        <v>12935000</v>
      </c>
      <c r="D469" s="1100">
        <f t="shared" si="8"/>
        <v>212937</v>
      </c>
      <c r="E469" s="1100">
        <f t="shared" si="8"/>
        <v>212937</v>
      </c>
      <c r="F469" s="1068">
        <f t="shared" si="9"/>
        <v>100</v>
      </c>
      <c r="H469" s="2"/>
    </row>
    <row r="470" spans="1:8" ht="13.5" thickBot="1">
      <c r="A470" s="1625"/>
      <c r="B470" s="1077" t="s">
        <v>113</v>
      </c>
      <c r="C470" s="1100">
        <f t="shared" si="8"/>
        <v>122185000</v>
      </c>
      <c r="D470" s="1100">
        <f t="shared" si="8"/>
        <v>112656737</v>
      </c>
      <c r="E470" s="1100">
        <f t="shared" si="8"/>
        <v>109423894</v>
      </c>
      <c r="F470" s="1078">
        <f t="shared" si="9"/>
        <v>97.130359811504221</v>
      </c>
      <c r="H470" s="2"/>
    </row>
    <row r="471" spans="1:8" ht="13.5" thickBot="1">
      <c r="A471" s="1626"/>
      <c r="B471" s="1072" t="s">
        <v>14</v>
      </c>
      <c r="C471" s="1102">
        <f>SUM(C461:C470)</f>
        <v>3144346425</v>
      </c>
      <c r="D471" s="1102">
        <f>SUM(D461:D470)</f>
        <v>3774276786</v>
      </c>
      <c r="E471" s="1102">
        <f>SUM(E461:E470)</f>
        <v>1032045638</v>
      </c>
      <c r="F471" s="1073">
        <f t="shared" si="9"/>
        <v>27.344195895441146</v>
      </c>
      <c r="H471" s="2"/>
    </row>
    <row r="472" spans="1:8">
      <c r="A472" s="1312"/>
      <c r="B472" s="1312"/>
      <c r="C472" s="1313"/>
      <c r="D472" s="1313"/>
      <c r="E472" s="1313"/>
      <c r="F472" s="1313"/>
    </row>
    <row r="473" spans="1:8">
      <c r="A473" s="1312"/>
      <c r="B473" s="1312"/>
      <c r="C473" s="1313"/>
      <c r="D473" s="1313"/>
      <c r="E473" s="1313"/>
      <c r="F473" s="1313"/>
    </row>
    <row r="474" spans="1:8">
      <c r="A474" s="1312"/>
      <c r="B474" s="1312"/>
      <c r="C474" s="1313"/>
      <c r="D474" s="1313"/>
      <c r="E474" s="1313"/>
      <c r="F474" s="1313"/>
    </row>
    <row r="475" spans="1:8">
      <c r="A475" s="1312"/>
      <c r="B475" s="1312"/>
      <c r="C475" s="1313"/>
      <c r="D475" s="1313"/>
      <c r="E475" s="1313"/>
      <c r="F475" s="1313"/>
    </row>
    <row r="476" spans="1:8">
      <c r="A476" s="1312"/>
      <c r="B476" s="1312"/>
      <c r="C476" s="1313"/>
      <c r="D476" s="1313"/>
      <c r="E476" s="1313"/>
      <c r="F476" s="1313"/>
    </row>
    <row r="477" spans="1:8">
      <c r="A477" s="1312"/>
      <c r="B477" s="1312"/>
      <c r="C477" s="1313"/>
      <c r="D477" s="1313"/>
      <c r="E477" s="1313"/>
      <c r="F477" s="1313"/>
    </row>
    <row r="478" spans="1:8">
      <c r="A478" s="1312"/>
      <c r="B478" s="1312"/>
      <c r="C478" s="1313"/>
      <c r="D478" s="1313"/>
      <c r="E478" s="1313"/>
      <c r="F478" s="1313"/>
    </row>
    <row r="479" spans="1:8">
      <c r="A479" s="1312"/>
      <c r="B479" s="1312"/>
      <c r="C479" s="1313"/>
      <c r="D479" s="1313"/>
      <c r="E479" s="1313"/>
      <c r="F479" s="1313"/>
    </row>
    <row r="480" spans="1:8">
      <c r="A480" s="1312"/>
      <c r="B480" s="1312"/>
      <c r="C480" s="1313"/>
      <c r="D480" s="1313"/>
      <c r="E480" s="1313"/>
      <c r="F480" s="1313"/>
    </row>
    <row r="481" spans="1:6">
      <c r="A481" s="1312"/>
      <c r="B481" s="1312"/>
      <c r="C481" s="1313"/>
      <c r="D481" s="1313"/>
      <c r="E481" s="1313"/>
      <c r="F481" s="1313"/>
    </row>
    <row r="482" spans="1:6">
      <c r="A482" s="1312"/>
      <c r="B482" s="1312"/>
      <c r="C482" s="1313"/>
      <c r="D482" s="1313"/>
      <c r="E482" s="1313"/>
      <c r="F482" s="1313"/>
    </row>
    <row r="483" spans="1:6">
      <c r="A483" s="1312"/>
      <c r="B483" s="1312"/>
      <c r="C483" s="1313"/>
      <c r="D483" s="1313"/>
      <c r="E483" s="1313"/>
      <c r="F483" s="1313"/>
    </row>
    <row r="484" spans="1:6">
      <c r="A484" s="1312"/>
      <c r="B484" s="1312"/>
      <c r="C484" s="1313"/>
      <c r="D484" s="1313"/>
      <c r="E484" s="1313"/>
      <c r="F484" s="1313"/>
    </row>
    <row r="485" spans="1:6">
      <c r="A485" s="1312"/>
      <c r="B485" s="1312"/>
      <c r="C485" s="1313"/>
      <c r="D485" s="1313"/>
      <c r="E485" s="1313"/>
      <c r="F485" s="1313"/>
    </row>
    <row r="486" spans="1:6">
      <c r="A486" s="1314"/>
      <c r="B486" s="1314"/>
      <c r="C486" s="1315"/>
      <c r="D486" s="1315"/>
      <c r="E486" s="1315"/>
      <c r="F486" s="1315"/>
    </row>
    <row r="487" spans="1:6">
      <c r="B487" s="1312"/>
      <c r="C487" s="1316"/>
      <c r="D487" s="1316"/>
      <c r="E487" s="1316"/>
      <c r="F487" s="1316"/>
    </row>
    <row r="488" spans="1:6">
      <c r="C488" s="1316"/>
      <c r="D488" s="1316"/>
      <c r="E488" s="1316"/>
      <c r="F488" s="1316"/>
    </row>
  </sheetData>
  <mergeCells count="44">
    <mergeCell ref="A38:A48"/>
    <mergeCell ref="A1:F1"/>
    <mergeCell ref="E2:F2"/>
    <mergeCell ref="A5:A15"/>
    <mergeCell ref="A16:A26"/>
    <mergeCell ref="A27:A37"/>
    <mergeCell ref="A172:A182"/>
    <mergeCell ref="A49:A59"/>
    <mergeCell ref="A60:A70"/>
    <mergeCell ref="A71:A81"/>
    <mergeCell ref="A83:A93"/>
    <mergeCell ref="A94:A104"/>
    <mergeCell ref="A105:A115"/>
    <mergeCell ref="A116:A126"/>
    <mergeCell ref="A127:A137"/>
    <mergeCell ref="A138:A148"/>
    <mergeCell ref="A149:A159"/>
    <mergeCell ref="A160:A170"/>
    <mergeCell ref="A183:A193"/>
    <mergeCell ref="A194:A204"/>
    <mergeCell ref="A205:A215"/>
    <mergeCell ref="A216:A226"/>
    <mergeCell ref="A227:A237"/>
    <mergeCell ref="A361:A371"/>
    <mergeCell ref="A238:A248"/>
    <mergeCell ref="A250:A260"/>
    <mergeCell ref="A261:A271"/>
    <mergeCell ref="A272:A282"/>
    <mergeCell ref="A283:A293"/>
    <mergeCell ref="A294:A304"/>
    <mergeCell ref="A305:A315"/>
    <mergeCell ref="A316:A326"/>
    <mergeCell ref="A328:A338"/>
    <mergeCell ref="A339:A349"/>
    <mergeCell ref="A350:A360"/>
    <mergeCell ref="A428:A438"/>
    <mergeCell ref="A439:A449"/>
    <mergeCell ref="A450:A460"/>
    <mergeCell ref="A461:A471"/>
    <mergeCell ref="A372:A382"/>
    <mergeCell ref="A383:A393"/>
    <mergeCell ref="A394:A404"/>
    <mergeCell ref="A405:A415"/>
    <mergeCell ref="A417:A427"/>
  </mergeCells>
  <pageMargins left="0.74803149606299213" right="0.74803149606299213" top="0.98425196850393704" bottom="0.98425196850393704" header="0.51181102362204722" footer="0.51181102362204722"/>
  <pageSetup paperSize="9" scale="53" orientation="portrait" r:id="rId1"/>
  <headerFooter alignWithMargins="0">
    <oddHeader>&amp;R2.1)a sz. melléklet
.../2017. (...) Egyek Önk.</oddHeader>
  </headerFooter>
  <rowBreaks count="5" manualBreakCount="5">
    <brk id="81" max="5" man="1"/>
    <brk id="170" max="5" man="1"/>
    <brk id="248" max="5" man="1"/>
    <brk id="326" max="5" man="1"/>
    <brk id="415" max="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3:H186"/>
  <sheetViews>
    <sheetView view="pageBreakPreview" zoomScaleNormal="100" zoomScaleSheetLayoutView="100" workbookViewId="0">
      <selection activeCell="E9" sqref="E9"/>
    </sheetView>
  </sheetViews>
  <sheetFormatPr defaultRowHeight="12.75"/>
  <cols>
    <col min="1" max="1" width="33.28515625" style="370" customWidth="1"/>
    <col min="2" max="2" width="38" customWidth="1"/>
    <col min="3" max="3" width="17.28515625" style="728" customWidth="1"/>
    <col min="4" max="4" width="21" style="728" customWidth="1"/>
    <col min="5" max="5" width="17.5703125" style="728" customWidth="1"/>
    <col min="6" max="6" width="17.5703125" customWidth="1"/>
    <col min="7" max="7" width="18" customWidth="1"/>
    <col min="8" max="9" width="15.28515625" customWidth="1"/>
    <col min="12" max="12" width="11.5703125" customWidth="1"/>
  </cols>
  <sheetData>
    <row r="3" spans="1:8" ht="15.75">
      <c r="A3" s="1633" t="s">
        <v>695</v>
      </c>
      <c r="B3" s="1633"/>
      <c r="C3" s="1633"/>
      <c r="D3" s="1633"/>
      <c r="E3" s="1633"/>
      <c r="F3" s="1633"/>
      <c r="G3" s="172"/>
      <c r="H3" s="172"/>
    </row>
    <row r="4" spans="1:8" ht="13.5" thickBot="1">
      <c r="E4" s="1600" t="s">
        <v>231</v>
      </c>
      <c r="F4" s="1600"/>
    </row>
    <row r="5" spans="1:8" ht="13.5" thickBot="1">
      <c r="A5" s="649" t="s">
        <v>81</v>
      </c>
      <c r="B5" s="211" t="s">
        <v>29</v>
      </c>
      <c r="C5" s="897" t="s">
        <v>175</v>
      </c>
      <c r="D5" s="897" t="s">
        <v>167</v>
      </c>
      <c r="E5" s="897" t="s">
        <v>168</v>
      </c>
      <c r="F5" s="212" t="s">
        <v>169</v>
      </c>
    </row>
    <row r="6" spans="1:8">
      <c r="A6" s="1634" t="s">
        <v>118</v>
      </c>
      <c r="B6" s="213" t="s">
        <v>97</v>
      </c>
      <c r="C6" s="889"/>
      <c r="D6" s="889"/>
      <c r="E6" s="889"/>
      <c r="F6" s="1317"/>
    </row>
    <row r="7" spans="1:8" ht="25.5">
      <c r="A7" s="1635"/>
      <c r="B7" s="215" t="s">
        <v>110</v>
      </c>
      <c r="C7" s="890"/>
      <c r="D7" s="890"/>
      <c r="E7" s="890"/>
      <c r="F7" s="1318"/>
    </row>
    <row r="8" spans="1:8">
      <c r="A8" s="1635"/>
      <c r="B8" s="215" t="s">
        <v>99</v>
      </c>
      <c r="C8" s="890">
        <v>3787000</v>
      </c>
      <c r="D8" s="890">
        <v>9440198</v>
      </c>
      <c r="E8" s="890">
        <v>9010198</v>
      </c>
      <c r="F8" s="1318">
        <f>E8/D8*100</f>
        <v>95.445010793205824</v>
      </c>
    </row>
    <row r="9" spans="1:8">
      <c r="A9" s="1635"/>
      <c r="B9" s="215" t="s">
        <v>111</v>
      </c>
      <c r="C9" s="890"/>
      <c r="D9" s="890"/>
      <c r="E9" s="890"/>
      <c r="F9" s="1318"/>
    </row>
    <row r="10" spans="1:8" ht="25.5">
      <c r="A10" s="1635"/>
      <c r="B10" s="215" t="s">
        <v>106</v>
      </c>
      <c r="C10" s="890">
        <v>1009000</v>
      </c>
      <c r="D10" s="890">
        <v>884304</v>
      </c>
      <c r="E10" s="890">
        <v>884304</v>
      </c>
      <c r="F10" s="1318">
        <f>E10/D10*100</f>
        <v>100</v>
      </c>
    </row>
    <row r="11" spans="1:8">
      <c r="A11" s="1635"/>
      <c r="B11" s="215" t="s">
        <v>112</v>
      </c>
      <c r="C11" s="890"/>
      <c r="D11" s="890"/>
      <c r="E11" s="890"/>
      <c r="F11" s="1318"/>
    </row>
    <row r="12" spans="1:8">
      <c r="A12" s="1635"/>
      <c r="B12" s="215" t="s">
        <v>101</v>
      </c>
      <c r="C12" s="890"/>
      <c r="D12" s="890"/>
      <c r="E12" s="890"/>
      <c r="F12" s="1318"/>
    </row>
    <row r="13" spans="1:8">
      <c r="A13" s="1635"/>
      <c r="B13" s="215" t="s">
        <v>102</v>
      </c>
      <c r="C13" s="883"/>
      <c r="D13" s="883"/>
      <c r="E13" s="884"/>
      <c r="F13" s="1318"/>
    </row>
    <row r="14" spans="1:8">
      <c r="A14" s="1635"/>
      <c r="B14" s="215" t="s">
        <v>103</v>
      </c>
      <c r="C14" s="883"/>
      <c r="D14" s="883"/>
      <c r="E14" s="884"/>
      <c r="F14" s="1318"/>
    </row>
    <row r="15" spans="1:8" ht="13.5" thickBot="1">
      <c r="A15" s="1635"/>
      <c r="B15" s="220" t="s">
        <v>113</v>
      </c>
      <c r="C15" s="886"/>
      <c r="D15" s="886"/>
      <c r="E15" s="887"/>
      <c r="F15" s="1319"/>
    </row>
    <row r="16" spans="1:8" ht="13.5" thickBot="1">
      <c r="A16" s="1635"/>
      <c r="B16" s="222" t="s">
        <v>14</v>
      </c>
      <c r="C16" s="888">
        <f>SUM(C6:C15)</f>
        <v>4796000</v>
      </c>
      <c r="D16" s="888">
        <f>SUM(D6:D15)</f>
        <v>10324502</v>
      </c>
      <c r="E16" s="888">
        <f>SUM(E6:E15)</f>
        <v>9894502</v>
      </c>
      <c r="F16" s="236">
        <f>E16/D16*100</f>
        <v>95.835150208697712</v>
      </c>
    </row>
    <row r="17" spans="1:6">
      <c r="A17" s="1634" t="s">
        <v>85</v>
      </c>
      <c r="B17" s="213" t="s">
        <v>97</v>
      </c>
      <c r="C17" s="889">
        <v>2156000</v>
      </c>
      <c r="D17" s="889">
        <v>2375806</v>
      </c>
      <c r="E17" s="889">
        <v>2159906</v>
      </c>
      <c r="F17" s="1317">
        <f>E17/D17*100</f>
        <v>90.912557675163711</v>
      </c>
    </row>
    <row r="18" spans="1:6" ht="25.5">
      <c r="A18" s="1635"/>
      <c r="B18" s="215" t="s">
        <v>110</v>
      </c>
      <c r="C18" s="890">
        <v>569000</v>
      </c>
      <c r="D18" s="890">
        <v>706961</v>
      </c>
      <c r="E18" s="890">
        <v>567944</v>
      </c>
      <c r="F18" s="1318">
        <f>E18/D18*100</f>
        <v>80.335973271510028</v>
      </c>
    </row>
    <row r="19" spans="1:6">
      <c r="A19" s="1635"/>
      <c r="B19" s="215" t="s">
        <v>99</v>
      </c>
      <c r="C19" s="890">
        <v>953000</v>
      </c>
      <c r="D19" s="890">
        <v>962587</v>
      </c>
      <c r="E19" s="890">
        <v>529663</v>
      </c>
      <c r="F19" s="1318">
        <f>E19/D19*100</f>
        <v>55.024948394275008</v>
      </c>
    </row>
    <row r="20" spans="1:6">
      <c r="A20" s="1635"/>
      <c r="B20" s="215" t="s">
        <v>111</v>
      </c>
      <c r="C20" s="890"/>
      <c r="D20" s="890"/>
      <c r="E20" s="890"/>
      <c r="F20" s="1318"/>
    </row>
    <row r="21" spans="1:6" ht="25.5">
      <c r="A21" s="1635"/>
      <c r="B21" s="215" t="s">
        <v>106</v>
      </c>
      <c r="C21" s="890"/>
      <c r="D21" s="890"/>
      <c r="E21" s="890"/>
      <c r="F21" s="1318"/>
    </row>
    <row r="22" spans="1:6">
      <c r="A22" s="1635"/>
      <c r="B22" s="215" t="s">
        <v>112</v>
      </c>
      <c r="C22" s="890"/>
      <c r="D22" s="890"/>
      <c r="E22" s="890"/>
      <c r="F22" s="1318"/>
    </row>
    <row r="23" spans="1:6">
      <c r="A23" s="1635"/>
      <c r="B23" s="215" t="s">
        <v>101</v>
      </c>
      <c r="C23" s="890"/>
      <c r="D23" s="890">
        <v>31990</v>
      </c>
      <c r="E23" s="890">
        <v>31990</v>
      </c>
      <c r="F23" s="1318">
        <f>E23/D23*100</f>
        <v>100</v>
      </c>
    </row>
    <row r="24" spans="1:6">
      <c r="A24" s="1635"/>
      <c r="B24" s="215" t="s">
        <v>102</v>
      </c>
      <c r="C24" s="883"/>
      <c r="D24" s="883"/>
      <c r="E24" s="884"/>
      <c r="F24" s="1318"/>
    </row>
    <row r="25" spans="1:6">
      <c r="A25" s="1635"/>
      <c r="B25" s="215" t="s">
        <v>103</v>
      </c>
      <c r="C25" s="883"/>
      <c r="D25" s="883"/>
      <c r="E25" s="884"/>
      <c r="F25" s="1318"/>
    </row>
    <row r="26" spans="1:6" ht="13.5" thickBot="1">
      <c r="A26" s="1635"/>
      <c r="B26" s="220" t="s">
        <v>113</v>
      </c>
      <c r="C26" s="886"/>
      <c r="D26" s="886"/>
      <c r="E26" s="887"/>
      <c r="F26" s="1319"/>
    </row>
    <row r="27" spans="1:6" ht="13.5" thickBot="1">
      <c r="A27" s="1635"/>
      <c r="B27" s="222" t="s">
        <v>14</v>
      </c>
      <c r="C27" s="888">
        <f>SUM(C17:C26)</f>
        <v>3678000</v>
      </c>
      <c r="D27" s="888">
        <f>SUM(D17:D26)</f>
        <v>4077344</v>
      </c>
      <c r="E27" s="888">
        <f>SUM(E17:E26)</f>
        <v>3289503</v>
      </c>
      <c r="F27" s="236">
        <f>E27/D27*100</f>
        <v>80.677593060580605</v>
      </c>
    </row>
    <row r="28" spans="1:6" ht="13.5" thickBot="1">
      <c r="A28" s="1630" t="s">
        <v>11</v>
      </c>
      <c r="B28" s="213" t="s">
        <v>97</v>
      </c>
      <c r="C28" s="898">
        <f>SUM(C17+C6)</f>
        <v>2156000</v>
      </c>
      <c r="D28" s="898">
        <f>SUM(D17+D6)</f>
        <v>2375806</v>
      </c>
      <c r="E28" s="898">
        <f>SUM(E17+E6)</f>
        <v>2159906</v>
      </c>
      <c r="F28" s="233">
        <f>E28/D28*100</f>
        <v>90.912557675163711</v>
      </c>
    </row>
    <row r="29" spans="1:6" ht="26.25" thickBot="1">
      <c r="A29" s="1631"/>
      <c r="B29" s="215" t="s">
        <v>110</v>
      </c>
      <c r="C29" s="898">
        <f t="shared" ref="C29:E37" si="0">SUM(C18+C7)</f>
        <v>569000</v>
      </c>
      <c r="D29" s="898">
        <f t="shared" si="0"/>
        <v>706961</v>
      </c>
      <c r="E29" s="898">
        <f t="shared" si="0"/>
        <v>567944</v>
      </c>
      <c r="F29" s="234">
        <f t="shared" ref="F29:F38" si="1">E29/D29*100</f>
        <v>80.335973271510028</v>
      </c>
    </row>
    <row r="30" spans="1:6" ht="13.5" thickBot="1">
      <c r="A30" s="1631"/>
      <c r="B30" s="215" t="s">
        <v>99</v>
      </c>
      <c r="C30" s="898">
        <f t="shared" si="0"/>
        <v>4740000</v>
      </c>
      <c r="D30" s="898">
        <f t="shared" si="0"/>
        <v>10402785</v>
      </c>
      <c r="E30" s="898">
        <f t="shared" si="0"/>
        <v>9539861</v>
      </c>
      <c r="F30" s="234">
        <f t="shared" si="1"/>
        <v>91.704875184866367</v>
      </c>
    </row>
    <row r="31" spans="1:6" ht="13.5" thickBot="1">
      <c r="A31" s="1631"/>
      <c r="B31" s="215" t="s">
        <v>111</v>
      </c>
      <c r="C31" s="898">
        <f t="shared" si="0"/>
        <v>0</v>
      </c>
      <c r="D31" s="898">
        <f t="shared" si="0"/>
        <v>0</v>
      </c>
      <c r="E31" s="898">
        <f t="shared" si="0"/>
        <v>0</v>
      </c>
      <c r="F31" s="234"/>
    </row>
    <row r="32" spans="1:6" ht="26.25" thickBot="1">
      <c r="A32" s="1631"/>
      <c r="B32" s="215" t="s">
        <v>106</v>
      </c>
      <c r="C32" s="898">
        <f t="shared" si="0"/>
        <v>1009000</v>
      </c>
      <c r="D32" s="898">
        <f t="shared" si="0"/>
        <v>884304</v>
      </c>
      <c r="E32" s="898">
        <f t="shared" si="0"/>
        <v>884304</v>
      </c>
      <c r="F32" s="234">
        <f t="shared" si="1"/>
        <v>100</v>
      </c>
    </row>
    <row r="33" spans="1:6" ht="13.5" thickBot="1">
      <c r="A33" s="1631"/>
      <c r="B33" s="215" t="s">
        <v>112</v>
      </c>
      <c r="C33" s="898">
        <f t="shared" si="0"/>
        <v>0</v>
      </c>
      <c r="D33" s="898">
        <f t="shared" si="0"/>
        <v>0</v>
      </c>
      <c r="E33" s="898">
        <f t="shared" si="0"/>
        <v>0</v>
      </c>
      <c r="F33" s="234"/>
    </row>
    <row r="34" spans="1:6" ht="13.5" thickBot="1">
      <c r="A34" s="1631"/>
      <c r="B34" s="215" t="s">
        <v>101</v>
      </c>
      <c r="C34" s="898">
        <f t="shared" si="0"/>
        <v>0</v>
      </c>
      <c r="D34" s="898">
        <f t="shared" si="0"/>
        <v>31990</v>
      </c>
      <c r="E34" s="898">
        <f t="shared" si="0"/>
        <v>31990</v>
      </c>
      <c r="F34" s="234">
        <f t="shared" si="1"/>
        <v>100</v>
      </c>
    </row>
    <row r="35" spans="1:6" ht="13.5" thickBot="1">
      <c r="A35" s="1631"/>
      <c r="B35" s="215" t="s">
        <v>102</v>
      </c>
      <c r="C35" s="898">
        <f t="shared" si="0"/>
        <v>0</v>
      </c>
      <c r="D35" s="898">
        <f t="shared" si="0"/>
        <v>0</v>
      </c>
      <c r="E35" s="898">
        <f t="shared" si="0"/>
        <v>0</v>
      </c>
      <c r="F35" s="234"/>
    </row>
    <row r="36" spans="1:6" ht="13.5" thickBot="1">
      <c r="A36" s="1631"/>
      <c r="B36" s="215" t="s">
        <v>103</v>
      </c>
      <c r="C36" s="898">
        <f t="shared" si="0"/>
        <v>0</v>
      </c>
      <c r="D36" s="898">
        <f t="shared" si="0"/>
        <v>0</v>
      </c>
      <c r="E36" s="898">
        <f t="shared" si="0"/>
        <v>0</v>
      </c>
      <c r="F36" s="234"/>
    </row>
    <row r="37" spans="1:6" ht="13.5" thickBot="1">
      <c r="A37" s="1631"/>
      <c r="B37" s="220" t="s">
        <v>113</v>
      </c>
      <c r="C37" s="898">
        <f t="shared" si="0"/>
        <v>0</v>
      </c>
      <c r="D37" s="898">
        <f t="shared" si="0"/>
        <v>0</v>
      </c>
      <c r="E37" s="898">
        <f t="shared" si="0"/>
        <v>0</v>
      </c>
      <c r="F37" s="235"/>
    </row>
    <row r="38" spans="1:6" ht="13.5" thickBot="1">
      <c r="A38" s="1632"/>
      <c r="B38" s="222" t="s">
        <v>14</v>
      </c>
      <c r="C38" s="898">
        <f>SUM(C28:C37)</f>
        <v>8474000</v>
      </c>
      <c r="D38" s="898">
        <f>SUM(D28:D37)</f>
        <v>14401846</v>
      </c>
      <c r="E38" s="898">
        <f>SUM(E28:E37)</f>
        <v>13184005</v>
      </c>
      <c r="F38" s="236">
        <f t="shared" si="1"/>
        <v>91.543854864161162</v>
      </c>
    </row>
    <row r="39" spans="1:6">
      <c r="A39" s="650"/>
      <c r="B39" s="17"/>
      <c r="C39" s="899"/>
      <c r="D39" s="899"/>
      <c r="E39" s="899"/>
      <c r="F39" s="239"/>
    </row>
    <row r="40" spans="1:6">
      <c r="A40" s="650"/>
      <c r="B40" s="17"/>
      <c r="C40" s="899"/>
      <c r="D40" s="899"/>
      <c r="E40" s="900"/>
      <c r="F40" s="28"/>
    </row>
    <row r="186" spans="1:6">
      <c r="A186" s="901"/>
      <c r="B186" s="885"/>
      <c r="F186" s="885"/>
    </row>
  </sheetData>
  <mergeCells count="5">
    <mergeCell ref="A28:A38"/>
    <mergeCell ref="E4:F4"/>
    <mergeCell ref="A3:F3"/>
    <mergeCell ref="A6:A16"/>
    <mergeCell ref="A17:A27"/>
  </mergeCells>
  <pageMargins left="0.74803149606299213" right="0.74803149606299213" top="0.98425196850393704" bottom="0.98425196850393704" header="0.51181102362204722" footer="0.51181102362204722"/>
  <pageSetup paperSize="9" scale="60" orientation="portrait" r:id="rId1"/>
  <headerFooter alignWithMargins="0">
    <oddHeader>&amp;R2.1)b. sz. melléklet
.../2017. (...) Egyek Önk.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codeName="Munka11"/>
  <dimension ref="A2:N76"/>
  <sheetViews>
    <sheetView zoomScaleNormal="100" workbookViewId="0">
      <selection activeCell="F9" sqref="F9"/>
    </sheetView>
  </sheetViews>
  <sheetFormatPr defaultRowHeight="12.75"/>
  <cols>
    <col min="1" max="1" width="37.140625" customWidth="1"/>
    <col min="2" max="2" width="44.140625" customWidth="1"/>
    <col min="3" max="3" width="17.28515625" style="89" customWidth="1"/>
    <col min="4" max="4" width="21" style="89" customWidth="1"/>
    <col min="5" max="5" width="18" style="89" customWidth="1"/>
    <col min="6" max="6" width="12.5703125" customWidth="1"/>
    <col min="7" max="8" width="18" customWidth="1"/>
    <col min="9" max="9" width="12.5703125" customWidth="1"/>
    <col min="10" max="10" width="15.28515625" customWidth="1"/>
    <col min="12" max="12" width="10" bestFit="1" customWidth="1"/>
  </cols>
  <sheetData>
    <row r="2" spans="1:14" ht="32.25" customHeight="1">
      <c r="A2" s="1636" t="s">
        <v>653</v>
      </c>
      <c r="B2" s="1636"/>
      <c r="C2" s="1636"/>
      <c r="D2" s="1636"/>
      <c r="E2" s="1636"/>
      <c r="F2" s="1636"/>
      <c r="G2" s="226"/>
      <c r="H2" s="226"/>
      <c r="I2" s="226"/>
    </row>
    <row r="3" spans="1:14" ht="12.75" customHeight="1" thickBot="1">
      <c r="A3" s="226"/>
      <c r="B3" s="226"/>
      <c r="C3" s="243"/>
      <c r="D3" s="243"/>
      <c r="E3" s="1637" t="s">
        <v>654</v>
      </c>
      <c r="F3" s="1637"/>
      <c r="G3" s="226"/>
      <c r="H3" s="226"/>
      <c r="I3" s="226"/>
    </row>
    <row r="4" spans="1:14" ht="26.25" thickBot="1">
      <c r="A4" s="171" t="s">
        <v>81</v>
      </c>
      <c r="B4" s="211" t="s">
        <v>29</v>
      </c>
      <c r="C4" s="242" t="s">
        <v>175</v>
      </c>
      <c r="D4" s="242" t="s">
        <v>167</v>
      </c>
      <c r="E4" s="242" t="s">
        <v>168</v>
      </c>
      <c r="F4" s="212" t="s">
        <v>169</v>
      </c>
    </row>
    <row r="5" spans="1:14">
      <c r="A5" s="1619" t="s">
        <v>89</v>
      </c>
      <c r="B5" s="224" t="s">
        <v>97</v>
      </c>
      <c r="C5" s="237">
        <v>53030000</v>
      </c>
      <c r="D5" s="237">
        <v>47668174</v>
      </c>
      <c r="E5" s="237">
        <v>47007137</v>
      </c>
      <c r="F5" s="214">
        <f>E5/D5*100</f>
        <v>98.613252943148183</v>
      </c>
      <c r="G5" s="12"/>
      <c r="H5" s="13"/>
      <c r="I5" s="13"/>
      <c r="J5" s="13" t="s">
        <v>49</v>
      </c>
      <c r="K5" s="13"/>
      <c r="L5" s="14"/>
      <c r="M5" s="14"/>
      <c r="N5" s="14"/>
    </row>
    <row r="6" spans="1:14" ht="25.5">
      <c r="A6" s="1620"/>
      <c r="B6" s="225" t="s">
        <v>110</v>
      </c>
      <c r="C6" s="238">
        <v>11675000</v>
      </c>
      <c r="D6" s="238">
        <v>12850926</v>
      </c>
      <c r="E6" s="238">
        <v>12707842</v>
      </c>
      <c r="F6" s="83">
        <f t="shared" ref="F6:F15" si="0">E6/D6*100</f>
        <v>98.886586071696314</v>
      </c>
      <c r="G6" s="15"/>
      <c r="H6" s="16"/>
      <c r="I6" s="16"/>
      <c r="J6" s="16"/>
      <c r="K6" s="16"/>
      <c r="L6" s="16"/>
      <c r="M6" s="16"/>
      <c r="N6" s="16"/>
    </row>
    <row r="7" spans="1:14">
      <c r="A7" s="1620"/>
      <c r="B7" s="225" t="s">
        <v>99</v>
      </c>
      <c r="C7" s="238">
        <v>14028000</v>
      </c>
      <c r="D7" s="238">
        <v>14279023</v>
      </c>
      <c r="E7" s="238">
        <v>13151744</v>
      </c>
      <c r="F7" s="83">
        <f t="shared" si="0"/>
        <v>92.105349224523266</v>
      </c>
      <c r="G7" s="17"/>
      <c r="H7" s="28"/>
      <c r="I7" s="28"/>
      <c r="J7" s="28"/>
      <c r="K7" s="28"/>
      <c r="L7" s="4"/>
      <c r="M7" s="4"/>
      <c r="N7" s="4"/>
    </row>
    <row r="8" spans="1:14">
      <c r="A8" s="1620"/>
      <c r="B8" s="225" t="s">
        <v>111</v>
      </c>
      <c r="C8" s="238">
        <v>300000</v>
      </c>
      <c r="D8" s="238"/>
      <c r="E8" s="238"/>
      <c r="F8" s="83"/>
      <c r="G8" s="17"/>
      <c r="H8" s="28"/>
      <c r="I8" s="28"/>
      <c r="J8" s="29"/>
      <c r="K8" s="28"/>
      <c r="L8" s="4"/>
      <c r="M8" s="4"/>
      <c r="N8" s="4"/>
    </row>
    <row r="9" spans="1:14" ht="25.5">
      <c r="A9" s="1620"/>
      <c r="B9" s="225" t="s">
        <v>106</v>
      </c>
      <c r="C9" s="238">
        <v>6386000</v>
      </c>
      <c r="D9" s="238">
        <v>3537527</v>
      </c>
      <c r="E9" s="238">
        <v>3537457</v>
      </c>
      <c r="F9" s="83">
        <f t="shared" si="0"/>
        <v>99.998021216516506</v>
      </c>
      <c r="G9" s="17"/>
      <c r="H9" s="28"/>
      <c r="I9" s="28"/>
      <c r="J9" s="28"/>
      <c r="K9" s="28"/>
      <c r="L9" s="4"/>
      <c r="M9" s="4"/>
      <c r="N9" s="4"/>
    </row>
    <row r="10" spans="1:14">
      <c r="A10" s="1620"/>
      <c r="B10" s="225" t="s">
        <v>112</v>
      </c>
      <c r="C10" s="238"/>
      <c r="D10" s="238"/>
      <c r="E10" s="238"/>
      <c r="F10" s="83"/>
      <c r="G10" s="17"/>
      <c r="H10" s="28"/>
      <c r="I10" s="28"/>
      <c r="J10" s="28"/>
      <c r="K10" s="28"/>
      <c r="L10" s="4"/>
      <c r="M10" s="4"/>
      <c r="N10" s="4"/>
    </row>
    <row r="11" spans="1:14">
      <c r="A11" s="1620"/>
      <c r="B11" s="225" t="s">
        <v>101</v>
      </c>
      <c r="C11" s="238">
        <v>2405000</v>
      </c>
      <c r="D11" s="238">
        <v>1115000</v>
      </c>
      <c r="E11" s="238">
        <v>1071107</v>
      </c>
      <c r="F11" s="83">
        <f t="shared" si="0"/>
        <v>96.063408071748881</v>
      </c>
      <c r="G11" s="17"/>
      <c r="H11" s="28"/>
      <c r="I11" s="28"/>
      <c r="J11" s="28"/>
      <c r="K11" s="28"/>
      <c r="L11" s="4"/>
      <c r="M11" s="4"/>
      <c r="N11" s="4"/>
    </row>
    <row r="12" spans="1:14">
      <c r="A12" s="1620"/>
      <c r="B12" s="225" t="s">
        <v>102</v>
      </c>
      <c r="C12" s="80"/>
      <c r="D12" s="80"/>
      <c r="E12" s="85"/>
      <c r="F12" s="83"/>
      <c r="G12" s="17"/>
      <c r="H12" s="28"/>
      <c r="I12" s="28"/>
      <c r="J12" s="28"/>
      <c r="K12" s="28"/>
      <c r="L12" s="4"/>
      <c r="M12" s="4"/>
      <c r="N12" s="4"/>
    </row>
    <row r="13" spans="1:14">
      <c r="A13" s="1620"/>
      <c r="B13" s="225" t="s">
        <v>103</v>
      </c>
      <c r="C13" s="80"/>
      <c r="D13" s="80"/>
      <c r="E13" s="85"/>
      <c r="F13" s="83"/>
      <c r="G13" s="17"/>
      <c r="H13" s="28"/>
      <c r="I13" s="28"/>
      <c r="J13" s="28"/>
      <c r="K13" s="28"/>
      <c r="L13" s="4"/>
      <c r="M13" s="4"/>
      <c r="N13" s="4"/>
    </row>
    <row r="14" spans="1:14" ht="13.5" thickBot="1">
      <c r="A14" s="1620"/>
      <c r="B14" s="216" t="s">
        <v>113</v>
      </c>
      <c r="C14" s="217"/>
      <c r="D14" s="217"/>
      <c r="E14" s="218"/>
      <c r="F14" s="219"/>
      <c r="G14" s="17"/>
      <c r="H14" s="28"/>
      <c r="I14" s="28"/>
      <c r="J14" s="28"/>
      <c r="K14" s="28"/>
      <c r="L14" s="4"/>
      <c r="M14" s="4"/>
      <c r="N14" s="4"/>
    </row>
    <row r="15" spans="1:14" ht="13.5" thickBot="1">
      <c r="A15" s="1620"/>
      <c r="B15" s="1072" t="s">
        <v>14</v>
      </c>
      <c r="C15" s="1016">
        <f>SUM(C5:C14)</f>
        <v>87824000</v>
      </c>
      <c r="D15" s="1016">
        <f>SUM(D5:D14)</f>
        <v>79450650</v>
      </c>
      <c r="E15" s="1016">
        <f>SUM(E5:E14)</f>
        <v>77475287</v>
      </c>
      <c r="F15" s="1203">
        <f t="shared" si="0"/>
        <v>97.513723298676609</v>
      </c>
      <c r="G15" s="17"/>
      <c r="H15" s="28"/>
      <c r="I15" s="28"/>
      <c r="J15" s="28"/>
      <c r="K15" s="28"/>
      <c r="L15" s="4"/>
      <c r="M15" s="4"/>
      <c r="N15" s="4"/>
    </row>
    <row r="16" spans="1:14">
      <c r="A16" s="1638" t="s">
        <v>90</v>
      </c>
      <c r="B16" s="213" t="s">
        <v>97</v>
      </c>
      <c r="C16" s="237">
        <v>4591000</v>
      </c>
      <c r="D16" s="237">
        <v>4535481</v>
      </c>
      <c r="E16" s="237">
        <v>4374841</v>
      </c>
      <c r="F16" s="214">
        <f>E16/D16*100</f>
        <v>96.458148540364292</v>
      </c>
      <c r="G16" s="17"/>
      <c r="H16" s="28"/>
      <c r="I16" s="28"/>
      <c r="J16" s="28"/>
      <c r="K16" s="28"/>
      <c r="L16" s="4"/>
      <c r="M16" s="4"/>
      <c r="N16" s="4"/>
    </row>
    <row r="17" spans="1:14" ht="25.5">
      <c r="A17" s="1639"/>
      <c r="B17" s="215" t="s">
        <v>110</v>
      </c>
      <c r="C17" s="238">
        <v>1240000</v>
      </c>
      <c r="D17" s="238">
        <v>1427113</v>
      </c>
      <c r="E17" s="238">
        <v>1207192</v>
      </c>
      <c r="F17" s="83">
        <f>E17/D17*100</f>
        <v>84.589797724496947</v>
      </c>
      <c r="G17" s="17"/>
      <c r="H17" s="28"/>
      <c r="I17" s="28"/>
      <c r="J17" s="28"/>
      <c r="K17" s="28"/>
      <c r="L17" s="4"/>
      <c r="M17" s="4"/>
      <c r="N17" s="4"/>
    </row>
    <row r="18" spans="1:14">
      <c r="A18" s="1639"/>
      <c r="B18" s="215" t="s">
        <v>99</v>
      </c>
      <c r="C18" s="238">
        <v>878000</v>
      </c>
      <c r="D18" s="238">
        <v>887939</v>
      </c>
      <c r="E18" s="238">
        <v>677423</v>
      </c>
      <c r="F18" s="83">
        <f>E18/D18*100</f>
        <v>76.291614626680442</v>
      </c>
      <c r="G18" s="17"/>
      <c r="H18" s="28"/>
      <c r="I18" s="28"/>
      <c r="J18" s="28"/>
      <c r="K18" s="28"/>
      <c r="L18" s="4"/>
      <c r="M18" s="4"/>
      <c r="N18" s="4"/>
    </row>
    <row r="19" spans="1:14">
      <c r="A19" s="1639"/>
      <c r="B19" s="215" t="s">
        <v>111</v>
      </c>
      <c r="C19" s="238"/>
      <c r="D19" s="238"/>
      <c r="E19" s="238"/>
      <c r="F19" s="83"/>
      <c r="G19" s="17"/>
      <c r="H19" s="28"/>
      <c r="I19" s="28"/>
      <c r="J19" s="28"/>
      <c r="K19" s="28"/>
      <c r="L19" s="4"/>
      <c r="M19" s="4"/>
      <c r="N19" s="4"/>
    </row>
    <row r="20" spans="1:14" ht="25.5">
      <c r="A20" s="1639"/>
      <c r="B20" s="215" t="s">
        <v>106</v>
      </c>
      <c r="C20" s="238">
        <v>1827000</v>
      </c>
      <c r="D20" s="238">
        <v>1179150</v>
      </c>
      <c r="E20" s="238">
        <v>1179150</v>
      </c>
      <c r="F20" s="83">
        <f>E20/D20*100</f>
        <v>100</v>
      </c>
      <c r="G20" s="15"/>
      <c r="H20" s="30"/>
      <c r="I20" s="30"/>
      <c r="J20" s="30"/>
      <c r="K20" s="30"/>
      <c r="L20" s="4"/>
      <c r="M20" s="4"/>
      <c r="N20" s="4"/>
    </row>
    <row r="21" spans="1:14">
      <c r="A21" s="1639"/>
      <c r="B21" s="215" t="s">
        <v>112</v>
      </c>
      <c r="C21" s="238"/>
      <c r="D21" s="238"/>
      <c r="E21" s="238"/>
      <c r="F21" s="83"/>
      <c r="H21" s="1"/>
      <c r="I21" s="1"/>
      <c r="J21" s="1"/>
      <c r="K21" s="1"/>
      <c r="L21" s="1"/>
      <c r="M21" s="1"/>
      <c r="N21" s="1"/>
    </row>
    <row r="22" spans="1:14">
      <c r="A22" s="1639"/>
      <c r="B22" s="215" t="s">
        <v>101</v>
      </c>
      <c r="C22" s="238">
        <v>190000</v>
      </c>
      <c r="D22" s="238">
        <v>190000</v>
      </c>
      <c r="E22" s="238">
        <v>6250</v>
      </c>
      <c r="F22" s="83"/>
      <c r="H22" s="1"/>
      <c r="I22" s="1"/>
      <c r="J22" s="1"/>
      <c r="K22" s="1"/>
      <c r="L22" s="1"/>
      <c r="M22" s="1"/>
      <c r="N22" s="1"/>
    </row>
    <row r="23" spans="1:14">
      <c r="A23" s="1639"/>
      <c r="B23" s="215" t="s">
        <v>102</v>
      </c>
      <c r="C23" s="80"/>
      <c r="D23" s="80"/>
      <c r="E23" s="85"/>
      <c r="F23" s="83"/>
    </row>
    <row r="24" spans="1:14">
      <c r="A24" s="1639"/>
      <c r="B24" s="215" t="s">
        <v>103</v>
      </c>
      <c r="C24" s="80"/>
      <c r="D24" s="80"/>
      <c r="E24" s="85"/>
      <c r="F24" s="83"/>
    </row>
    <row r="25" spans="1:14" ht="13.5" thickBot="1">
      <c r="A25" s="1639"/>
      <c r="B25" s="220" t="s">
        <v>113</v>
      </c>
      <c r="C25" s="217"/>
      <c r="D25" s="217"/>
      <c r="E25" s="218"/>
      <c r="F25" s="219"/>
    </row>
    <row r="26" spans="1:14" ht="13.5" thickBot="1">
      <c r="A26" s="1639"/>
      <c r="B26" s="222" t="s">
        <v>14</v>
      </c>
      <c r="C26" s="240">
        <f>SUM(C16:C25)</f>
        <v>8726000</v>
      </c>
      <c r="D26" s="240">
        <f>SUM(D16:D25)</f>
        <v>8219683</v>
      </c>
      <c r="E26" s="240">
        <f>SUM(E16:E25)</f>
        <v>7444856</v>
      </c>
      <c r="F26" s="223">
        <f>E26/D26*100</f>
        <v>90.573517251212735</v>
      </c>
    </row>
    <row r="27" spans="1:14" ht="13.15" customHeight="1">
      <c r="A27" s="1640" t="s">
        <v>634</v>
      </c>
      <c r="B27" s="213" t="s">
        <v>97</v>
      </c>
      <c r="C27" s="237"/>
      <c r="D27" s="237">
        <v>764094</v>
      </c>
      <c r="E27" s="237">
        <v>764094</v>
      </c>
      <c r="F27" s="214"/>
    </row>
    <row r="28" spans="1:14" ht="25.5">
      <c r="A28" s="1641"/>
      <c r="B28" s="215" t="s">
        <v>110</v>
      </c>
      <c r="C28" s="238"/>
      <c r="D28" s="238">
        <v>215369</v>
      </c>
      <c r="E28" s="238">
        <v>215369</v>
      </c>
      <c r="F28" s="83"/>
    </row>
    <row r="29" spans="1:14">
      <c r="A29" s="1641"/>
      <c r="B29" s="215" t="s">
        <v>99</v>
      </c>
      <c r="C29" s="238"/>
      <c r="D29" s="238">
        <v>198286</v>
      </c>
      <c r="E29" s="238">
        <v>198286</v>
      </c>
      <c r="F29" s="83"/>
    </row>
    <row r="30" spans="1:14">
      <c r="A30" s="1641"/>
      <c r="B30" s="215" t="s">
        <v>111</v>
      </c>
      <c r="C30" s="238"/>
      <c r="D30" s="238"/>
      <c r="E30" s="238"/>
      <c r="F30" s="83"/>
    </row>
    <row r="31" spans="1:14" ht="25.5">
      <c r="A31" s="1641"/>
      <c r="B31" s="215" t="s">
        <v>106</v>
      </c>
      <c r="C31" s="238"/>
      <c r="D31" s="238"/>
      <c r="E31" s="238"/>
      <c r="F31" s="83"/>
    </row>
    <row r="32" spans="1:14">
      <c r="A32" s="1641"/>
      <c r="B32" s="215" t="s">
        <v>112</v>
      </c>
      <c r="C32" s="238"/>
      <c r="D32" s="238"/>
      <c r="E32" s="238"/>
      <c r="F32" s="83"/>
    </row>
    <row r="33" spans="1:6">
      <c r="A33" s="1641"/>
      <c r="B33" s="215" t="s">
        <v>101</v>
      </c>
      <c r="C33" s="238"/>
      <c r="D33" s="238"/>
      <c r="E33" s="238"/>
      <c r="F33" s="83"/>
    </row>
    <row r="34" spans="1:6">
      <c r="A34" s="1641"/>
      <c r="B34" s="215" t="s">
        <v>102</v>
      </c>
      <c r="C34" s="80"/>
      <c r="D34" s="80"/>
      <c r="E34" s="85"/>
      <c r="F34" s="83"/>
    </row>
    <row r="35" spans="1:6">
      <c r="A35" s="1641"/>
      <c r="B35" s="215" t="s">
        <v>103</v>
      </c>
      <c r="C35" s="80"/>
      <c r="D35" s="80"/>
      <c r="E35" s="85"/>
      <c r="F35" s="83"/>
    </row>
    <row r="36" spans="1:6" ht="13.5" thickBot="1">
      <c r="A36" s="1641"/>
      <c r="B36" s="220" t="s">
        <v>113</v>
      </c>
      <c r="C36" s="217"/>
      <c r="D36" s="217"/>
      <c r="E36" s="218"/>
      <c r="F36" s="219"/>
    </row>
    <row r="37" spans="1:6" ht="13.5" thickBot="1">
      <c r="A37" s="1642"/>
      <c r="B37" s="222" t="s">
        <v>14</v>
      </c>
      <c r="C37" s="240">
        <f>SUM(C27:C36)</f>
        <v>0</v>
      </c>
      <c r="D37" s="240">
        <f>SUM(D27:D36)</f>
        <v>1177749</v>
      </c>
      <c r="E37" s="240">
        <f>SUM(E27:E36)</f>
        <v>1177749</v>
      </c>
      <c r="F37" s="223"/>
    </row>
    <row r="38" spans="1:6">
      <c r="A38" s="1640" t="s">
        <v>426</v>
      </c>
      <c r="B38" s="213" t="s">
        <v>97</v>
      </c>
      <c r="C38" s="237"/>
      <c r="D38" s="237"/>
      <c r="E38" s="237"/>
      <c r="F38" s="214"/>
    </row>
    <row r="39" spans="1:6" ht="25.5">
      <c r="A39" s="1641"/>
      <c r="B39" s="215" t="s">
        <v>110</v>
      </c>
      <c r="C39" s="238"/>
      <c r="D39" s="238"/>
      <c r="E39" s="238"/>
      <c r="F39" s="83"/>
    </row>
    <row r="40" spans="1:6">
      <c r="A40" s="1641"/>
      <c r="B40" s="215" t="s">
        <v>99</v>
      </c>
      <c r="C40" s="238"/>
      <c r="D40" s="238"/>
      <c r="E40" s="238"/>
      <c r="F40" s="83"/>
    </row>
    <row r="41" spans="1:6">
      <c r="A41" s="1641"/>
      <c r="B41" s="215" t="s">
        <v>111</v>
      </c>
      <c r="C41" s="238"/>
      <c r="D41" s="238"/>
      <c r="E41" s="238"/>
      <c r="F41" s="83"/>
    </row>
    <row r="42" spans="1:6" ht="25.5">
      <c r="A42" s="1641"/>
      <c r="B42" s="215" t="s">
        <v>106</v>
      </c>
      <c r="C42" s="238"/>
      <c r="D42" s="238">
        <v>885000</v>
      </c>
      <c r="E42" s="238">
        <v>885000</v>
      </c>
      <c r="F42" s="83"/>
    </row>
    <row r="43" spans="1:6">
      <c r="A43" s="1641"/>
      <c r="B43" s="215" t="s">
        <v>112</v>
      </c>
      <c r="C43" s="238"/>
      <c r="D43" s="238"/>
      <c r="E43" s="238"/>
      <c r="F43" s="83"/>
    </row>
    <row r="44" spans="1:6">
      <c r="A44" s="1641"/>
      <c r="B44" s="215" t="s">
        <v>101</v>
      </c>
      <c r="C44" s="238"/>
      <c r="D44" s="238"/>
      <c r="E44" s="238"/>
      <c r="F44" s="83"/>
    </row>
    <row r="45" spans="1:6">
      <c r="A45" s="1641"/>
      <c r="B45" s="215" t="s">
        <v>102</v>
      </c>
      <c r="C45" s="80"/>
      <c r="D45" s="80"/>
      <c r="E45" s="85"/>
      <c r="F45" s="83"/>
    </row>
    <row r="46" spans="1:6">
      <c r="A46" s="1641"/>
      <c r="B46" s="215" t="s">
        <v>103</v>
      </c>
      <c r="C46" s="80"/>
      <c r="D46" s="80"/>
      <c r="E46" s="85"/>
      <c r="F46" s="83"/>
    </row>
    <row r="47" spans="1:6" ht="13.5" thickBot="1">
      <c r="A47" s="1641"/>
      <c r="B47" s="220" t="s">
        <v>113</v>
      </c>
      <c r="C47" s="217"/>
      <c r="D47" s="217"/>
      <c r="E47" s="218"/>
      <c r="F47" s="219"/>
    </row>
    <row r="48" spans="1:6" ht="13.5" thickBot="1">
      <c r="A48" s="1642"/>
      <c r="B48" s="222" t="s">
        <v>14</v>
      </c>
      <c r="C48" s="240">
        <f>SUM(C38:C47)</f>
        <v>0</v>
      </c>
      <c r="D48" s="240">
        <f>SUM(D38:D47)</f>
        <v>885000</v>
      </c>
      <c r="E48" s="240">
        <f>SUM(E38:E47)</f>
        <v>885000</v>
      </c>
      <c r="F48" s="223"/>
    </row>
    <row r="49" spans="1:8" ht="13.5" thickBot="1">
      <c r="A49" s="1640" t="s">
        <v>11</v>
      </c>
      <c r="B49" s="328" t="s">
        <v>97</v>
      </c>
      <c r="C49" s="326">
        <f>SUM(C38+C27+C16+C5)</f>
        <v>57621000</v>
      </c>
      <c r="D49" s="326">
        <f>SUM(D38+D27+D16+D5)</f>
        <v>52967749</v>
      </c>
      <c r="E49" s="326">
        <f>SUM(E38+E27+E16+E5)</f>
        <v>52146072</v>
      </c>
      <c r="F49" s="333">
        <f>E49/D49*100</f>
        <v>98.44872207048104</v>
      </c>
    </row>
    <row r="50" spans="1:8" ht="26.25" thickBot="1">
      <c r="A50" s="1641"/>
      <c r="B50" s="329" t="s">
        <v>110</v>
      </c>
      <c r="C50" s="326">
        <f t="shared" ref="C50:E58" si="1">SUM(C39+C28+C17+C6)</f>
        <v>12915000</v>
      </c>
      <c r="D50" s="326">
        <f t="shared" si="1"/>
        <v>14493408</v>
      </c>
      <c r="E50" s="326">
        <f t="shared" si="1"/>
        <v>14130403</v>
      </c>
      <c r="F50" s="333">
        <f>E50/D50*100</f>
        <v>97.495378588665957</v>
      </c>
    </row>
    <row r="51" spans="1:8" ht="13.5" thickBot="1">
      <c r="A51" s="1641"/>
      <c r="B51" s="328" t="s">
        <v>99</v>
      </c>
      <c r="C51" s="326">
        <f t="shared" si="1"/>
        <v>14906000</v>
      </c>
      <c r="D51" s="326">
        <f t="shared" si="1"/>
        <v>15365248</v>
      </c>
      <c r="E51" s="326">
        <f t="shared" si="1"/>
        <v>14027453</v>
      </c>
      <c r="F51" s="333">
        <f>E51/D51*100</f>
        <v>91.29337190001749</v>
      </c>
      <c r="H51" s="31"/>
    </row>
    <row r="52" spans="1:8" ht="13.5" thickBot="1">
      <c r="A52" s="1641"/>
      <c r="B52" s="330" t="s">
        <v>111</v>
      </c>
      <c r="C52" s="326">
        <f t="shared" si="1"/>
        <v>300000</v>
      </c>
      <c r="D52" s="326">
        <f t="shared" si="1"/>
        <v>0</v>
      </c>
      <c r="E52" s="326">
        <f t="shared" si="1"/>
        <v>0</v>
      </c>
      <c r="F52" s="333"/>
    </row>
    <row r="53" spans="1:8" ht="26.25" thickBot="1">
      <c r="A53" s="1641"/>
      <c r="B53" s="328" t="s">
        <v>106</v>
      </c>
      <c r="C53" s="326">
        <f t="shared" si="1"/>
        <v>8213000</v>
      </c>
      <c r="D53" s="326">
        <f t="shared" si="1"/>
        <v>5601677</v>
      </c>
      <c r="E53" s="326">
        <f t="shared" si="1"/>
        <v>5601607</v>
      </c>
      <c r="F53" s="221">
        <f>E53/D53*100</f>
        <v>99.998750374218289</v>
      </c>
    </row>
    <row r="54" spans="1:8" ht="13.5" thickBot="1">
      <c r="A54" s="1641"/>
      <c r="B54" s="330" t="s">
        <v>112</v>
      </c>
      <c r="C54" s="326">
        <f t="shared" si="1"/>
        <v>0</v>
      </c>
      <c r="D54" s="326">
        <f t="shared" si="1"/>
        <v>0</v>
      </c>
      <c r="E54" s="326">
        <f t="shared" si="1"/>
        <v>0</v>
      </c>
      <c r="F54" s="333"/>
    </row>
    <row r="55" spans="1:8" ht="13.5" thickBot="1">
      <c r="A55" s="1641"/>
      <c r="B55" s="328" t="s">
        <v>101</v>
      </c>
      <c r="C55" s="326">
        <f t="shared" si="1"/>
        <v>2595000</v>
      </c>
      <c r="D55" s="326">
        <f t="shared" si="1"/>
        <v>1305000</v>
      </c>
      <c r="E55" s="326">
        <f t="shared" si="1"/>
        <v>1077357</v>
      </c>
      <c r="F55" s="333">
        <f>E55/D55*100</f>
        <v>82.556091954022989</v>
      </c>
    </row>
    <row r="56" spans="1:8" ht="13.5" thickBot="1">
      <c r="A56" s="1641"/>
      <c r="B56" s="330" t="s">
        <v>102</v>
      </c>
      <c r="C56" s="326">
        <f t="shared" si="1"/>
        <v>0</v>
      </c>
      <c r="D56" s="326">
        <f t="shared" si="1"/>
        <v>0</v>
      </c>
      <c r="E56" s="326">
        <f t="shared" si="1"/>
        <v>0</v>
      </c>
      <c r="F56" s="333"/>
    </row>
    <row r="57" spans="1:8" ht="13.5" thickBot="1">
      <c r="A57" s="1641"/>
      <c r="B57" s="328" t="s">
        <v>103</v>
      </c>
      <c r="C57" s="326">
        <f t="shared" si="1"/>
        <v>0</v>
      </c>
      <c r="D57" s="326">
        <f t="shared" si="1"/>
        <v>0</v>
      </c>
      <c r="E57" s="326">
        <f t="shared" si="1"/>
        <v>0</v>
      </c>
      <c r="F57" s="333"/>
    </row>
    <row r="58" spans="1:8" ht="13.5" thickBot="1">
      <c r="A58" s="1641"/>
      <c r="B58" s="331" t="s">
        <v>113</v>
      </c>
      <c r="C58" s="326">
        <f t="shared" si="1"/>
        <v>0</v>
      </c>
      <c r="D58" s="326">
        <f t="shared" si="1"/>
        <v>0</v>
      </c>
      <c r="E58" s="326">
        <f t="shared" si="1"/>
        <v>0</v>
      </c>
      <c r="F58" s="334"/>
    </row>
    <row r="59" spans="1:8" ht="13.5" thickBot="1">
      <c r="A59" s="1642"/>
      <c r="B59" s="332" t="s">
        <v>14</v>
      </c>
      <c r="C59" s="327">
        <f>SUM(C49:C58)</f>
        <v>96550000</v>
      </c>
      <c r="D59" s="327">
        <f>SUM(D49:D58)</f>
        <v>89733082</v>
      </c>
      <c r="E59" s="327">
        <f>SUM(E49:E58)</f>
        <v>86982892</v>
      </c>
      <c r="F59" s="333">
        <f>E59/D59*100</f>
        <v>96.935143718790357</v>
      </c>
      <c r="H59" s="31"/>
    </row>
    <row r="76" spans="3:3">
      <c r="C76" s="1044"/>
    </row>
  </sheetData>
  <mergeCells count="7">
    <mergeCell ref="A2:F2"/>
    <mergeCell ref="E3:F3"/>
    <mergeCell ref="A5:A15"/>
    <mergeCell ref="A16:A26"/>
    <mergeCell ref="A49:A59"/>
    <mergeCell ref="A27:A37"/>
    <mergeCell ref="A38:A4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55" orientation="portrait" r:id="rId1"/>
  <headerFooter alignWithMargins="0">
    <oddHeader>&amp;R2.2. sz. melléklet
.../2017. (...) Egyek Önk.</oddHeader>
  </headerFooter>
  <rowBreaks count="1" manualBreakCount="1">
    <brk id="63" max="5" man="1"/>
  </rowBreaks>
</worksheet>
</file>

<file path=xl/worksheets/sheet14.xml><?xml version="1.0" encoding="utf-8"?>
<worksheet xmlns="http://schemas.openxmlformats.org/spreadsheetml/2006/main" xmlns:r="http://schemas.openxmlformats.org/officeDocument/2006/relationships">
  <dimension ref="A3:O64"/>
  <sheetViews>
    <sheetView zoomScaleNormal="100" zoomScalePageLayoutView="95" workbookViewId="0">
      <selection activeCell="D6" sqref="D6:E6"/>
    </sheetView>
  </sheetViews>
  <sheetFormatPr defaultRowHeight="12.75"/>
  <cols>
    <col min="1" max="1" width="42.42578125" customWidth="1"/>
    <col min="2" max="2" width="43.140625" customWidth="1"/>
    <col min="3" max="3" width="17.28515625" customWidth="1"/>
    <col min="4" max="4" width="21" customWidth="1"/>
    <col min="5" max="8" width="18" customWidth="1"/>
    <col min="9" max="9" width="13.85546875" customWidth="1"/>
    <col min="10" max="10" width="13.5703125" customWidth="1"/>
    <col min="12" max="12" width="12.7109375" customWidth="1"/>
  </cols>
  <sheetData>
    <row r="3" spans="1:15" ht="15.75">
      <c r="A3" s="1633"/>
      <c r="B3" s="1643"/>
      <c r="C3" s="1643"/>
      <c r="D3" s="1643"/>
      <c r="E3" s="1643"/>
      <c r="F3" s="1643"/>
      <c r="G3" s="1643"/>
      <c r="H3" s="1643"/>
      <c r="I3" s="1644"/>
    </row>
    <row r="5" spans="1:15" ht="40.9" customHeight="1">
      <c r="A5" s="1636" t="s">
        <v>655</v>
      </c>
      <c r="B5" s="1636"/>
      <c r="C5" s="1636"/>
      <c r="D5" s="1636"/>
      <c r="E5" s="1636"/>
      <c r="F5" s="1636"/>
      <c r="G5" s="226"/>
      <c r="H5" s="226"/>
      <c r="I5" s="226"/>
    </row>
    <row r="6" spans="1:15" ht="12.75" customHeight="1">
      <c r="A6" s="226"/>
      <c r="B6" s="226"/>
      <c r="C6" s="226"/>
      <c r="D6" s="226"/>
      <c r="E6" s="226"/>
      <c r="F6" s="226"/>
      <c r="G6" s="226"/>
      <c r="H6" s="226"/>
      <c r="I6" s="226"/>
    </row>
    <row r="7" spans="1:15">
      <c r="I7" s="84"/>
    </row>
    <row r="8" spans="1:15" ht="21" customHeight="1" thickBot="1">
      <c r="A8" s="226"/>
      <c r="B8" s="226"/>
      <c r="C8" s="243"/>
      <c r="D8" s="243"/>
      <c r="E8" s="1637" t="s">
        <v>231</v>
      </c>
      <c r="F8" s="1637"/>
    </row>
    <row r="9" spans="1:15" ht="13.5" thickBot="1">
      <c r="A9" s="171" t="s">
        <v>81</v>
      </c>
      <c r="B9" s="211" t="s">
        <v>29</v>
      </c>
      <c r="C9" s="242" t="s">
        <v>175</v>
      </c>
      <c r="D9" s="242" t="s">
        <v>167</v>
      </c>
      <c r="E9" s="242" t="s">
        <v>168</v>
      </c>
      <c r="F9" s="212" t="s">
        <v>169</v>
      </c>
      <c r="O9" s="2"/>
    </row>
    <row r="10" spans="1:15" ht="12.75" customHeight="1">
      <c r="A10" s="1619" t="s">
        <v>89</v>
      </c>
      <c r="B10" s="224" t="s">
        <v>97</v>
      </c>
      <c r="C10" s="237">
        <v>53030000</v>
      </c>
      <c r="D10" s="237">
        <v>47668174</v>
      </c>
      <c r="E10" s="237">
        <v>47007137</v>
      </c>
      <c r="F10" s="214">
        <f>E10/D10*100</f>
        <v>98.613252943148183</v>
      </c>
    </row>
    <row r="11" spans="1:15" ht="25.5">
      <c r="A11" s="1620"/>
      <c r="B11" s="225" t="s">
        <v>110</v>
      </c>
      <c r="C11" s="238">
        <v>11675000</v>
      </c>
      <c r="D11" s="238">
        <v>12850926</v>
      </c>
      <c r="E11" s="238">
        <v>12707842</v>
      </c>
      <c r="F11" s="83">
        <f t="shared" ref="F11:F20" si="0">E11/D11*100</f>
        <v>98.886586071696314</v>
      </c>
      <c r="G11" s="12"/>
      <c r="H11" s="13"/>
      <c r="I11" s="13"/>
      <c r="J11" s="13" t="s">
        <v>49</v>
      </c>
      <c r="K11" s="13"/>
      <c r="L11" s="14"/>
      <c r="M11" s="14"/>
      <c r="N11" s="14"/>
    </row>
    <row r="12" spans="1:15">
      <c r="A12" s="1620"/>
      <c r="B12" s="225" t="s">
        <v>99</v>
      </c>
      <c r="C12" s="238">
        <v>14028000</v>
      </c>
      <c r="D12" s="238">
        <v>14279023</v>
      </c>
      <c r="E12" s="238">
        <v>13151744</v>
      </c>
      <c r="F12" s="83">
        <f t="shared" si="0"/>
        <v>92.105349224523266</v>
      </c>
      <c r="G12" s="15"/>
      <c r="H12" s="16"/>
      <c r="I12" s="16"/>
      <c r="J12" s="16"/>
      <c r="K12" s="16"/>
      <c r="L12" s="16"/>
      <c r="M12" s="16"/>
      <c r="N12" s="16"/>
    </row>
    <row r="13" spans="1:15">
      <c r="A13" s="1620"/>
      <c r="B13" s="225" t="s">
        <v>111</v>
      </c>
      <c r="C13" s="238">
        <v>300000</v>
      </c>
      <c r="D13" s="238"/>
      <c r="E13" s="238"/>
      <c r="F13" s="83"/>
      <c r="G13" s="17"/>
      <c r="H13" s="28"/>
      <c r="I13" s="28"/>
      <c r="J13" s="28"/>
      <c r="K13" s="28"/>
      <c r="L13" s="4"/>
      <c r="M13" s="4"/>
      <c r="N13" s="4"/>
    </row>
    <row r="14" spans="1:15" ht="25.5">
      <c r="A14" s="1620"/>
      <c r="B14" s="225" t="s">
        <v>106</v>
      </c>
      <c r="C14" s="238">
        <v>6386000</v>
      </c>
      <c r="D14" s="238">
        <v>3537527</v>
      </c>
      <c r="E14" s="238">
        <v>3537457</v>
      </c>
      <c r="F14" s="83">
        <f t="shared" si="0"/>
        <v>99.998021216516506</v>
      </c>
      <c r="G14" s="17"/>
      <c r="H14" s="28"/>
      <c r="I14" s="28"/>
      <c r="J14" s="29"/>
      <c r="K14" s="28"/>
      <c r="L14" s="4"/>
      <c r="M14" s="4"/>
      <c r="N14" s="4"/>
    </row>
    <row r="15" spans="1:15">
      <c r="A15" s="1620"/>
      <c r="B15" s="225" t="s">
        <v>112</v>
      </c>
      <c r="C15" s="238"/>
      <c r="D15" s="238"/>
      <c r="E15" s="238"/>
      <c r="F15" s="83"/>
      <c r="G15" s="17"/>
      <c r="H15" s="28"/>
      <c r="I15" s="28"/>
      <c r="J15" s="28"/>
      <c r="K15" s="28"/>
      <c r="L15" s="4"/>
      <c r="M15" s="4"/>
      <c r="N15" s="4"/>
    </row>
    <row r="16" spans="1:15">
      <c r="A16" s="1620"/>
      <c r="B16" s="225" t="s">
        <v>101</v>
      </c>
      <c r="C16" s="238">
        <v>2405000</v>
      </c>
      <c r="D16" s="238">
        <v>1115000</v>
      </c>
      <c r="E16" s="238">
        <v>1071107</v>
      </c>
      <c r="F16" s="83">
        <f t="shared" si="0"/>
        <v>96.063408071748881</v>
      </c>
      <c r="G16" s="17"/>
      <c r="H16" s="28"/>
      <c r="I16" s="28"/>
      <c r="J16" s="28"/>
      <c r="K16" s="28"/>
      <c r="L16" s="4"/>
      <c r="M16" s="4"/>
      <c r="N16" s="4"/>
    </row>
    <row r="17" spans="1:14">
      <c r="A17" s="1620"/>
      <c r="B17" s="225" t="s">
        <v>102</v>
      </c>
      <c r="C17" s="80"/>
      <c r="D17" s="80"/>
      <c r="E17" s="85"/>
      <c r="F17" s="83"/>
      <c r="G17" s="17"/>
      <c r="H17" s="28"/>
      <c r="I17" s="28"/>
      <c r="J17" s="28"/>
      <c r="K17" s="28"/>
      <c r="L17" s="4"/>
      <c r="M17" s="4"/>
      <c r="N17" s="4"/>
    </row>
    <row r="18" spans="1:14">
      <c r="A18" s="1620"/>
      <c r="B18" s="225" t="s">
        <v>103</v>
      </c>
      <c r="C18" s="80"/>
      <c r="D18" s="80"/>
      <c r="E18" s="85"/>
      <c r="F18" s="83"/>
      <c r="G18" s="17"/>
      <c r="H18" s="28"/>
      <c r="I18" s="28"/>
      <c r="J18" s="28"/>
      <c r="K18" s="28"/>
      <c r="L18" s="4"/>
      <c r="M18" s="4"/>
      <c r="N18" s="4"/>
    </row>
    <row r="19" spans="1:14" ht="13.5" thickBot="1">
      <c r="A19" s="1620"/>
      <c r="B19" s="216" t="s">
        <v>113</v>
      </c>
      <c r="C19" s="217"/>
      <c r="D19" s="217"/>
      <c r="E19" s="218"/>
      <c r="F19" s="219"/>
      <c r="G19" s="17"/>
      <c r="H19" s="28"/>
      <c r="I19" s="28"/>
      <c r="J19" s="28"/>
      <c r="K19" s="28"/>
      <c r="L19" s="4"/>
      <c r="M19" s="4"/>
      <c r="N19" s="4"/>
    </row>
    <row r="20" spans="1:14" ht="13.5" thickBot="1">
      <c r="A20" s="1620"/>
      <c r="B20" s="222" t="s">
        <v>14</v>
      </c>
      <c r="C20" s="240">
        <f>SUM(C10:C19)</f>
        <v>87824000</v>
      </c>
      <c r="D20" s="240">
        <f>SUM(D10:D19)</f>
        <v>79450650</v>
      </c>
      <c r="E20" s="240">
        <f>SUM(E10:E19)</f>
        <v>77475287</v>
      </c>
      <c r="F20" s="223">
        <f t="shared" si="0"/>
        <v>97.513723298676609</v>
      </c>
      <c r="G20" s="17"/>
      <c r="H20" s="28"/>
      <c r="I20" s="28"/>
      <c r="J20" s="28"/>
      <c r="K20" s="28"/>
      <c r="L20" s="4"/>
      <c r="M20" s="4"/>
      <c r="N20" s="4"/>
    </row>
    <row r="21" spans="1:14">
      <c r="A21" s="1638" t="s">
        <v>90</v>
      </c>
      <c r="B21" s="213" t="s">
        <v>97</v>
      </c>
      <c r="C21" s="237">
        <v>4591000</v>
      </c>
      <c r="D21" s="237">
        <v>4535481</v>
      </c>
      <c r="E21" s="237">
        <v>4374841</v>
      </c>
      <c r="F21" s="214">
        <f>E21/D21*100</f>
        <v>96.458148540364292</v>
      </c>
      <c r="G21" s="17"/>
      <c r="H21" s="28"/>
      <c r="I21" s="28"/>
      <c r="J21" s="28"/>
      <c r="K21" s="28"/>
      <c r="L21" s="4"/>
      <c r="M21" s="4"/>
      <c r="N21" s="4"/>
    </row>
    <row r="22" spans="1:14" ht="25.5">
      <c r="A22" s="1639"/>
      <c r="B22" s="215" t="s">
        <v>110</v>
      </c>
      <c r="C22" s="238">
        <v>1240000</v>
      </c>
      <c r="D22" s="238">
        <v>1427113</v>
      </c>
      <c r="E22" s="238">
        <v>1207192</v>
      </c>
      <c r="F22" s="83">
        <f>E22/D22*100</f>
        <v>84.589797724496947</v>
      </c>
      <c r="G22" s="17"/>
      <c r="H22" s="28"/>
      <c r="I22" s="28"/>
      <c r="J22" s="28"/>
      <c r="K22" s="28"/>
      <c r="L22" s="4"/>
      <c r="M22" s="4"/>
      <c r="N22" s="4"/>
    </row>
    <row r="23" spans="1:14">
      <c r="A23" s="1639"/>
      <c r="B23" s="215" t="s">
        <v>99</v>
      </c>
      <c r="C23" s="238">
        <v>878000</v>
      </c>
      <c r="D23" s="238">
        <v>887939</v>
      </c>
      <c r="E23" s="238">
        <v>677423</v>
      </c>
      <c r="F23" s="83">
        <f>E23/D23*100</f>
        <v>76.291614626680442</v>
      </c>
      <c r="G23" s="17"/>
      <c r="H23" s="28"/>
      <c r="I23" s="28"/>
      <c r="J23" s="28"/>
      <c r="K23" s="28"/>
      <c r="L23" s="4"/>
      <c r="M23" s="4"/>
      <c r="N23" s="4"/>
    </row>
    <row r="24" spans="1:14">
      <c r="A24" s="1639"/>
      <c r="B24" s="215" t="s">
        <v>111</v>
      </c>
      <c r="C24" s="238"/>
      <c r="D24" s="238"/>
      <c r="E24" s="238"/>
      <c r="F24" s="83"/>
      <c r="G24" s="17"/>
      <c r="H24" s="28"/>
      <c r="I24" s="28"/>
      <c r="J24" s="28"/>
      <c r="K24" s="28"/>
      <c r="L24" s="4"/>
      <c r="M24" s="4"/>
      <c r="N24" s="4"/>
    </row>
    <row r="25" spans="1:14" ht="25.5">
      <c r="A25" s="1639"/>
      <c r="B25" s="215" t="s">
        <v>106</v>
      </c>
      <c r="C25" s="238">
        <v>1827000</v>
      </c>
      <c r="D25" s="238">
        <v>1179150</v>
      </c>
      <c r="E25" s="238">
        <v>1179150</v>
      </c>
      <c r="F25" s="83">
        <f>E25/D25*100</f>
        <v>100</v>
      </c>
      <c r="G25" s="17"/>
      <c r="H25" s="28"/>
      <c r="I25" s="28"/>
      <c r="J25" s="28"/>
      <c r="K25" s="28"/>
      <c r="L25" s="4"/>
      <c r="M25" s="4"/>
      <c r="N25" s="4"/>
    </row>
    <row r="26" spans="1:14">
      <c r="A26" s="1639"/>
      <c r="B26" s="215" t="s">
        <v>112</v>
      </c>
      <c r="C26" s="238"/>
      <c r="D26" s="238"/>
      <c r="E26" s="238"/>
      <c r="F26" s="83"/>
      <c r="G26" s="15"/>
      <c r="H26" s="30"/>
      <c r="I26" s="30"/>
      <c r="J26" s="30"/>
      <c r="K26" s="30"/>
      <c r="L26" s="4"/>
      <c r="M26" s="4"/>
      <c r="N26" s="4"/>
    </row>
    <row r="27" spans="1:14">
      <c r="A27" s="1639"/>
      <c r="B27" s="215" t="s">
        <v>101</v>
      </c>
      <c r="C27" s="238">
        <v>190000</v>
      </c>
      <c r="D27" s="238">
        <v>190000</v>
      </c>
      <c r="E27" s="238">
        <v>6250</v>
      </c>
      <c r="F27" s="83">
        <f>E27/D27*100</f>
        <v>3.2894736842105261</v>
      </c>
      <c r="H27" s="1"/>
      <c r="I27" s="1"/>
      <c r="J27" s="1"/>
      <c r="K27" s="1"/>
      <c r="L27" s="1"/>
      <c r="M27" s="1"/>
      <c r="N27" s="1"/>
    </row>
    <row r="28" spans="1:14">
      <c r="A28" s="1639"/>
      <c r="B28" s="215" t="s">
        <v>102</v>
      </c>
      <c r="C28" s="80"/>
      <c r="D28" s="80"/>
      <c r="E28" s="85"/>
      <c r="F28" s="83"/>
      <c r="H28" s="1"/>
      <c r="I28" s="1"/>
      <c r="J28" s="1"/>
      <c r="K28" s="1"/>
      <c r="L28" s="1"/>
      <c r="M28" s="1"/>
      <c r="N28" s="1"/>
    </row>
    <row r="29" spans="1:14">
      <c r="A29" s="1639"/>
      <c r="B29" s="215" t="s">
        <v>103</v>
      </c>
      <c r="C29" s="80"/>
      <c r="D29" s="80"/>
      <c r="E29" s="85"/>
      <c r="F29" s="83"/>
    </row>
    <row r="30" spans="1:14" ht="13.5" thickBot="1">
      <c r="A30" s="1639"/>
      <c r="B30" s="220" t="s">
        <v>113</v>
      </c>
      <c r="C30" s="217"/>
      <c r="D30" s="217"/>
      <c r="E30" s="218"/>
      <c r="F30" s="219"/>
    </row>
    <row r="31" spans="1:14" ht="13.5" thickBot="1">
      <c r="A31" s="1639"/>
      <c r="B31" s="222" t="s">
        <v>14</v>
      </c>
      <c r="C31" s="240">
        <f>SUM(C21:C30)</f>
        <v>8726000</v>
      </c>
      <c r="D31" s="240">
        <f>SUM(D21:D30)</f>
        <v>8219683</v>
      </c>
      <c r="E31" s="240">
        <f>SUM(E21:E30)</f>
        <v>7444856</v>
      </c>
      <c r="F31" s="223">
        <f>E31/D31*100</f>
        <v>90.573517251212735</v>
      </c>
    </row>
    <row r="32" spans="1:14" ht="13.15" customHeight="1">
      <c r="A32" s="1640" t="s">
        <v>634</v>
      </c>
      <c r="B32" s="213" t="s">
        <v>97</v>
      </c>
      <c r="C32" s="237"/>
      <c r="D32" s="237">
        <v>764094</v>
      </c>
      <c r="E32" s="237">
        <v>764094</v>
      </c>
      <c r="F32" s="83">
        <f>E32/D32*100</f>
        <v>100</v>
      </c>
    </row>
    <row r="33" spans="1:6" ht="25.5">
      <c r="A33" s="1641"/>
      <c r="B33" s="215" t="s">
        <v>110</v>
      </c>
      <c r="C33" s="238"/>
      <c r="D33" s="238">
        <v>215369</v>
      </c>
      <c r="E33" s="238">
        <v>215369</v>
      </c>
      <c r="F33" s="83">
        <f t="shared" ref="F33:F34" si="1">E33/D33*100</f>
        <v>100</v>
      </c>
    </row>
    <row r="34" spans="1:6">
      <c r="A34" s="1641"/>
      <c r="B34" s="215" t="s">
        <v>99</v>
      </c>
      <c r="C34" s="238"/>
      <c r="D34" s="238">
        <v>198286</v>
      </c>
      <c r="E34" s="238">
        <v>198286</v>
      </c>
      <c r="F34" s="83">
        <f t="shared" si="1"/>
        <v>100</v>
      </c>
    </row>
    <row r="35" spans="1:6">
      <c r="A35" s="1641"/>
      <c r="B35" s="215" t="s">
        <v>111</v>
      </c>
      <c r="C35" s="238"/>
      <c r="D35" s="238"/>
      <c r="E35" s="238"/>
      <c r="F35" s="83"/>
    </row>
    <row r="36" spans="1:6" ht="25.5">
      <c r="A36" s="1641"/>
      <c r="B36" s="215" t="s">
        <v>106</v>
      </c>
      <c r="C36" s="238"/>
      <c r="D36" s="238"/>
      <c r="E36" s="238"/>
      <c r="F36" s="83"/>
    </row>
    <row r="37" spans="1:6">
      <c r="A37" s="1641"/>
      <c r="B37" s="215" t="s">
        <v>112</v>
      </c>
      <c r="C37" s="238"/>
      <c r="D37" s="238"/>
      <c r="E37" s="238"/>
      <c r="F37" s="83"/>
    </row>
    <row r="38" spans="1:6">
      <c r="A38" s="1641"/>
      <c r="B38" s="215" t="s">
        <v>101</v>
      </c>
      <c r="C38" s="238"/>
      <c r="D38" s="238"/>
      <c r="E38" s="238"/>
      <c r="F38" s="83"/>
    </row>
    <row r="39" spans="1:6">
      <c r="A39" s="1641"/>
      <c r="B39" s="215" t="s">
        <v>102</v>
      </c>
      <c r="C39" s="80"/>
      <c r="D39" s="80"/>
      <c r="E39" s="85"/>
      <c r="F39" s="83"/>
    </row>
    <row r="40" spans="1:6">
      <c r="A40" s="1641"/>
      <c r="B40" s="215" t="s">
        <v>103</v>
      </c>
      <c r="C40" s="80"/>
      <c r="D40" s="80"/>
      <c r="E40" s="85"/>
      <c r="F40" s="83"/>
    </row>
    <row r="41" spans="1:6" ht="13.5" thickBot="1">
      <c r="A41" s="1641"/>
      <c r="B41" s="220" t="s">
        <v>113</v>
      </c>
      <c r="C41" s="217"/>
      <c r="D41" s="217"/>
      <c r="E41" s="218"/>
      <c r="F41" s="219"/>
    </row>
    <row r="42" spans="1:6" ht="13.5" thickBot="1">
      <c r="A42" s="1642"/>
      <c r="B42" s="222" t="s">
        <v>14</v>
      </c>
      <c r="C42" s="240">
        <f>SUM(C32:C41)</f>
        <v>0</v>
      </c>
      <c r="D42" s="240">
        <f>SUM(D32:D41)</f>
        <v>1177749</v>
      </c>
      <c r="E42" s="240">
        <f>SUM(E32:E41)</f>
        <v>1177749</v>
      </c>
      <c r="F42" s="83">
        <f t="shared" ref="F42" si="2">E42/D42*100</f>
        <v>100</v>
      </c>
    </row>
    <row r="43" spans="1:6">
      <c r="A43" s="1640" t="s">
        <v>426</v>
      </c>
      <c r="B43" s="213" t="s">
        <v>97</v>
      </c>
      <c r="C43" s="237"/>
      <c r="D43" s="237"/>
      <c r="E43" s="237"/>
      <c r="F43" s="214"/>
    </row>
    <row r="44" spans="1:6" ht="25.5">
      <c r="A44" s="1641"/>
      <c r="B44" s="215" t="s">
        <v>110</v>
      </c>
      <c r="C44" s="238"/>
      <c r="D44" s="238"/>
      <c r="E44" s="238"/>
      <c r="F44" s="83"/>
    </row>
    <row r="45" spans="1:6">
      <c r="A45" s="1641"/>
      <c r="B45" s="215" t="s">
        <v>99</v>
      </c>
      <c r="C45" s="238"/>
      <c r="D45" s="238"/>
      <c r="E45" s="238"/>
      <c r="F45" s="83"/>
    </row>
    <row r="46" spans="1:6">
      <c r="A46" s="1641"/>
      <c r="B46" s="215" t="s">
        <v>111</v>
      </c>
      <c r="C46" s="238"/>
      <c r="D46" s="238"/>
      <c r="E46" s="238"/>
      <c r="F46" s="83"/>
    </row>
    <row r="47" spans="1:6" ht="25.5">
      <c r="A47" s="1641"/>
      <c r="B47" s="215" t="s">
        <v>106</v>
      </c>
      <c r="C47" s="238"/>
      <c r="D47" s="238">
        <v>885000</v>
      </c>
      <c r="E47" s="238">
        <v>885000</v>
      </c>
      <c r="F47" s="83">
        <f t="shared" ref="F47" si="3">E47/D47*100</f>
        <v>100</v>
      </c>
    </row>
    <row r="48" spans="1:6">
      <c r="A48" s="1641"/>
      <c r="B48" s="215" t="s">
        <v>112</v>
      </c>
      <c r="C48" s="238"/>
      <c r="D48" s="238"/>
      <c r="E48" s="238"/>
      <c r="F48" s="83"/>
    </row>
    <row r="49" spans="1:6">
      <c r="A49" s="1641"/>
      <c r="B49" s="215" t="s">
        <v>101</v>
      </c>
      <c r="C49" s="238"/>
      <c r="D49" s="238"/>
      <c r="E49" s="238"/>
      <c r="F49" s="83"/>
    </row>
    <row r="50" spans="1:6">
      <c r="A50" s="1641"/>
      <c r="B50" s="215" t="s">
        <v>102</v>
      </c>
      <c r="C50" s="80"/>
      <c r="D50" s="80"/>
      <c r="E50" s="85"/>
      <c r="F50" s="83"/>
    </row>
    <row r="51" spans="1:6">
      <c r="A51" s="1641"/>
      <c r="B51" s="215" t="s">
        <v>103</v>
      </c>
      <c r="C51" s="80"/>
      <c r="D51" s="80"/>
      <c r="E51" s="85"/>
      <c r="F51" s="83"/>
    </row>
    <row r="52" spans="1:6" ht="13.5" thickBot="1">
      <c r="A52" s="1641"/>
      <c r="B52" s="220" t="s">
        <v>113</v>
      </c>
      <c r="C52" s="217"/>
      <c r="D52" s="217"/>
      <c r="E52" s="218"/>
      <c r="F52" s="219"/>
    </row>
    <row r="53" spans="1:6" ht="13.5" thickBot="1">
      <c r="A53" s="1642"/>
      <c r="B53" s="222" t="s">
        <v>14</v>
      </c>
      <c r="C53" s="240">
        <f>SUM(C43:C52)</f>
        <v>0</v>
      </c>
      <c r="D53" s="240">
        <f>SUM(D43:D52)</f>
        <v>885000</v>
      </c>
      <c r="E53" s="240">
        <f>SUM(E43:E52)</f>
        <v>885000</v>
      </c>
      <c r="F53" s="83">
        <f t="shared" ref="F53" si="4">E53/D53*100</f>
        <v>100</v>
      </c>
    </row>
    <row r="54" spans="1:6" ht="13.5" thickBot="1">
      <c r="A54" s="1640" t="s">
        <v>11</v>
      </c>
      <c r="B54" s="328" t="s">
        <v>97</v>
      </c>
      <c r="C54" s="326">
        <f>SUM(C43+C32+C21+C10)</f>
        <v>57621000</v>
      </c>
      <c r="D54" s="326">
        <f>SUM(D43+D32+D21+D10)</f>
        <v>52967749</v>
      </c>
      <c r="E54" s="326">
        <f>SUM(E43+E32+E21+E10)</f>
        <v>52146072</v>
      </c>
      <c r="F54" s="333">
        <f>E54/D54*100</f>
        <v>98.44872207048104</v>
      </c>
    </row>
    <row r="55" spans="1:6" ht="26.25" thickBot="1">
      <c r="A55" s="1641"/>
      <c r="B55" s="329" t="s">
        <v>110</v>
      </c>
      <c r="C55" s="326">
        <f t="shared" ref="C55:E63" si="5">SUM(C44+C33+C22+C11)</f>
        <v>12915000</v>
      </c>
      <c r="D55" s="326">
        <f t="shared" si="5"/>
        <v>14493408</v>
      </c>
      <c r="E55" s="326">
        <f t="shared" si="5"/>
        <v>14130403</v>
      </c>
      <c r="F55" s="333">
        <f>E55/D55*100</f>
        <v>97.495378588665957</v>
      </c>
    </row>
    <row r="56" spans="1:6" ht="13.5" thickBot="1">
      <c r="A56" s="1641"/>
      <c r="B56" s="328" t="s">
        <v>99</v>
      </c>
      <c r="C56" s="326">
        <f t="shared" si="5"/>
        <v>14906000</v>
      </c>
      <c r="D56" s="326">
        <f t="shared" si="5"/>
        <v>15365248</v>
      </c>
      <c r="E56" s="326">
        <f t="shared" si="5"/>
        <v>14027453</v>
      </c>
      <c r="F56" s="333">
        <f>E56/D56*100</f>
        <v>91.29337190001749</v>
      </c>
    </row>
    <row r="57" spans="1:6" ht="13.5" thickBot="1">
      <c r="A57" s="1641"/>
      <c r="B57" s="330" t="s">
        <v>111</v>
      </c>
      <c r="C57" s="326">
        <f t="shared" si="5"/>
        <v>300000</v>
      </c>
      <c r="D57" s="326">
        <f t="shared" si="5"/>
        <v>0</v>
      </c>
      <c r="E57" s="326">
        <f t="shared" si="5"/>
        <v>0</v>
      </c>
      <c r="F57" s="333"/>
    </row>
    <row r="58" spans="1:6" ht="26.25" thickBot="1">
      <c r="A58" s="1641"/>
      <c r="B58" s="328" t="s">
        <v>106</v>
      </c>
      <c r="C58" s="326">
        <f t="shared" si="5"/>
        <v>8213000</v>
      </c>
      <c r="D58" s="326">
        <f t="shared" si="5"/>
        <v>5601677</v>
      </c>
      <c r="E58" s="326">
        <f t="shared" si="5"/>
        <v>5601607</v>
      </c>
      <c r="F58" s="221">
        <f>E58/D58*100</f>
        <v>99.998750374218289</v>
      </c>
    </row>
    <row r="59" spans="1:6" ht="13.5" thickBot="1">
      <c r="A59" s="1641"/>
      <c r="B59" s="330" t="s">
        <v>112</v>
      </c>
      <c r="C59" s="326">
        <f t="shared" si="5"/>
        <v>0</v>
      </c>
      <c r="D59" s="326">
        <f t="shared" si="5"/>
        <v>0</v>
      </c>
      <c r="E59" s="326">
        <f t="shared" si="5"/>
        <v>0</v>
      </c>
      <c r="F59" s="333"/>
    </row>
    <row r="60" spans="1:6" ht="13.5" thickBot="1">
      <c r="A60" s="1641"/>
      <c r="B60" s="328" t="s">
        <v>101</v>
      </c>
      <c r="C60" s="326">
        <f t="shared" si="5"/>
        <v>2595000</v>
      </c>
      <c r="D60" s="326">
        <f t="shared" si="5"/>
        <v>1305000</v>
      </c>
      <c r="E60" s="326">
        <f t="shared" si="5"/>
        <v>1077357</v>
      </c>
      <c r="F60" s="333">
        <f>E60/D60*100</f>
        <v>82.556091954022989</v>
      </c>
    </row>
    <row r="61" spans="1:6" ht="13.5" thickBot="1">
      <c r="A61" s="1641"/>
      <c r="B61" s="330" t="s">
        <v>102</v>
      </c>
      <c r="C61" s="326">
        <f t="shared" si="5"/>
        <v>0</v>
      </c>
      <c r="D61" s="326">
        <f t="shared" si="5"/>
        <v>0</v>
      </c>
      <c r="E61" s="326">
        <f t="shared" si="5"/>
        <v>0</v>
      </c>
      <c r="F61" s="333"/>
    </row>
    <row r="62" spans="1:6" ht="13.5" thickBot="1">
      <c r="A62" s="1641"/>
      <c r="B62" s="328" t="s">
        <v>103</v>
      </c>
      <c r="C62" s="326">
        <f t="shared" si="5"/>
        <v>0</v>
      </c>
      <c r="D62" s="326">
        <f t="shared" si="5"/>
        <v>0</v>
      </c>
      <c r="E62" s="326">
        <f t="shared" si="5"/>
        <v>0</v>
      </c>
      <c r="F62" s="333"/>
    </row>
    <row r="63" spans="1:6" ht="13.5" thickBot="1">
      <c r="A63" s="1641"/>
      <c r="B63" s="331" t="s">
        <v>113</v>
      </c>
      <c r="C63" s="326">
        <f t="shared" si="5"/>
        <v>0</v>
      </c>
      <c r="D63" s="326">
        <f t="shared" si="5"/>
        <v>0</v>
      </c>
      <c r="E63" s="326">
        <f t="shared" si="5"/>
        <v>0</v>
      </c>
      <c r="F63" s="334"/>
    </row>
    <row r="64" spans="1:6" ht="13.5" thickBot="1">
      <c r="A64" s="1642"/>
      <c r="B64" s="332" t="s">
        <v>14</v>
      </c>
      <c r="C64" s="327">
        <f>SUM(C54:C63)</f>
        <v>96550000</v>
      </c>
      <c r="D64" s="327">
        <f>SUM(D54:D63)</f>
        <v>89733082</v>
      </c>
      <c r="E64" s="327">
        <f>SUM(E54:E63)</f>
        <v>86982892</v>
      </c>
      <c r="F64" s="333">
        <f>E64/D64*100</f>
        <v>96.935143718790357</v>
      </c>
    </row>
  </sheetData>
  <mergeCells count="8">
    <mergeCell ref="A54:A64"/>
    <mergeCell ref="A3:I3"/>
    <mergeCell ref="A10:A20"/>
    <mergeCell ref="A21:A31"/>
    <mergeCell ref="A5:F5"/>
    <mergeCell ref="E8:F8"/>
    <mergeCell ref="A32:A42"/>
    <mergeCell ref="A43:A53"/>
  </mergeCells>
  <phoneticPr fontId="25" type="noConversion"/>
  <pageMargins left="0.74803149606299213" right="0.74803149606299213" top="0.98425196850393704" bottom="0.98425196850393704" header="0.51181102362204722" footer="0.51181102362204722"/>
  <pageSetup paperSize="9" scale="55" orientation="portrait" r:id="rId1"/>
  <headerFooter alignWithMargins="0">
    <oddHeader>&amp;R2.2)a sz. melléklet
.../2017. (...) Egyek Önk.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codeName="Munka12"/>
  <dimension ref="A1:F62"/>
  <sheetViews>
    <sheetView zoomScaleNormal="100" workbookViewId="0">
      <selection sqref="A1:F2"/>
    </sheetView>
  </sheetViews>
  <sheetFormatPr defaultRowHeight="12.75"/>
  <cols>
    <col min="1" max="1" width="46.42578125" customWidth="1"/>
    <col min="2" max="2" width="37.42578125" customWidth="1"/>
    <col min="3" max="3" width="15.140625" style="241" customWidth="1"/>
    <col min="4" max="4" width="13.7109375" style="241" customWidth="1"/>
    <col min="5" max="5" width="19.7109375" style="241" customWidth="1"/>
    <col min="6" max="6" width="14.42578125" customWidth="1"/>
    <col min="7" max="7" width="14.5703125" customWidth="1"/>
    <col min="12" max="12" width="12" customWidth="1"/>
  </cols>
  <sheetData>
    <row r="1" spans="1:6" ht="15.75" customHeight="1">
      <c r="A1" s="1645" t="s">
        <v>656</v>
      </c>
      <c r="B1" s="1645"/>
      <c r="C1" s="1645"/>
      <c r="D1" s="1645"/>
      <c r="E1" s="1645"/>
      <c r="F1" s="1645"/>
    </row>
    <row r="2" spans="1:6">
      <c r="A2" s="1645"/>
      <c r="B2" s="1645"/>
      <c r="C2" s="1645"/>
      <c r="D2" s="1645"/>
      <c r="E2" s="1645"/>
      <c r="F2" s="1645"/>
    </row>
    <row r="3" spans="1:6">
      <c r="A3" s="3"/>
      <c r="B3" s="3"/>
      <c r="C3" s="244"/>
      <c r="D3" s="244"/>
      <c r="E3" s="244"/>
      <c r="F3" s="3"/>
    </row>
    <row r="4" spans="1:6">
      <c r="A4" s="3"/>
      <c r="B4" s="3"/>
      <c r="C4" s="244"/>
      <c r="D4" s="244"/>
      <c r="E4" s="244"/>
      <c r="F4" s="3"/>
    </row>
    <row r="5" spans="1:6">
      <c r="A5" s="3"/>
      <c r="B5" s="3"/>
      <c r="C5" s="244"/>
      <c r="D5" s="244"/>
      <c r="E5" s="244"/>
      <c r="F5" s="3"/>
    </row>
    <row r="6" spans="1:6" ht="13.5" thickBot="1">
      <c r="F6" t="s">
        <v>231</v>
      </c>
    </row>
    <row r="7" spans="1:6" ht="26.25" thickBot="1">
      <c r="A7" s="171" t="s">
        <v>81</v>
      </c>
      <c r="B7" s="211" t="s">
        <v>29</v>
      </c>
      <c r="C7" s="242" t="s">
        <v>175</v>
      </c>
      <c r="D7" s="242" t="s">
        <v>167</v>
      </c>
      <c r="E7" s="242" t="s">
        <v>168</v>
      </c>
      <c r="F7" s="212" t="s">
        <v>169</v>
      </c>
    </row>
    <row r="8" spans="1:6">
      <c r="A8" s="1619" t="s">
        <v>91</v>
      </c>
      <c r="B8" s="224" t="s">
        <v>97</v>
      </c>
      <c r="C8" s="237"/>
      <c r="D8" s="237"/>
      <c r="E8" s="237"/>
      <c r="F8" s="214"/>
    </row>
    <row r="9" spans="1:6" ht="25.5">
      <c r="A9" s="1620"/>
      <c r="B9" s="225" t="s">
        <v>110</v>
      </c>
      <c r="C9" s="238"/>
      <c r="D9" s="238"/>
      <c r="E9" s="238"/>
      <c r="F9" s="83"/>
    </row>
    <row r="10" spans="1:6">
      <c r="A10" s="1620"/>
      <c r="B10" s="225" t="s">
        <v>99</v>
      </c>
      <c r="C10" s="238">
        <v>622000</v>
      </c>
      <c r="D10" s="238">
        <v>622000</v>
      </c>
      <c r="E10" s="238">
        <v>621343</v>
      </c>
      <c r="F10" s="83">
        <f>E10/D10*100</f>
        <v>99.894372990353702</v>
      </c>
    </row>
    <row r="11" spans="1:6">
      <c r="A11" s="1620"/>
      <c r="B11" s="225" t="s">
        <v>111</v>
      </c>
      <c r="C11" s="238"/>
      <c r="D11" s="238"/>
      <c r="E11" s="238"/>
      <c r="F11" s="83"/>
    </row>
    <row r="12" spans="1:6" ht="25.5">
      <c r="A12" s="1620"/>
      <c r="B12" s="225" t="s">
        <v>106</v>
      </c>
      <c r="C12" s="238"/>
      <c r="D12" s="238"/>
      <c r="E12" s="238"/>
      <c r="F12" s="83"/>
    </row>
    <row r="13" spans="1:6">
      <c r="A13" s="1620"/>
      <c r="B13" s="225" t="s">
        <v>112</v>
      </c>
      <c r="C13" s="238"/>
      <c r="D13" s="238"/>
      <c r="E13" s="238"/>
      <c r="F13" s="83"/>
    </row>
    <row r="14" spans="1:6">
      <c r="A14" s="1620"/>
      <c r="B14" s="225" t="s">
        <v>101</v>
      </c>
      <c r="C14" s="238"/>
      <c r="D14" s="238"/>
      <c r="E14" s="238"/>
      <c r="F14" s="83"/>
    </row>
    <row r="15" spans="1:6">
      <c r="A15" s="1620"/>
      <c r="B15" s="225" t="s">
        <v>102</v>
      </c>
      <c r="C15" s="80"/>
      <c r="D15" s="80"/>
      <c r="E15" s="85"/>
      <c r="F15" s="83"/>
    </row>
    <row r="16" spans="1:6">
      <c r="A16" s="1620"/>
      <c r="B16" s="225" t="s">
        <v>103</v>
      </c>
      <c r="C16" s="80"/>
      <c r="D16" s="80"/>
      <c r="E16" s="85"/>
      <c r="F16" s="83"/>
    </row>
    <row r="17" spans="1:6" ht="13.5" thickBot="1">
      <c r="A17" s="1620"/>
      <c r="B17" s="216" t="s">
        <v>113</v>
      </c>
      <c r="C17" s="217"/>
      <c r="D17" s="217"/>
      <c r="E17" s="218"/>
      <c r="F17" s="219"/>
    </row>
    <row r="18" spans="1:6" ht="13.5" thickBot="1">
      <c r="A18" s="1620"/>
      <c r="B18" s="222" t="s">
        <v>14</v>
      </c>
      <c r="C18" s="240">
        <f>SUM(C8:C17)</f>
        <v>622000</v>
      </c>
      <c r="D18" s="240">
        <f>SUM(D8:D17)</f>
        <v>622000</v>
      </c>
      <c r="E18" s="240">
        <f>SUM(E8:E17)</f>
        <v>621343</v>
      </c>
      <c r="F18" s="223">
        <f>E18/D18*100</f>
        <v>99.894372990353702</v>
      </c>
    </row>
    <row r="19" spans="1:6">
      <c r="A19" s="1638" t="s">
        <v>92</v>
      </c>
      <c r="B19" s="213" t="s">
        <v>97</v>
      </c>
      <c r="C19" s="237">
        <v>4588000</v>
      </c>
      <c r="D19" s="237">
        <v>4631291</v>
      </c>
      <c r="E19" s="237">
        <v>4610791</v>
      </c>
      <c r="F19" s="214">
        <f>E19/D19*100</f>
        <v>99.557358844434518</v>
      </c>
    </row>
    <row r="20" spans="1:6" ht="25.5">
      <c r="A20" s="1639"/>
      <c r="B20" s="215" t="s">
        <v>110</v>
      </c>
      <c r="C20" s="238">
        <v>1233000</v>
      </c>
      <c r="D20" s="238">
        <v>1233225</v>
      </c>
      <c r="E20" s="238">
        <v>1233225</v>
      </c>
      <c r="F20" s="83">
        <f t="shared" ref="F20:F29" si="0">E20/D20*100</f>
        <v>100</v>
      </c>
    </row>
    <row r="21" spans="1:6">
      <c r="A21" s="1639"/>
      <c r="B21" s="215" t="s">
        <v>99</v>
      </c>
      <c r="C21" s="238">
        <v>2838000</v>
      </c>
      <c r="D21" s="238">
        <v>2777407</v>
      </c>
      <c r="E21" s="238">
        <v>2720589</v>
      </c>
      <c r="F21" s="83">
        <f t="shared" si="0"/>
        <v>97.954278937152523</v>
      </c>
    </row>
    <row r="22" spans="1:6">
      <c r="A22" s="1639"/>
      <c r="B22" s="215" t="s">
        <v>111</v>
      </c>
      <c r="C22" s="238"/>
      <c r="D22" s="238"/>
      <c r="E22" s="238"/>
      <c r="F22" s="83"/>
    </row>
    <row r="23" spans="1:6" ht="25.5">
      <c r="A23" s="1639"/>
      <c r="B23" s="215" t="s">
        <v>106</v>
      </c>
      <c r="C23" s="238">
        <v>426000</v>
      </c>
      <c r="D23" s="238">
        <v>274320</v>
      </c>
      <c r="E23" s="238">
        <v>274320</v>
      </c>
      <c r="F23" s="83">
        <f t="shared" si="0"/>
        <v>100</v>
      </c>
    </row>
    <row r="24" spans="1:6">
      <c r="A24" s="1639"/>
      <c r="B24" s="215" t="s">
        <v>112</v>
      </c>
      <c r="C24" s="238"/>
      <c r="D24" s="238"/>
      <c r="E24" s="238"/>
      <c r="F24" s="83"/>
    </row>
    <row r="25" spans="1:6">
      <c r="A25" s="1639"/>
      <c r="B25" s="215" t="s">
        <v>101</v>
      </c>
      <c r="C25" s="238">
        <v>72000</v>
      </c>
      <c r="D25" s="238">
        <v>77270</v>
      </c>
      <c r="E25" s="238">
        <v>77270</v>
      </c>
      <c r="F25" s="83">
        <f t="shared" si="0"/>
        <v>100</v>
      </c>
    </row>
    <row r="26" spans="1:6">
      <c r="A26" s="1639"/>
      <c r="B26" s="215" t="s">
        <v>102</v>
      </c>
      <c r="C26" s="80"/>
      <c r="D26" s="80"/>
      <c r="E26" s="85"/>
      <c r="F26" s="83"/>
    </row>
    <row r="27" spans="1:6">
      <c r="A27" s="1639"/>
      <c r="B27" s="215" t="s">
        <v>103</v>
      </c>
      <c r="C27" s="80"/>
      <c r="D27" s="80"/>
      <c r="E27" s="85"/>
      <c r="F27" s="83"/>
    </row>
    <row r="28" spans="1:6" ht="13.5" thickBot="1">
      <c r="A28" s="1639"/>
      <c r="B28" s="220" t="s">
        <v>113</v>
      </c>
      <c r="C28" s="217"/>
      <c r="D28" s="217"/>
      <c r="E28" s="218"/>
      <c r="F28" s="219"/>
    </row>
    <row r="29" spans="1:6" ht="13.5" thickBot="1">
      <c r="A29" s="1639"/>
      <c r="B29" s="222" t="s">
        <v>14</v>
      </c>
      <c r="C29" s="240">
        <f>SUM(C19:C28)</f>
        <v>9157000</v>
      </c>
      <c r="D29" s="240">
        <f>SUM(D19:D28)</f>
        <v>8993513</v>
      </c>
      <c r="E29" s="240">
        <f>SUM(E19:E28)</f>
        <v>8916195</v>
      </c>
      <c r="F29" s="223">
        <f t="shared" si="0"/>
        <v>99.140291452294562</v>
      </c>
    </row>
    <row r="30" spans="1:6">
      <c r="A30" s="1638" t="s">
        <v>93</v>
      </c>
      <c r="B30" s="213" t="s">
        <v>97</v>
      </c>
      <c r="C30" s="237"/>
      <c r="D30" s="237"/>
      <c r="E30" s="237"/>
      <c r="F30" s="214"/>
    </row>
    <row r="31" spans="1:6" ht="25.5">
      <c r="A31" s="1639"/>
      <c r="B31" s="215" t="s">
        <v>110</v>
      </c>
      <c r="C31" s="238"/>
      <c r="D31" s="238"/>
      <c r="E31" s="238">
        <v>0</v>
      </c>
      <c r="F31" s="83"/>
    </row>
    <row r="32" spans="1:6">
      <c r="A32" s="1639"/>
      <c r="B32" s="215" t="s">
        <v>99</v>
      </c>
      <c r="C32" s="238">
        <v>52000</v>
      </c>
      <c r="D32" s="238">
        <v>61116</v>
      </c>
      <c r="E32" s="238">
        <v>29061</v>
      </c>
      <c r="F32" s="83">
        <f>E32/D32*100</f>
        <v>47.550559591596311</v>
      </c>
    </row>
    <row r="33" spans="1:6" ht="13.5" thickBot="1">
      <c r="A33" s="1639"/>
      <c r="B33" s="215" t="s">
        <v>111</v>
      </c>
      <c r="C33" s="238"/>
      <c r="D33" s="238"/>
      <c r="E33" s="238"/>
      <c r="F33" s="83"/>
    </row>
    <row r="34" spans="1:6" ht="26.25" thickBot="1">
      <c r="A34" s="1639"/>
      <c r="B34" s="215" t="s">
        <v>106</v>
      </c>
      <c r="C34" s="238">
        <v>229000</v>
      </c>
      <c r="D34" s="238">
        <v>147705</v>
      </c>
      <c r="E34" s="238">
        <v>147705</v>
      </c>
      <c r="F34" s="333">
        <f>E34/D34*100</f>
        <v>100</v>
      </c>
    </row>
    <row r="35" spans="1:6">
      <c r="A35" s="1639"/>
      <c r="B35" s="215" t="s">
        <v>112</v>
      </c>
      <c r="C35" s="238"/>
      <c r="D35" s="238"/>
      <c r="E35" s="238"/>
      <c r="F35" s="83"/>
    </row>
    <row r="36" spans="1:6">
      <c r="A36" s="1639"/>
      <c r="B36" s="215" t="s">
        <v>101</v>
      </c>
      <c r="C36" s="238"/>
      <c r="D36" s="238"/>
      <c r="E36" s="238"/>
      <c r="F36" s="83"/>
    </row>
    <row r="37" spans="1:6">
      <c r="A37" s="1639"/>
      <c r="B37" s="215" t="s">
        <v>102</v>
      </c>
      <c r="C37" s="80"/>
      <c r="D37" s="80"/>
      <c r="E37" s="85"/>
      <c r="F37" s="83"/>
    </row>
    <row r="38" spans="1:6">
      <c r="A38" s="1639"/>
      <c r="B38" s="215" t="s">
        <v>103</v>
      </c>
      <c r="C38" s="80"/>
      <c r="D38" s="80"/>
      <c r="E38" s="85"/>
      <c r="F38" s="83"/>
    </row>
    <row r="39" spans="1:6" ht="13.5" thickBot="1">
      <c r="A39" s="1639"/>
      <c r="B39" s="220" t="s">
        <v>113</v>
      </c>
      <c r="C39" s="217"/>
      <c r="D39" s="217"/>
      <c r="E39" s="218"/>
      <c r="F39" s="219"/>
    </row>
    <row r="40" spans="1:6" ht="13.5" thickBot="1">
      <c r="A40" s="1639"/>
      <c r="B40" s="222" t="s">
        <v>14</v>
      </c>
      <c r="C40" s="240">
        <f>SUM(C30:C39)</f>
        <v>281000</v>
      </c>
      <c r="D40" s="240">
        <f>SUM(D30:D39)</f>
        <v>208821</v>
      </c>
      <c r="E40" s="240">
        <f>SUM(E30:E39)</f>
        <v>176766</v>
      </c>
      <c r="F40" s="223">
        <f>E40/D40*100</f>
        <v>84.649532374617493</v>
      </c>
    </row>
    <row r="41" spans="1:6">
      <c r="A41" s="1638" t="s">
        <v>94</v>
      </c>
      <c r="B41" s="213" t="s">
        <v>97</v>
      </c>
      <c r="C41" s="237">
        <v>1119000</v>
      </c>
      <c r="D41" s="237">
        <v>1342500</v>
      </c>
      <c r="E41" s="237">
        <v>1316599</v>
      </c>
      <c r="F41" s="214">
        <f>E41/D41*100</f>
        <v>98.070689013035377</v>
      </c>
    </row>
    <row r="42" spans="1:6" ht="25.5">
      <c r="A42" s="1639"/>
      <c r="B42" s="215" t="s">
        <v>110</v>
      </c>
      <c r="C42" s="238">
        <v>287000</v>
      </c>
      <c r="D42" s="238">
        <v>347120</v>
      </c>
      <c r="E42" s="238">
        <v>342618</v>
      </c>
      <c r="F42" s="83">
        <f>E42/D42*100</f>
        <v>98.703042175616503</v>
      </c>
    </row>
    <row r="43" spans="1:6">
      <c r="A43" s="1639"/>
      <c r="B43" s="215" t="s">
        <v>99</v>
      </c>
      <c r="C43" s="238">
        <v>428000</v>
      </c>
      <c r="D43" s="238">
        <v>279705</v>
      </c>
      <c r="E43" s="238">
        <v>42000</v>
      </c>
      <c r="F43" s="83">
        <f>E43/D43*100</f>
        <v>15.015820239180567</v>
      </c>
    </row>
    <row r="44" spans="1:6">
      <c r="A44" s="1639"/>
      <c r="B44" s="215" t="s">
        <v>111</v>
      </c>
      <c r="C44" s="238"/>
      <c r="D44" s="238"/>
      <c r="E44" s="238"/>
      <c r="F44" s="83"/>
    </row>
    <row r="45" spans="1:6" ht="25.5">
      <c r="A45" s="1639"/>
      <c r="B45" s="215" t="s">
        <v>106</v>
      </c>
      <c r="C45" s="238"/>
      <c r="D45" s="238"/>
      <c r="E45" s="238"/>
      <c r="F45" s="83"/>
    </row>
    <row r="46" spans="1:6">
      <c r="A46" s="1639"/>
      <c r="B46" s="215" t="s">
        <v>112</v>
      </c>
      <c r="C46" s="238"/>
      <c r="D46" s="238"/>
      <c r="E46" s="238"/>
      <c r="F46" s="83"/>
    </row>
    <row r="47" spans="1:6">
      <c r="A47" s="1639"/>
      <c r="B47" s="215" t="s">
        <v>101</v>
      </c>
      <c r="C47" s="238">
        <v>0</v>
      </c>
      <c r="D47" s="238">
        <v>20000</v>
      </c>
      <c r="E47" s="238">
        <v>20000</v>
      </c>
      <c r="F47" s="83"/>
    </row>
    <row r="48" spans="1:6">
      <c r="A48" s="1639"/>
      <c r="B48" s="215" t="s">
        <v>102</v>
      </c>
      <c r="C48" s="80"/>
      <c r="D48" s="80"/>
      <c r="E48" s="85"/>
      <c r="F48" s="83"/>
    </row>
    <row r="49" spans="1:6">
      <c r="A49" s="1639"/>
      <c r="B49" s="215" t="s">
        <v>103</v>
      </c>
      <c r="C49" s="80"/>
      <c r="D49" s="80"/>
      <c r="E49" s="85"/>
      <c r="F49" s="83"/>
    </row>
    <row r="50" spans="1:6" ht="13.5" thickBot="1">
      <c r="A50" s="1639"/>
      <c r="B50" s="220" t="s">
        <v>113</v>
      </c>
      <c r="C50" s="217"/>
      <c r="D50" s="217"/>
      <c r="E50" s="218"/>
      <c r="F50" s="219"/>
    </row>
    <row r="51" spans="1:6" ht="13.5" thickBot="1">
      <c r="A51" s="1639"/>
      <c r="B51" s="222" t="s">
        <v>14</v>
      </c>
      <c r="C51" s="240">
        <f>SUM(C41:C50)</f>
        <v>1834000</v>
      </c>
      <c r="D51" s="240">
        <f>SUM(D41:D50)</f>
        <v>1989325</v>
      </c>
      <c r="E51" s="240">
        <f>SUM(E41:E50)</f>
        <v>1721217</v>
      </c>
      <c r="F51" s="223">
        <f>E51/D51*100</f>
        <v>86.522664722958794</v>
      </c>
    </row>
    <row r="52" spans="1:6" ht="13.5" thickBot="1">
      <c r="A52" s="1640" t="s">
        <v>11</v>
      </c>
      <c r="B52" s="321" t="s">
        <v>97</v>
      </c>
      <c r="C52" s="336">
        <f t="shared" ref="C52:E62" si="1">C41+C30+C19+C8</f>
        <v>5707000</v>
      </c>
      <c r="D52" s="327">
        <f t="shared" si="1"/>
        <v>5973791</v>
      </c>
      <c r="E52" s="1027">
        <f t="shared" si="1"/>
        <v>5927390</v>
      </c>
      <c r="F52" s="333">
        <f>E52/D52*100</f>
        <v>99.223257057369423</v>
      </c>
    </row>
    <row r="53" spans="1:6" ht="26.25" thickBot="1">
      <c r="A53" s="1641"/>
      <c r="B53" s="321" t="s">
        <v>110</v>
      </c>
      <c r="C53" s="336">
        <f t="shared" si="1"/>
        <v>1520000</v>
      </c>
      <c r="D53" s="327">
        <f t="shared" si="1"/>
        <v>1580345</v>
      </c>
      <c r="E53" s="1027">
        <f t="shared" si="1"/>
        <v>1575843</v>
      </c>
      <c r="F53" s="333">
        <f t="shared" ref="F53:F62" si="2">E53/D53*100</f>
        <v>99.715125494749572</v>
      </c>
    </row>
    <row r="54" spans="1:6" ht="13.5" thickBot="1">
      <c r="A54" s="1641"/>
      <c r="B54" s="322" t="s">
        <v>99</v>
      </c>
      <c r="C54" s="325">
        <f t="shared" si="1"/>
        <v>3940000</v>
      </c>
      <c r="D54" s="326">
        <f t="shared" si="1"/>
        <v>3740228</v>
      </c>
      <c r="E54" s="1028">
        <f t="shared" si="1"/>
        <v>3412993</v>
      </c>
      <c r="F54" s="333">
        <f t="shared" si="2"/>
        <v>91.25093443501305</v>
      </c>
    </row>
    <row r="55" spans="1:6" ht="13.5" thickBot="1">
      <c r="A55" s="1641"/>
      <c r="B55" s="323" t="s">
        <v>111</v>
      </c>
      <c r="C55" s="336">
        <f t="shared" si="1"/>
        <v>0</v>
      </c>
      <c r="D55" s="327">
        <f t="shared" si="1"/>
        <v>0</v>
      </c>
      <c r="E55" s="1027">
        <f t="shared" si="1"/>
        <v>0</v>
      </c>
      <c r="F55" s="335"/>
    </row>
    <row r="56" spans="1:6" ht="26.25" thickBot="1">
      <c r="A56" s="1641"/>
      <c r="B56" s="321" t="s">
        <v>106</v>
      </c>
      <c r="C56" s="336">
        <f t="shared" si="1"/>
        <v>655000</v>
      </c>
      <c r="D56" s="327">
        <f t="shared" si="1"/>
        <v>422025</v>
      </c>
      <c r="E56" s="1027">
        <f t="shared" si="1"/>
        <v>422025</v>
      </c>
      <c r="F56" s="333">
        <f t="shared" si="2"/>
        <v>100</v>
      </c>
    </row>
    <row r="57" spans="1:6" ht="13.5" thickBot="1">
      <c r="A57" s="1641"/>
      <c r="B57" s="324" t="s">
        <v>112</v>
      </c>
      <c r="C57" s="338">
        <f t="shared" si="1"/>
        <v>0</v>
      </c>
      <c r="D57" s="339">
        <f t="shared" si="1"/>
        <v>0</v>
      </c>
      <c r="E57" s="1029">
        <f t="shared" si="1"/>
        <v>0</v>
      </c>
      <c r="F57" s="340"/>
    </row>
    <row r="58" spans="1:6" ht="13.5" thickBot="1">
      <c r="A58" s="1641"/>
      <c r="B58" s="321" t="s">
        <v>101</v>
      </c>
      <c r="C58" s="336">
        <f t="shared" si="1"/>
        <v>72000</v>
      </c>
      <c r="D58" s="327">
        <f t="shared" si="1"/>
        <v>97270</v>
      </c>
      <c r="E58" s="1027">
        <f t="shared" si="1"/>
        <v>97270</v>
      </c>
      <c r="F58" s="333">
        <f t="shared" si="2"/>
        <v>100</v>
      </c>
    </row>
    <row r="59" spans="1:6" ht="13.5" thickBot="1">
      <c r="A59" s="1641"/>
      <c r="B59" s="321" t="s">
        <v>102</v>
      </c>
      <c r="C59" s="336">
        <f t="shared" si="1"/>
        <v>0</v>
      </c>
      <c r="D59" s="327">
        <f t="shared" si="1"/>
        <v>0</v>
      </c>
      <c r="E59" s="1027">
        <f t="shared" si="1"/>
        <v>0</v>
      </c>
      <c r="F59" s="333"/>
    </row>
    <row r="60" spans="1:6" ht="13.5" thickBot="1">
      <c r="A60" s="1641"/>
      <c r="B60" s="324" t="s">
        <v>103</v>
      </c>
      <c r="C60" s="338">
        <f t="shared" si="1"/>
        <v>0</v>
      </c>
      <c r="D60" s="339">
        <f t="shared" si="1"/>
        <v>0</v>
      </c>
      <c r="E60" s="338">
        <f t="shared" si="1"/>
        <v>0</v>
      </c>
      <c r="F60" s="340"/>
    </row>
    <row r="61" spans="1:6" ht="13.5" thickBot="1">
      <c r="A61" s="1641"/>
      <c r="B61" s="321" t="s">
        <v>113</v>
      </c>
      <c r="C61" s="336">
        <f t="shared" si="1"/>
        <v>0</v>
      </c>
      <c r="D61" s="327">
        <f t="shared" si="1"/>
        <v>0</v>
      </c>
      <c r="E61" s="336">
        <f t="shared" si="1"/>
        <v>0</v>
      </c>
      <c r="F61" s="333"/>
    </row>
    <row r="62" spans="1:6" ht="13.5" thickBot="1">
      <c r="A62" s="1642"/>
      <c r="B62" s="337" t="s">
        <v>14</v>
      </c>
      <c r="C62" s="1103">
        <f t="shared" si="1"/>
        <v>11894000</v>
      </c>
      <c r="D62" s="327">
        <f t="shared" si="1"/>
        <v>11813659</v>
      </c>
      <c r="E62" s="336">
        <f t="shared" si="1"/>
        <v>11435521</v>
      </c>
      <c r="F62" s="333">
        <f t="shared" si="2"/>
        <v>96.799145802329321</v>
      </c>
    </row>
  </sheetData>
  <mergeCells count="6">
    <mergeCell ref="A1:F2"/>
    <mergeCell ref="A8:A18"/>
    <mergeCell ref="A19:A29"/>
    <mergeCell ref="A52:A62"/>
    <mergeCell ref="A30:A40"/>
    <mergeCell ref="A41:A51"/>
  </mergeCells>
  <phoneticPr fontId="25" type="noConversion"/>
  <pageMargins left="0.74803149606299213" right="0.74803149606299213" top="0.98425196850393704" bottom="0.98425196850393704" header="0.51181102362204722" footer="0.51181102362204722"/>
  <pageSetup paperSize="9" scale="55" orientation="portrait" r:id="rId1"/>
  <headerFooter alignWithMargins="0">
    <oddHeader>&amp;R2.3. sz. melléklet
...../2017.(.......) Egyek Önk.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G60"/>
  <sheetViews>
    <sheetView zoomScaleNormal="100" workbookViewId="0">
      <selection sqref="A1:F1"/>
    </sheetView>
  </sheetViews>
  <sheetFormatPr defaultRowHeight="12.75"/>
  <cols>
    <col min="1" max="1" width="43.5703125" customWidth="1"/>
    <col min="2" max="2" width="31.7109375" customWidth="1"/>
    <col min="3" max="3" width="15.140625" customWidth="1"/>
    <col min="4" max="4" width="13.7109375" customWidth="1"/>
    <col min="5" max="5" width="19.7109375" customWidth="1"/>
    <col min="6" max="6" width="14.140625" customWidth="1"/>
    <col min="7" max="7" width="12.7109375" customWidth="1"/>
    <col min="8" max="8" width="15.42578125" customWidth="1"/>
    <col min="12" max="12" width="12.7109375" customWidth="1"/>
  </cols>
  <sheetData>
    <row r="1" spans="1:7" ht="42" customHeight="1">
      <c r="A1" s="1646" t="s">
        <v>657</v>
      </c>
      <c r="B1" s="1646"/>
      <c r="C1" s="1646"/>
      <c r="D1" s="1646"/>
      <c r="E1" s="1646"/>
      <c r="F1" s="1646"/>
      <c r="G1" s="394"/>
    </row>
    <row r="2" spans="1:7" ht="12.75" customHeight="1">
      <c r="A2" s="394"/>
      <c r="B2" s="394"/>
      <c r="C2" s="394"/>
      <c r="D2" s="394"/>
      <c r="E2" s="394"/>
      <c r="F2" s="394"/>
      <c r="G2" s="394"/>
    </row>
    <row r="3" spans="1:7">
      <c r="A3" s="3"/>
      <c r="B3" s="3"/>
      <c r="C3" s="3"/>
      <c r="D3" s="3"/>
      <c r="E3" s="3"/>
      <c r="F3" s="3"/>
      <c r="G3" s="3"/>
    </row>
    <row r="4" spans="1:7" ht="13.5" thickBot="1">
      <c r="A4" s="3"/>
      <c r="B4" s="3"/>
      <c r="C4" s="3"/>
      <c r="D4" s="3"/>
      <c r="E4" s="3"/>
      <c r="F4" s="3" t="s">
        <v>231</v>
      </c>
      <c r="G4" s="3"/>
    </row>
    <row r="5" spans="1:7" ht="26.25" thickBot="1">
      <c r="A5" s="171" t="s">
        <v>81</v>
      </c>
      <c r="B5" s="211" t="s">
        <v>29</v>
      </c>
      <c r="C5" s="242" t="s">
        <v>175</v>
      </c>
      <c r="D5" s="242" t="s">
        <v>167</v>
      </c>
      <c r="E5" s="242" t="s">
        <v>168</v>
      </c>
      <c r="F5" s="212" t="s">
        <v>169</v>
      </c>
      <c r="G5" s="3"/>
    </row>
    <row r="6" spans="1:7">
      <c r="A6" s="1619" t="s">
        <v>91</v>
      </c>
      <c r="B6" s="224" t="s">
        <v>97</v>
      </c>
      <c r="C6" s="237"/>
      <c r="D6" s="237"/>
      <c r="E6" s="237"/>
      <c r="F6" s="214"/>
    </row>
    <row r="7" spans="1:7" ht="38.25">
      <c r="A7" s="1620"/>
      <c r="B7" s="225" t="s">
        <v>110</v>
      </c>
      <c r="C7" s="238"/>
      <c r="D7" s="238"/>
      <c r="E7" s="238"/>
      <c r="F7" s="83"/>
    </row>
    <row r="8" spans="1:7">
      <c r="A8" s="1620"/>
      <c r="B8" s="225" t="s">
        <v>99</v>
      </c>
      <c r="C8" s="238">
        <v>622000</v>
      </c>
      <c r="D8" s="238">
        <v>622000</v>
      </c>
      <c r="E8" s="238">
        <v>621343</v>
      </c>
      <c r="F8" s="83">
        <f>E8/D8*100</f>
        <v>99.894372990353702</v>
      </c>
    </row>
    <row r="9" spans="1:7">
      <c r="A9" s="1620"/>
      <c r="B9" s="225" t="s">
        <v>111</v>
      </c>
      <c r="C9" s="238"/>
      <c r="D9" s="238"/>
      <c r="E9" s="238"/>
      <c r="F9" s="83"/>
    </row>
    <row r="10" spans="1:7" ht="25.5">
      <c r="A10" s="1620"/>
      <c r="B10" s="225" t="s">
        <v>106</v>
      </c>
      <c r="C10" s="238"/>
      <c r="D10" s="238"/>
      <c r="E10" s="238"/>
      <c r="F10" s="83"/>
    </row>
    <row r="11" spans="1:7">
      <c r="A11" s="1620"/>
      <c r="B11" s="225" t="s">
        <v>112</v>
      </c>
      <c r="C11" s="238"/>
      <c r="D11" s="238"/>
      <c r="E11" s="238"/>
      <c r="F11" s="83"/>
    </row>
    <row r="12" spans="1:7">
      <c r="A12" s="1620"/>
      <c r="B12" s="225" t="s">
        <v>101</v>
      </c>
      <c r="C12" s="238"/>
      <c r="D12" s="238"/>
      <c r="E12" s="238"/>
      <c r="F12" s="83"/>
    </row>
    <row r="13" spans="1:7">
      <c r="A13" s="1620"/>
      <c r="B13" s="225" t="s">
        <v>102</v>
      </c>
      <c r="C13" s="80"/>
      <c r="D13" s="80"/>
      <c r="E13" s="85"/>
      <c r="F13" s="83"/>
    </row>
    <row r="14" spans="1:7" ht="25.5">
      <c r="A14" s="1620"/>
      <c r="B14" s="225" t="s">
        <v>103</v>
      </c>
      <c r="C14" s="80"/>
      <c r="D14" s="80"/>
      <c r="E14" s="85"/>
      <c r="F14" s="83"/>
    </row>
    <row r="15" spans="1:7" ht="13.5" thickBot="1">
      <c r="A15" s="1620"/>
      <c r="B15" s="216" t="s">
        <v>113</v>
      </c>
      <c r="C15" s="217"/>
      <c r="D15" s="217"/>
      <c r="E15" s="218"/>
      <c r="F15" s="219"/>
    </row>
    <row r="16" spans="1:7" ht="13.5" thickBot="1">
      <c r="A16" s="1620"/>
      <c r="B16" s="222" t="s">
        <v>14</v>
      </c>
      <c r="C16" s="240">
        <f>SUM(C6:C15)</f>
        <v>622000</v>
      </c>
      <c r="D16" s="240">
        <f>SUM(D6:D15)</f>
        <v>622000</v>
      </c>
      <c r="E16" s="240">
        <f>SUM(E6:E15)</f>
        <v>621343</v>
      </c>
      <c r="F16" s="223">
        <f>E16/D16*100</f>
        <v>99.894372990353702</v>
      </c>
    </row>
    <row r="17" spans="1:6">
      <c r="A17" s="1638" t="s">
        <v>92</v>
      </c>
      <c r="B17" s="213" t="s">
        <v>97</v>
      </c>
      <c r="C17" s="237">
        <v>4588000</v>
      </c>
      <c r="D17" s="237">
        <v>4631291</v>
      </c>
      <c r="E17" s="237">
        <v>4610791</v>
      </c>
      <c r="F17" s="214">
        <f>E17/D17*100</f>
        <v>99.557358844434518</v>
      </c>
    </row>
    <row r="18" spans="1:6" ht="38.25">
      <c r="A18" s="1639"/>
      <c r="B18" s="215" t="s">
        <v>110</v>
      </c>
      <c r="C18" s="238">
        <v>1233000</v>
      </c>
      <c r="D18" s="238">
        <v>1233225</v>
      </c>
      <c r="E18" s="238">
        <v>1233225</v>
      </c>
      <c r="F18" s="83">
        <f t="shared" ref="F18:F27" si="0">E18/D18*100</f>
        <v>100</v>
      </c>
    </row>
    <row r="19" spans="1:6">
      <c r="A19" s="1639"/>
      <c r="B19" s="215" t="s">
        <v>99</v>
      </c>
      <c r="C19" s="238">
        <v>2838000</v>
      </c>
      <c r="D19" s="238">
        <v>2777407</v>
      </c>
      <c r="E19" s="238">
        <v>2720589</v>
      </c>
      <c r="F19" s="83">
        <f t="shared" si="0"/>
        <v>97.954278937152523</v>
      </c>
    </row>
    <row r="20" spans="1:6">
      <c r="A20" s="1639"/>
      <c r="B20" s="215" t="s">
        <v>111</v>
      </c>
      <c r="C20" s="238"/>
      <c r="D20" s="238"/>
      <c r="E20" s="238"/>
      <c r="F20" s="83"/>
    </row>
    <row r="21" spans="1:6" ht="25.5">
      <c r="A21" s="1639"/>
      <c r="B21" s="215" t="s">
        <v>106</v>
      </c>
      <c r="C21" s="238">
        <v>426000</v>
      </c>
      <c r="D21" s="238">
        <v>274320</v>
      </c>
      <c r="E21" s="238">
        <v>274320</v>
      </c>
      <c r="F21" s="83">
        <f t="shared" si="0"/>
        <v>100</v>
      </c>
    </row>
    <row r="22" spans="1:6">
      <c r="A22" s="1639"/>
      <c r="B22" s="215" t="s">
        <v>112</v>
      </c>
      <c r="C22" s="238"/>
      <c r="D22" s="238"/>
      <c r="E22" s="238"/>
      <c r="F22" s="83"/>
    </row>
    <row r="23" spans="1:6">
      <c r="A23" s="1639"/>
      <c r="B23" s="215" t="s">
        <v>101</v>
      </c>
      <c r="C23" s="238">
        <v>72000</v>
      </c>
      <c r="D23" s="238">
        <v>77270</v>
      </c>
      <c r="E23" s="238">
        <v>77270</v>
      </c>
      <c r="F23" s="83">
        <f t="shared" si="0"/>
        <v>100</v>
      </c>
    </row>
    <row r="24" spans="1:6">
      <c r="A24" s="1639"/>
      <c r="B24" s="215" t="s">
        <v>102</v>
      </c>
      <c r="C24" s="80"/>
      <c r="D24" s="80"/>
      <c r="E24" s="85"/>
      <c r="F24" s="83"/>
    </row>
    <row r="25" spans="1:6" ht="25.5">
      <c r="A25" s="1639"/>
      <c r="B25" s="215" t="s">
        <v>103</v>
      </c>
      <c r="C25" s="80"/>
      <c r="D25" s="80"/>
      <c r="E25" s="85"/>
      <c r="F25" s="83"/>
    </row>
    <row r="26" spans="1:6" ht="13.5" thickBot="1">
      <c r="A26" s="1639"/>
      <c r="B26" s="220" t="s">
        <v>113</v>
      </c>
      <c r="C26" s="217"/>
      <c r="D26" s="217"/>
      <c r="E26" s="218"/>
      <c r="F26" s="219"/>
    </row>
    <row r="27" spans="1:6" ht="13.5" thickBot="1">
      <c r="A27" s="1639"/>
      <c r="B27" s="222" t="s">
        <v>14</v>
      </c>
      <c r="C27" s="240">
        <f>SUM(C17:C26)</f>
        <v>9157000</v>
      </c>
      <c r="D27" s="240">
        <f>SUM(D17:D26)</f>
        <v>8993513</v>
      </c>
      <c r="E27" s="240">
        <f>SUM(E17:E26)</f>
        <v>8916195</v>
      </c>
      <c r="F27" s="223">
        <f t="shared" si="0"/>
        <v>99.140291452294562</v>
      </c>
    </row>
    <row r="28" spans="1:6">
      <c r="A28" s="1638" t="s">
        <v>93</v>
      </c>
      <c r="B28" s="213" t="s">
        <v>97</v>
      </c>
      <c r="C28" s="237"/>
      <c r="D28" s="237"/>
      <c r="E28" s="237"/>
      <c r="F28" s="214"/>
    </row>
    <row r="29" spans="1:6" ht="38.25">
      <c r="A29" s="1639"/>
      <c r="B29" s="215" t="s">
        <v>110</v>
      </c>
      <c r="C29" s="238"/>
      <c r="D29" s="238"/>
      <c r="E29" s="238">
        <v>0</v>
      </c>
      <c r="F29" s="83"/>
    </row>
    <row r="30" spans="1:6">
      <c r="A30" s="1639"/>
      <c r="B30" s="215" t="s">
        <v>99</v>
      </c>
      <c r="C30" s="238">
        <v>52000</v>
      </c>
      <c r="D30" s="238">
        <v>61116</v>
      </c>
      <c r="E30" s="238">
        <v>29061</v>
      </c>
      <c r="F30" s="83">
        <f>E30/D30*100</f>
        <v>47.550559591596311</v>
      </c>
    </row>
    <row r="31" spans="1:6">
      <c r="A31" s="1639"/>
      <c r="B31" s="215" t="s">
        <v>111</v>
      </c>
      <c r="C31" s="238"/>
      <c r="D31" s="238"/>
      <c r="E31" s="238"/>
      <c r="F31" s="83"/>
    </row>
    <row r="32" spans="1:6" ht="25.5">
      <c r="A32" s="1639"/>
      <c r="B32" s="215" t="s">
        <v>106</v>
      </c>
      <c r="C32" s="238">
        <v>229000</v>
      </c>
      <c r="D32" s="238">
        <v>147705</v>
      </c>
      <c r="E32" s="238">
        <v>147705</v>
      </c>
      <c r="F32" s="83">
        <f>E32/D32*100</f>
        <v>100</v>
      </c>
    </row>
    <row r="33" spans="1:6">
      <c r="A33" s="1639"/>
      <c r="B33" s="215" t="s">
        <v>112</v>
      </c>
      <c r="C33" s="238"/>
      <c r="D33" s="238"/>
      <c r="E33" s="238"/>
      <c r="F33" s="83"/>
    </row>
    <row r="34" spans="1:6">
      <c r="A34" s="1639"/>
      <c r="B34" s="215" t="s">
        <v>101</v>
      </c>
      <c r="C34" s="238"/>
      <c r="D34" s="238"/>
      <c r="E34" s="238"/>
      <c r="F34" s="83"/>
    </row>
    <row r="35" spans="1:6">
      <c r="A35" s="1639"/>
      <c r="B35" s="215" t="s">
        <v>102</v>
      </c>
      <c r="C35" s="80"/>
      <c r="D35" s="80"/>
      <c r="E35" s="85"/>
      <c r="F35" s="83"/>
    </row>
    <row r="36" spans="1:6" ht="25.5">
      <c r="A36" s="1639"/>
      <c r="B36" s="215" t="s">
        <v>103</v>
      </c>
      <c r="C36" s="80"/>
      <c r="D36" s="80"/>
      <c r="E36" s="85"/>
      <c r="F36" s="83"/>
    </row>
    <row r="37" spans="1:6" ht="13.5" thickBot="1">
      <c r="A37" s="1639"/>
      <c r="B37" s="220" t="s">
        <v>113</v>
      </c>
      <c r="C37" s="217"/>
      <c r="D37" s="217"/>
      <c r="E37" s="218"/>
      <c r="F37" s="219"/>
    </row>
    <row r="38" spans="1:6" ht="13.5" thickBot="1">
      <c r="A38" s="1639"/>
      <c r="B38" s="222" t="s">
        <v>14</v>
      </c>
      <c r="C38" s="240">
        <f>SUM(C28:C37)</f>
        <v>281000</v>
      </c>
      <c r="D38" s="240">
        <f>SUM(D28:D37)</f>
        <v>208821</v>
      </c>
      <c r="E38" s="240">
        <f>SUM(E28:E37)</f>
        <v>176766</v>
      </c>
      <c r="F38" s="223">
        <f>E38/D38*100</f>
        <v>84.649532374617493</v>
      </c>
    </row>
    <row r="39" spans="1:6" ht="12.75" customHeight="1">
      <c r="A39" s="1638" t="s">
        <v>94</v>
      </c>
      <c r="B39" s="213" t="s">
        <v>97</v>
      </c>
      <c r="C39" s="237">
        <v>1119000</v>
      </c>
      <c r="D39" s="237">
        <v>1342500</v>
      </c>
      <c r="E39" s="237">
        <v>1316599</v>
      </c>
      <c r="F39" s="214">
        <f>E39/D39*100</f>
        <v>98.070689013035377</v>
      </c>
    </row>
    <row r="40" spans="1:6" ht="38.25">
      <c r="A40" s="1639"/>
      <c r="B40" s="215" t="s">
        <v>110</v>
      </c>
      <c r="C40" s="238">
        <v>287000</v>
      </c>
      <c r="D40" s="238">
        <v>347120</v>
      </c>
      <c r="E40" s="238">
        <v>342618</v>
      </c>
      <c r="F40" s="83">
        <f>E40/D40*100</f>
        <v>98.703042175616503</v>
      </c>
    </row>
    <row r="41" spans="1:6">
      <c r="A41" s="1639"/>
      <c r="B41" s="215" t="s">
        <v>99</v>
      </c>
      <c r="C41" s="238">
        <v>428000</v>
      </c>
      <c r="D41" s="238">
        <v>279705</v>
      </c>
      <c r="E41" s="238">
        <v>42000</v>
      </c>
      <c r="F41" s="83">
        <f>E41/D41*100</f>
        <v>15.015820239180567</v>
      </c>
    </row>
    <row r="42" spans="1:6">
      <c r="A42" s="1639"/>
      <c r="B42" s="215" t="s">
        <v>111</v>
      </c>
      <c r="C42" s="238"/>
      <c r="D42" s="238"/>
      <c r="E42" s="238"/>
      <c r="F42" s="83"/>
    </row>
    <row r="43" spans="1:6" ht="25.5">
      <c r="A43" s="1639"/>
      <c r="B43" s="215" t="s">
        <v>106</v>
      </c>
      <c r="C43" s="238"/>
      <c r="D43" s="238"/>
      <c r="E43" s="238"/>
      <c r="F43" s="83"/>
    </row>
    <row r="44" spans="1:6">
      <c r="A44" s="1639"/>
      <c r="B44" s="215" t="s">
        <v>112</v>
      </c>
      <c r="C44" s="238"/>
      <c r="D44" s="238"/>
      <c r="E44" s="238"/>
      <c r="F44" s="83"/>
    </row>
    <row r="45" spans="1:6">
      <c r="A45" s="1639"/>
      <c r="B45" s="215" t="s">
        <v>101</v>
      </c>
      <c r="C45" s="238">
        <v>0</v>
      </c>
      <c r="D45" s="238">
        <v>20000</v>
      </c>
      <c r="E45" s="238">
        <v>20000</v>
      </c>
      <c r="F45" s="83">
        <f t="shared" ref="F45" si="1">E45/D45*100</f>
        <v>100</v>
      </c>
    </row>
    <row r="46" spans="1:6">
      <c r="A46" s="1639"/>
      <c r="B46" s="215" t="s">
        <v>102</v>
      </c>
      <c r="C46" s="80"/>
      <c r="D46" s="80"/>
      <c r="E46" s="85"/>
      <c r="F46" s="83"/>
    </row>
    <row r="47" spans="1:6" ht="25.5">
      <c r="A47" s="1639"/>
      <c r="B47" s="215" t="s">
        <v>103</v>
      </c>
      <c r="C47" s="80"/>
      <c r="D47" s="80"/>
      <c r="E47" s="85"/>
      <c r="F47" s="83"/>
    </row>
    <row r="48" spans="1:6" ht="13.5" thickBot="1">
      <c r="A48" s="1639"/>
      <c r="B48" s="220" t="s">
        <v>113</v>
      </c>
      <c r="C48" s="217"/>
      <c r="D48" s="217"/>
      <c r="E48" s="218"/>
      <c r="F48" s="219"/>
    </row>
    <row r="49" spans="1:6" ht="13.5" thickBot="1">
      <c r="A49" s="1639"/>
      <c r="B49" s="222" t="s">
        <v>14</v>
      </c>
      <c r="C49" s="240">
        <f>SUM(C39:C48)</f>
        <v>1834000</v>
      </c>
      <c r="D49" s="240">
        <f>SUM(D39:D48)</f>
        <v>1989325</v>
      </c>
      <c r="E49" s="240">
        <f>SUM(E39:E48)</f>
        <v>1721217</v>
      </c>
      <c r="F49" s="223">
        <f>E49/D49*100</f>
        <v>86.522664722958794</v>
      </c>
    </row>
    <row r="50" spans="1:6" ht="13.5" thickBot="1">
      <c r="A50" s="1640" t="s">
        <v>11</v>
      </c>
      <c r="B50" s="321" t="s">
        <v>97</v>
      </c>
      <c r="C50" s="336">
        <f t="shared" ref="C50:E60" si="2">C39+C28+C17+C6</f>
        <v>5707000</v>
      </c>
      <c r="D50" s="327">
        <f t="shared" si="2"/>
        <v>5973791</v>
      </c>
      <c r="E50" s="336">
        <f t="shared" si="2"/>
        <v>5927390</v>
      </c>
      <c r="F50" s="333">
        <f>E50/D50*100</f>
        <v>99.223257057369423</v>
      </c>
    </row>
    <row r="51" spans="1:6" ht="39" thickBot="1">
      <c r="A51" s="1641"/>
      <c r="B51" s="321" t="s">
        <v>110</v>
      </c>
      <c r="C51" s="336">
        <f t="shared" si="2"/>
        <v>1520000</v>
      </c>
      <c r="D51" s="327">
        <f t="shared" si="2"/>
        <v>1580345</v>
      </c>
      <c r="E51" s="336">
        <f t="shared" si="2"/>
        <v>1575843</v>
      </c>
      <c r="F51" s="333">
        <f>E51/D51*100</f>
        <v>99.715125494749572</v>
      </c>
    </row>
    <row r="52" spans="1:6" ht="13.5" thickBot="1">
      <c r="A52" s="1641"/>
      <c r="B52" s="322" t="s">
        <v>99</v>
      </c>
      <c r="C52" s="325">
        <f t="shared" si="2"/>
        <v>3940000</v>
      </c>
      <c r="D52" s="326">
        <f t="shared" si="2"/>
        <v>3740228</v>
      </c>
      <c r="E52" s="325">
        <f t="shared" si="2"/>
        <v>3412993</v>
      </c>
      <c r="F52" s="333">
        <f>E52/D52*100</f>
        <v>91.25093443501305</v>
      </c>
    </row>
    <row r="53" spans="1:6" ht="13.5" thickBot="1">
      <c r="A53" s="1641"/>
      <c r="B53" s="323" t="s">
        <v>111</v>
      </c>
      <c r="C53" s="336">
        <f t="shared" si="2"/>
        <v>0</v>
      </c>
      <c r="D53" s="327">
        <f t="shared" si="2"/>
        <v>0</v>
      </c>
      <c r="E53" s="336">
        <f t="shared" si="2"/>
        <v>0</v>
      </c>
      <c r="F53" s="335"/>
    </row>
    <row r="54" spans="1:6" ht="26.25" thickBot="1">
      <c r="A54" s="1641"/>
      <c r="B54" s="321" t="s">
        <v>106</v>
      </c>
      <c r="C54" s="336">
        <f t="shared" si="2"/>
        <v>655000</v>
      </c>
      <c r="D54" s="327">
        <f t="shared" si="2"/>
        <v>422025</v>
      </c>
      <c r="E54" s="336">
        <f t="shared" si="2"/>
        <v>422025</v>
      </c>
      <c r="F54" s="333"/>
    </row>
    <row r="55" spans="1:6" ht="13.5" thickBot="1">
      <c r="A55" s="1641"/>
      <c r="B55" s="324" t="s">
        <v>112</v>
      </c>
      <c r="C55" s="338">
        <f t="shared" si="2"/>
        <v>0</v>
      </c>
      <c r="D55" s="339">
        <f t="shared" si="2"/>
        <v>0</v>
      </c>
      <c r="E55" s="338">
        <f t="shared" si="2"/>
        <v>0</v>
      </c>
      <c r="F55" s="340"/>
    </row>
    <row r="56" spans="1:6" ht="13.5" thickBot="1">
      <c r="A56" s="1641"/>
      <c r="B56" s="321" t="s">
        <v>101</v>
      </c>
      <c r="C56" s="336">
        <f t="shared" si="2"/>
        <v>72000</v>
      </c>
      <c r="D56" s="327">
        <f t="shared" si="2"/>
        <v>97270</v>
      </c>
      <c r="E56" s="336">
        <f t="shared" si="2"/>
        <v>97270</v>
      </c>
      <c r="F56" s="333">
        <f>E56/D56*100</f>
        <v>100</v>
      </c>
    </row>
    <row r="57" spans="1:6" ht="13.5" thickBot="1">
      <c r="A57" s="1641"/>
      <c r="B57" s="321" t="s">
        <v>102</v>
      </c>
      <c r="C57" s="336">
        <f t="shared" si="2"/>
        <v>0</v>
      </c>
      <c r="D57" s="327">
        <f t="shared" si="2"/>
        <v>0</v>
      </c>
      <c r="E57" s="336">
        <f t="shared" si="2"/>
        <v>0</v>
      </c>
      <c r="F57" s="333"/>
    </row>
    <row r="58" spans="1:6" ht="26.25" thickBot="1">
      <c r="A58" s="1641"/>
      <c r="B58" s="324" t="s">
        <v>103</v>
      </c>
      <c r="C58" s="338">
        <f t="shared" si="2"/>
        <v>0</v>
      </c>
      <c r="D58" s="339">
        <f t="shared" si="2"/>
        <v>0</v>
      </c>
      <c r="E58" s="338">
        <f t="shared" si="2"/>
        <v>0</v>
      </c>
      <c r="F58" s="340"/>
    </row>
    <row r="59" spans="1:6" ht="13.5" thickBot="1">
      <c r="A59" s="1641"/>
      <c r="B59" s="321" t="s">
        <v>113</v>
      </c>
      <c r="C59" s="336">
        <f t="shared" si="2"/>
        <v>0</v>
      </c>
      <c r="D59" s="327">
        <f t="shared" si="2"/>
        <v>0</v>
      </c>
      <c r="E59" s="336">
        <f t="shared" si="2"/>
        <v>0</v>
      </c>
      <c r="F59" s="333"/>
    </row>
    <row r="60" spans="1:6" ht="13.5" thickBot="1">
      <c r="A60" s="1642"/>
      <c r="B60" s="337" t="s">
        <v>14</v>
      </c>
      <c r="C60" s="1103">
        <f t="shared" si="2"/>
        <v>11894000</v>
      </c>
      <c r="D60" s="327">
        <f t="shared" si="2"/>
        <v>11813659</v>
      </c>
      <c r="E60" s="336">
        <f t="shared" si="2"/>
        <v>11435521</v>
      </c>
      <c r="F60" s="333">
        <f>E60/D60*100</f>
        <v>96.799145802329321</v>
      </c>
    </row>
  </sheetData>
  <mergeCells count="6">
    <mergeCell ref="A1:F1"/>
    <mergeCell ref="A50:A60"/>
    <mergeCell ref="A6:A16"/>
    <mergeCell ref="A17:A27"/>
    <mergeCell ref="A28:A38"/>
    <mergeCell ref="A39:A49"/>
  </mergeCells>
  <phoneticPr fontId="25" type="noConversion"/>
  <pageMargins left="0.74803149606299213" right="0.74803149606299213" top="0.98425196850393704" bottom="0.98425196850393704" header="0.51181102362204722" footer="0.51181102362204722"/>
  <pageSetup paperSize="9" scale="60" orientation="portrait" r:id="rId1"/>
  <headerFooter alignWithMargins="0">
    <oddHeader>&amp;R2.3)a sz. melléklet
...../2017.(.......) Egyek Önk.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codeName="Munka5"/>
  <dimension ref="A1:R40"/>
  <sheetViews>
    <sheetView view="pageBreakPreview" zoomScale="60" zoomScaleNormal="100" workbookViewId="0">
      <selection activeCell="K5" sqref="K5:N5"/>
    </sheetView>
  </sheetViews>
  <sheetFormatPr defaultRowHeight="12.75"/>
  <cols>
    <col min="1" max="1" width="5.5703125" customWidth="1"/>
    <col min="2" max="2" width="30.5703125" customWidth="1"/>
    <col min="3" max="3" width="15.28515625" customWidth="1"/>
    <col min="4" max="4" width="17.42578125" customWidth="1"/>
    <col min="5" max="5" width="16" style="370" customWidth="1"/>
    <col min="6" max="6" width="10.140625" customWidth="1"/>
    <col min="7" max="7" width="14.7109375" bestFit="1" customWidth="1"/>
    <col min="8" max="8" width="15.5703125" customWidth="1"/>
    <col min="9" max="9" width="14.5703125" customWidth="1"/>
    <col min="10" max="10" width="9.42578125" customWidth="1"/>
    <col min="11" max="11" width="14.7109375" bestFit="1" customWidth="1"/>
    <col min="12" max="12" width="15.42578125" customWidth="1"/>
    <col min="13" max="13" width="14.7109375" bestFit="1" customWidth="1"/>
    <col min="14" max="14" width="11.85546875" customWidth="1"/>
    <col min="15" max="15" width="15.85546875" bestFit="1" customWidth="1"/>
    <col min="16" max="16" width="17.5703125" bestFit="1" customWidth="1"/>
    <col min="17" max="17" width="15.85546875" bestFit="1" customWidth="1"/>
    <col min="18" max="18" width="14" bestFit="1" customWidth="1"/>
  </cols>
  <sheetData>
    <row r="1" spans="2:18" ht="7.5" customHeight="1"/>
    <row r="2" spans="2:18" ht="30" customHeight="1">
      <c r="B2" s="1605" t="s">
        <v>658</v>
      </c>
      <c r="C2" s="1605"/>
      <c r="D2" s="1605"/>
      <c r="E2" s="1605"/>
      <c r="F2" s="1605"/>
      <c r="G2" s="1605"/>
      <c r="H2" s="1605"/>
      <c r="I2" s="1605"/>
      <c r="J2" s="1605"/>
      <c r="K2" s="1605"/>
      <c r="L2" s="1605"/>
      <c r="M2" s="1605"/>
      <c r="N2" s="1605"/>
      <c r="O2" s="1605"/>
    </row>
    <row r="3" spans="2:18" ht="18.75" customHeight="1">
      <c r="B3" s="72"/>
      <c r="C3" s="72"/>
      <c r="D3" s="72"/>
      <c r="E3" s="653"/>
      <c r="F3" s="72"/>
      <c r="G3" s="72"/>
      <c r="H3" s="72"/>
      <c r="I3" s="72"/>
      <c r="J3" s="72"/>
      <c r="K3" s="72"/>
      <c r="L3" s="72"/>
      <c r="M3" s="72"/>
      <c r="N3" s="72"/>
      <c r="O3" s="72"/>
    </row>
    <row r="4" spans="2:18" ht="18.75" customHeight="1" thickBot="1">
      <c r="B4" s="7"/>
      <c r="C4" s="7"/>
      <c r="D4" s="7"/>
      <c r="E4" s="654"/>
      <c r="F4" s="7"/>
      <c r="G4" s="7"/>
      <c r="H4" s="7"/>
      <c r="I4" s="7"/>
      <c r="J4" s="7"/>
      <c r="K4" s="7"/>
      <c r="L4" s="7"/>
      <c r="M4" s="7"/>
      <c r="N4" s="7"/>
      <c r="O4" s="11" t="s">
        <v>659</v>
      </c>
    </row>
    <row r="5" spans="2:18" ht="18.75" customHeight="1" thickBot="1">
      <c r="B5" s="1653" t="s">
        <v>16</v>
      </c>
      <c r="C5" s="1647" t="s">
        <v>165</v>
      </c>
      <c r="D5" s="1648"/>
      <c r="E5" s="1648"/>
      <c r="F5" s="1649"/>
      <c r="G5" s="1647" t="s">
        <v>616</v>
      </c>
      <c r="H5" s="1648"/>
      <c r="I5" s="1648"/>
      <c r="J5" s="1649"/>
      <c r="K5" s="1647" t="s">
        <v>178</v>
      </c>
      <c r="L5" s="1648"/>
      <c r="M5" s="1648"/>
      <c r="N5" s="1649"/>
      <c r="O5" s="1650" t="s">
        <v>17</v>
      </c>
      <c r="P5" s="1651"/>
      <c r="Q5" s="1651"/>
      <c r="R5" s="1652"/>
    </row>
    <row r="6" spans="2:18" ht="35.25" customHeight="1" thickBot="1">
      <c r="B6" s="1654"/>
      <c r="C6" s="231" t="s">
        <v>166</v>
      </c>
      <c r="D6" s="232" t="s">
        <v>177</v>
      </c>
      <c r="E6" s="938" t="s">
        <v>168</v>
      </c>
      <c r="F6" s="232" t="s">
        <v>169</v>
      </c>
      <c r="G6" s="231" t="s">
        <v>166</v>
      </c>
      <c r="H6" s="232" t="s">
        <v>177</v>
      </c>
      <c r="I6" s="232" t="s">
        <v>168</v>
      </c>
      <c r="J6" s="232" t="s">
        <v>169</v>
      </c>
      <c r="K6" s="231" t="s">
        <v>166</v>
      </c>
      <c r="L6" s="232" t="s">
        <v>177</v>
      </c>
      <c r="M6" s="232" t="s">
        <v>168</v>
      </c>
      <c r="N6" s="232" t="s">
        <v>169</v>
      </c>
      <c r="O6" s="231" t="s">
        <v>166</v>
      </c>
      <c r="P6" s="232" t="s">
        <v>177</v>
      </c>
      <c r="Q6" s="232" t="s">
        <v>168</v>
      </c>
      <c r="R6" s="232" t="s">
        <v>169</v>
      </c>
    </row>
    <row r="7" spans="2:18" ht="15" customHeight="1" thickBot="1">
      <c r="B7" s="374" t="s">
        <v>123</v>
      </c>
      <c r="C7" s="67">
        <f>C8+C10</f>
        <v>120430000</v>
      </c>
      <c r="D7" s="67">
        <f>D8+D10</f>
        <v>571920042</v>
      </c>
      <c r="E7" s="655">
        <f>E8+E10</f>
        <v>470648695</v>
      </c>
      <c r="F7" s="67">
        <f t="shared" ref="F7:F12" si="0">E7/D7*100</f>
        <v>82.292743816800879</v>
      </c>
      <c r="G7" s="67">
        <f>G8+G10</f>
        <v>57621000</v>
      </c>
      <c r="H7" s="67">
        <f>H8+H10</f>
        <v>52967749</v>
      </c>
      <c r="I7" s="247">
        <f>I8+I10</f>
        <v>52146072</v>
      </c>
      <c r="J7" s="67">
        <f>I7/H7*100</f>
        <v>98.44872207048104</v>
      </c>
      <c r="K7" s="67">
        <f>K8+K10</f>
        <v>5707000</v>
      </c>
      <c r="L7" s="67">
        <f>L8+L10</f>
        <v>5973791</v>
      </c>
      <c r="M7" s="247">
        <f>M8+M10</f>
        <v>5927390</v>
      </c>
      <c r="N7" s="67">
        <f>M7/L7*100</f>
        <v>99.223257057369423</v>
      </c>
      <c r="O7" s="69">
        <f t="shared" ref="O7:O38" si="1">K7+G7+C7</f>
        <v>183758000</v>
      </c>
      <c r="P7" s="69">
        <f t="shared" ref="P7:Q26" si="2">L7+H7+D7</f>
        <v>630861582</v>
      </c>
      <c r="Q7" s="69">
        <f t="shared" si="2"/>
        <v>528722157</v>
      </c>
      <c r="R7" s="69">
        <f t="shared" ref="R7:R38" si="3">Q7/P7*100</f>
        <v>83.809534783178478</v>
      </c>
    </row>
    <row r="8" spans="2:18" ht="30.6" customHeight="1" thickBot="1">
      <c r="B8" s="375" t="s">
        <v>124</v>
      </c>
      <c r="C8" s="305">
        <v>92816000</v>
      </c>
      <c r="D8" s="48">
        <v>542603838</v>
      </c>
      <c r="E8" s="305">
        <v>443401566</v>
      </c>
      <c r="F8" s="67">
        <f t="shared" si="0"/>
        <v>81.717366326479976</v>
      </c>
      <c r="G8" s="300">
        <v>56362000</v>
      </c>
      <c r="H8" s="63">
        <v>50749076</v>
      </c>
      <c r="I8" s="48">
        <v>49945446</v>
      </c>
      <c r="J8" s="67">
        <f>I8/H8*100</f>
        <v>98.41646377955729</v>
      </c>
      <c r="K8" s="300">
        <v>5450000</v>
      </c>
      <c r="L8" s="63">
        <v>5493291</v>
      </c>
      <c r="M8" s="48">
        <v>5450791</v>
      </c>
      <c r="N8" s="67">
        <f>M8/L8*100</f>
        <v>99.226328989307135</v>
      </c>
      <c r="O8" s="69">
        <f t="shared" si="1"/>
        <v>154628000</v>
      </c>
      <c r="P8" s="69">
        <f t="shared" si="2"/>
        <v>598846205</v>
      </c>
      <c r="Q8" s="69">
        <f t="shared" si="2"/>
        <v>498797803</v>
      </c>
      <c r="R8" s="69">
        <f t="shared" si="3"/>
        <v>83.293139179198775</v>
      </c>
    </row>
    <row r="9" spans="2:18" ht="15" customHeight="1" thickBot="1">
      <c r="B9" s="375" t="s">
        <v>129</v>
      </c>
      <c r="C9" s="252">
        <v>88139000</v>
      </c>
      <c r="D9" s="48">
        <v>535353644</v>
      </c>
      <c r="E9" s="305">
        <v>436906872</v>
      </c>
      <c r="F9" s="67">
        <f t="shared" si="0"/>
        <v>81.610889716854146</v>
      </c>
      <c r="G9" s="300"/>
      <c r="H9" s="63"/>
      <c r="I9" s="48"/>
      <c r="J9" s="67"/>
      <c r="K9" s="300"/>
      <c r="L9" s="63"/>
      <c r="M9" s="48"/>
      <c r="N9" s="67"/>
      <c r="O9" s="69">
        <f t="shared" si="1"/>
        <v>88139000</v>
      </c>
      <c r="P9" s="69">
        <f t="shared" si="2"/>
        <v>535353644</v>
      </c>
      <c r="Q9" s="69">
        <f t="shared" si="2"/>
        <v>436906872</v>
      </c>
      <c r="R9" s="69">
        <f t="shared" si="3"/>
        <v>81.610889716854146</v>
      </c>
    </row>
    <row r="10" spans="2:18" ht="15" customHeight="1" thickBot="1">
      <c r="B10" s="376" t="s">
        <v>125</v>
      </c>
      <c r="C10" s="306">
        <v>27614000</v>
      </c>
      <c r="D10" s="49">
        <v>29316204</v>
      </c>
      <c r="E10" s="306">
        <v>27247129</v>
      </c>
      <c r="F10" s="67">
        <f t="shared" si="0"/>
        <v>92.942213800940948</v>
      </c>
      <c r="G10" s="301">
        <v>1259000</v>
      </c>
      <c r="H10" s="27">
        <v>2218673</v>
      </c>
      <c r="I10" s="49">
        <v>2200626</v>
      </c>
      <c r="J10" s="67">
        <f>I10/H10*100</f>
        <v>99.186585855599276</v>
      </c>
      <c r="K10" s="301">
        <v>257000</v>
      </c>
      <c r="L10" s="27">
        <v>480500</v>
      </c>
      <c r="M10" s="49">
        <v>476599</v>
      </c>
      <c r="N10" s="67">
        <f>M10/L10*100</f>
        <v>99.188137356919867</v>
      </c>
      <c r="O10" s="69">
        <f t="shared" si="1"/>
        <v>29130000</v>
      </c>
      <c r="P10" s="69">
        <f t="shared" si="2"/>
        <v>32015377</v>
      </c>
      <c r="Q10" s="69">
        <f t="shared" si="2"/>
        <v>29924354</v>
      </c>
      <c r="R10" s="69">
        <f t="shared" si="3"/>
        <v>93.46869162277865</v>
      </c>
    </row>
    <row r="11" spans="2:18" ht="27" customHeight="1" thickBot="1">
      <c r="B11" s="377" t="s">
        <v>203</v>
      </c>
      <c r="C11" s="50">
        <v>25073000</v>
      </c>
      <c r="D11" s="50">
        <v>24289021</v>
      </c>
      <c r="E11" s="652">
        <v>24196937</v>
      </c>
      <c r="F11" s="67">
        <f>E11/D11*100</f>
        <v>99.620882208467762</v>
      </c>
      <c r="G11" s="302"/>
      <c r="H11" s="68"/>
      <c r="I11" s="50"/>
      <c r="J11" s="67"/>
      <c r="K11" s="302"/>
      <c r="L11" s="68"/>
      <c r="M11" s="50"/>
      <c r="N11" s="67"/>
      <c r="O11" s="69">
        <f t="shared" si="1"/>
        <v>25073000</v>
      </c>
      <c r="P11" s="69">
        <f t="shared" si="2"/>
        <v>24289021</v>
      </c>
      <c r="Q11" s="69">
        <f t="shared" si="2"/>
        <v>24196937</v>
      </c>
      <c r="R11" s="69">
        <f t="shared" si="3"/>
        <v>99.620882208467762</v>
      </c>
    </row>
    <row r="12" spans="2:18" ht="39" customHeight="1" thickBot="1">
      <c r="B12" s="231" t="s">
        <v>121</v>
      </c>
      <c r="C12" s="69">
        <v>19946000</v>
      </c>
      <c r="D12" s="69">
        <v>82424896</v>
      </c>
      <c r="E12" s="656">
        <v>69041889</v>
      </c>
      <c r="F12" s="67">
        <f t="shared" si="0"/>
        <v>83.763392312924481</v>
      </c>
      <c r="G12" s="303">
        <v>12915000</v>
      </c>
      <c r="H12" s="69">
        <v>14493408</v>
      </c>
      <c r="I12" s="248">
        <v>14130403</v>
      </c>
      <c r="J12" s="67">
        <f>I12/H12*100</f>
        <v>97.495378588665957</v>
      </c>
      <c r="K12" s="67">
        <v>1520000</v>
      </c>
      <c r="L12" s="69">
        <v>1580345</v>
      </c>
      <c r="M12" s="248">
        <v>1575843</v>
      </c>
      <c r="N12" s="67">
        <f>M12/L12*100</f>
        <v>99.715125494749572</v>
      </c>
      <c r="O12" s="69">
        <f t="shared" si="1"/>
        <v>34381000</v>
      </c>
      <c r="P12" s="69">
        <f t="shared" si="2"/>
        <v>98498649</v>
      </c>
      <c r="Q12" s="69">
        <f t="shared" si="2"/>
        <v>84748135</v>
      </c>
      <c r="R12" s="69">
        <f t="shared" si="3"/>
        <v>86.039895836540865</v>
      </c>
    </row>
    <row r="13" spans="2:18" ht="15" customHeight="1" thickBot="1">
      <c r="B13" s="378" t="s">
        <v>99</v>
      </c>
      <c r="C13" s="67">
        <v>101623425</v>
      </c>
      <c r="D13" s="67">
        <v>174879744</v>
      </c>
      <c r="E13" s="655">
        <v>151696564</v>
      </c>
      <c r="F13" s="67">
        <f t="shared" ref="F13:F38" si="4">E13/D13*100</f>
        <v>86.743358910680939</v>
      </c>
      <c r="G13" s="304">
        <v>14906000</v>
      </c>
      <c r="H13" s="67">
        <v>15365248</v>
      </c>
      <c r="I13" s="247">
        <v>14027453</v>
      </c>
      <c r="J13" s="67">
        <f>I13/H13*100</f>
        <v>91.29337190001749</v>
      </c>
      <c r="K13" s="67">
        <v>3940000</v>
      </c>
      <c r="L13" s="69">
        <v>3740228</v>
      </c>
      <c r="M13" s="248">
        <v>3412993</v>
      </c>
      <c r="N13" s="67">
        <f>M13/L13*100</f>
        <v>91.25093443501305</v>
      </c>
      <c r="O13" s="69">
        <f t="shared" si="1"/>
        <v>120469425</v>
      </c>
      <c r="P13" s="69">
        <f t="shared" si="2"/>
        <v>193985220</v>
      </c>
      <c r="Q13" s="69">
        <f t="shared" si="2"/>
        <v>169137010</v>
      </c>
      <c r="R13" s="69">
        <f t="shared" si="3"/>
        <v>87.190668443709257</v>
      </c>
    </row>
    <row r="14" spans="2:18" ht="15" customHeight="1" thickBot="1">
      <c r="B14" s="379" t="s">
        <v>100</v>
      </c>
      <c r="C14" s="134">
        <v>23099000</v>
      </c>
      <c r="D14" s="134">
        <v>37060701</v>
      </c>
      <c r="E14" s="657">
        <v>36398722</v>
      </c>
      <c r="F14" s="67">
        <f t="shared" si="4"/>
        <v>98.213797952715467</v>
      </c>
      <c r="G14" s="70">
        <v>300000</v>
      </c>
      <c r="H14" s="70"/>
      <c r="I14" s="249"/>
      <c r="J14" s="67"/>
      <c r="K14" s="70">
        <v>0</v>
      </c>
      <c r="L14" s="230"/>
      <c r="M14" s="251"/>
      <c r="N14" s="67"/>
      <c r="O14" s="69">
        <f t="shared" si="1"/>
        <v>23399000</v>
      </c>
      <c r="P14" s="69">
        <f t="shared" si="2"/>
        <v>37060701</v>
      </c>
      <c r="Q14" s="69">
        <f t="shared" si="2"/>
        <v>36398722</v>
      </c>
      <c r="R14" s="69">
        <f t="shared" si="3"/>
        <v>98.213797952715467</v>
      </c>
    </row>
    <row r="15" spans="2:18" s="25" customFormat="1" ht="29.25" customHeight="1" thickBot="1">
      <c r="B15" s="380" t="s">
        <v>157</v>
      </c>
      <c r="C15" s="144">
        <f>SUM(C16:C32)</f>
        <v>67020000</v>
      </c>
      <c r="D15" s="658">
        <f>SUM(D16:D32)</f>
        <v>62968846</v>
      </c>
      <c r="E15" s="658">
        <f>SUM(E16:E32)</f>
        <v>62080007</v>
      </c>
      <c r="F15" s="67">
        <f t="shared" si="4"/>
        <v>98.588446419996316</v>
      </c>
      <c r="G15" s="144">
        <f>SUM(G16:G32)</f>
        <v>8213000</v>
      </c>
      <c r="H15" s="144">
        <f>SUM(H16:H32)</f>
        <v>5601677</v>
      </c>
      <c r="I15" s="250">
        <f>SUM(I16:I32)</f>
        <v>5601607</v>
      </c>
      <c r="J15" s="67">
        <f>I15/H15*100</f>
        <v>99.998750374218289</v>
      </c>
      <c r="K15" s="144">
        <f>SUM(K16:K32)</f>
        <v>655000</v>
      </c>
      <c r="L15" s="144">
        <f>SUM(L16:L32)</f>
        <v>422025</v>
      </c>
      <c r="M15" s="250">
        <f>SUM(M16:M32)</f>
        <v>422025</v>
      </c>
      <c r="N15" s="67">
        <f>M15/L15*100</f>
        <v>100</v>
      </c>
      <c r="O15" s="69">
        <f t="shared" si="1"/>
        <v>75888000</v>
      </c>
      <c r="P15" s="69">
        <f t="shared" si="2"/>
        <v>68992548</v>
      </c>
      <c r="Q15" s="69">
        <f t="shared" si="2"/>
        <v>68103639</v>
      </c>
      <c r="R15" s="69">
        <f t="shared" si="3"/>
        <v>98.71158693834586</v>
      </c>
    </row>
    <row r="16" spans="2:18" ht="15" customHeight="1" thickBot="1">
      <c r="B16" s="381" t="s">
        <v>45</v>
      </c>
      <c r="C16" s="147">
        <v>6102000</v>
      </c>
      <c r="D16" s="147">
        <v>6102000</v>
      </c>
      <c r="E16" s="1013">
        <v>6102000</v>
      </c>
      <c r="F16" s="67">
        <f t="shared" si="4"/>
        <v>100</v>
      </c>
      <c r="G16" s="138"/>
      <c r="H16" s="227"/>
      <c r="I16" s="227"/>
      <c r="J16" s="67"/>
      <c r="K16" s="139"/>
      <c r="L16" s="139"/>
      <c r="M16" s="227"/>
      <c r="N16" s="67"/>
      <c r="O16" s="69">
        <f t="shared" si="1"/>
        <v>6102000</v>
      </c>
      <c r="P16" s="69">
        <f t="shared" si="2"/>
        <v>6102000</v>
      </c>
      <c r="Q16" s="69">
        <f t="shared" si="2"/>
        <v>6102000</v>
      </c>
      <c r="R16" s="69">
        <f t="shared" si="3"/>
        <v>100</v>
      </c>
    </row>
    <row r="17" spans="2:18" ht="15" customHeight="1" thickBot="1">
      <c r="B17" s="382" t="s">
        <v>20</v>
      </c>
      <c r="C17" s="148">
        <v>11660000</v>
      </c>
      <c r="D17" s="148">
        <v>11660000</v>
      </c>
      <c r="E17" s="1014">
        <v>11660000</v>
      </c>
      <c r="F17" s="67">
        <f t="shared" si="4"/>
        <v>100</v>
      </c>
      <c r="G17" s="135">
        <v>885000</v>
      </c>
      <c r="H17" s="228">
        <v>885000</v>
      </c>
      <c r="I17" s="228">
        <v>885000</v>
      </c>
      <c r="J17" s="67">
        <f>I17/H17*100</f>
        <v>100</v>
      </c>
      <c r="K17" s="136"/>
      <c r="L17" s="136"/>
      <c r="M17" s="228"/>
      <c r="N17" s="67"/>
      <c r="O17" s="69">
        <f t="shared" si="1"/>
        <v>12545000</v>
      </c>
      <c r="P17" s="69">
        <f t="shared" si="2"/>
        <v>12545000</v>
      </c>
      <c r="Q17" s="69">
        <f t="shared" si="2"/>
        <v>12545000</v>
      </c>
      <c r="R17" s="69">
        <f t="shared" si="3"/>
        <v>100</v>
      </c>
    </row>
    <row r="18" spans="2:18" s="24" customFormat="1" ht="17.25" customHeight="1" thickBot="1">
      <c r="B18" s="1005" t="s">
        <v>41</v>
      </c>
      <c r="C18" s="85">
        <v>35519000</v>
      </c>
      <c r="D18" s="85">
        <v>29961979</v>
      </c>
      <c r="E18" s="1006">
        <v>29861285</v>
      </c>
      <c r="F18" s="1007">
        <f t="shared" si="4"/>
        <v>99.663927406130284</v>
      </c>
      <c r="G18" s="85">
        <v>7328000</v>
      </c>
      <c r="H18" s="1006">
        <v>4716677</v>
      </c>
      <c r="I18" s="1006">
        <v>4716607</v>
      </c>
      <c r="J18" s="1007">
        <f>I18/H18*100</f>
        <v>99.998515904311446</v>
      </c>
      <c r="K18" s="1008">
        <v>655000</v>
      </c>
      <c r="L18" s="1008">
        <v>422025</v>
      </c>
      <c r="M18" s="1006">
        <v>422025</v>
      </c>
      <c r="N18" s="67">
        <f>M18/L18*100</f>
        <v>100</v>
      </c>
      <c r="O18" s="1009">
        <f t="shared" si="1"/>
        <v>43502000</v>
      </c>
      <c r="P18" s="1009">
        <f t="shared" si="2"/>
        <v>35100681</v>
      </c>
      <c r="Q18" s="1009">
        <f t="shared" si="2"/>
        <v>34999917</v>
      </c>
      <c r="R18" s="1009">
        <f t="shared" si="3"/>
        <v>99.712928646598058</v>
      </c>
    </row>
    <row r="19" spans="2:18" ht="30.75" customHeight="1" thickBot="1">
      <c r="B19" s="382" t="s">
        <v>48</v>
      </c>
      <c r="C19" s="85">
        <v>3061000</v>
      </c>
      <c r="D19" s="85">
        <v>3743580</v>
      </c>
      <c r="E19" s="1006">
        <v>3543240</v>
      </c>
      <c r="F19" s="67">
        <f t="shared" si="4"/>
        <v>94.648438126071838</v>
      </c>
      <c r="G19" s="135">
        <v>0</v>
      </c>
      <c r="H19" s="228"/>
      <c r="I19" s="228"/>
      <c r="J19" s="67"/>
      <c r="K19" s="136"/>
      <c r="L19" s="136"/>
      <c r="M19" s="228"/>
      <c r="N19" s="67"/>
      <c r="O19" s="69">
        <f t="shared" si="1"/>
        <v>3061000</v>
      </c>
      <c r="P19" s="69">
        <f t="shared" si="2"/>
        <v>3743580</v>
      </c>
      <c r="Q19" s="69">
        <f t="shared" si="2"/>
        <v>3543240</v>
      </c>
      <c r="R19" s="69">
        <f t="shared" si="3"/>
        <v>94.648438126071838</v>
      </c>
    </row>
    <row r="20" spans="2:18" ht="26.25" thickBot="1">
      <c r="B20" s="382" t="s">
        <v>660</v>
      </c>
      <c r="C20" s="85">
        <v>50000</v>
      </c>
      <c r="D20" s="85">
        <v>46000</v>
      </c>
      <c r="E20" s="1006">
        <v>41000</v>
      </c>
      <c r="F20" s="67">
        <f t="shared" si="4"/>
        <v>89.130434782608688</v>
      </c>
      <c r="G20" s="135"/>
      <c r="H20" s="228"/>
      <c r="I20" s="228"/>
      <c r="J20" s="67"/>
      <c r="K20" s="136"/>
      <c r="L20" s="136"/>
      <c r="M20" s="228"/>
      <c r="N20" s="67"/>
      <c r="O20" s="69">
        <f t="shared" si="1"/>
        <v>50000</v>
      </c>
      <c r="P20" s="69">
        <f t="shared" si="2"/>
        <v>46000</v>
      </c>
      <c r="Q20" s="69">
        <f t="shared" si="2"/>
        <v>41000</v>
      </c>
      <c r="R20" s="69">
        <f t="shared" si="3"/>
        <v>89.130434782608688</v>
      </c>
    </row>
    <row r="21" spans="2:18" ht="26.25" thickBot="1">
      <c r="B21" s="382" t="s">
        <v>661</v>
      </c>
      <c r="C21" s="85">
        <v>70000</v>
      </c>
      <c r="D21" s="85">
        <v>70000</v>
      </c>
      <c r="E21" s="1006"/>
      <c r="F21" s="67"/>
      <c r="G21" s="135"/>
      <c r="H21" s="228"/>
      <c r="I21" s="228"/>
      <c r="J21" s="67"/>
      <c r="K21" s="136"/>
      <c r="L21" s="136"/>
      <c r="M21" s="228"/>
      <c r="N21" s="67"/>
      <c r="O21" s="69">
        <f t="shared" si="1"/>
        <v>70000</v>
      </c>
      <c r="P21" s="69"/>
      <c r="Q21" s="69"/>
      <c r="R21" s="69"/>
    </row>
    <row r="22" spans="2:18" ht="18.75" customHeight="1" thickBot="1">
      <c r="B22" s="382" t="s">
        <v>423</v>
      </c>
      <c r="C22" s="85"/>
      <c r="D22" s="85">
        <v>20000</v>
      </c>
      <c r="E22" s="1006">
        <v>20000</v>
      </c>
      <c r="F22" s="67">
        <f t="shared" si="4"/>
        <v>100</v>
      </c>
      <c r="G22" s="135"/>
      <c r="H22" s="228"/>
      <c r="I22" s="228"/>
      <c r="J22" s="67"/>
      <c r="K22" s="136"/>
      <c r="L22" s="136"/>
      <c r="M22" s="228"/>
      <c r="N22" s="67"/>
      <c r="O22" s="69">
        <f t="shared" si="1"/>
        <v>0</v>
      </c>
      <c r="P22" s="69">
        <f t="shared" si="2"/>
        <v>20000</v>
      </c>
      <c r="Q22" s="69">
        <f>M22+I22+E22</f>
        <v>20000</v>
      </c>
      <c r="R22" s="69">
        <f>Q22/P22*100</f>
        <v>100</v>
      </c>
    </row>
    <row r="23" spans="2:18" ht="33.75" customHeight="1" thickBot="1">
      <c r="B23" s="1005" t="s">
        <v>664</v>
      </c>
      <c r="C23" s="85"/>
      <c r="D23" s="85">
        <v>1000000</v>
      </c>
      <c r="E23" s="1006">
        <v>902500</v>
      </c>
      <c r="F23" s="67">
        <f t="shared" si="4"/>
        <v>90.25</v>
      </c>
      <c r="G23" s="135"/>
      <c r="H23" s="228"/>
      <c r="I23" s="228"/>
      <c r="J23" s="67"/>
      <c r="K23" s="136"/>
      <c r="L23" s="136"/>
      <c r="M23" s="228"/>
      <c r="N23" s="67"/>
      <c r="O23" s="69">
        <f t="shared" si="1"/>
        <v>0</v>
      </c>
      <c r="P23" s="69">
        <f t="shared" si="2"/>
        <v>1000000</v>
      </c>
      <c r="Q23" s="69">
        <f>M23+I23+E23</f>
        <v>902500</v>
      </c>
      <c r="R23" s="69">
        <f>Q23/P23*100</f>
        <v>90.25</v>
      </c>
    </row>
    <row r="24" spans="2:18" ht="29.25" customHeight="1" thickBot="1">
      <c r="B24" s="382" t="s">
        <v>665</v>
      </c>
      <c r="C24" s="85"/>
      <c r="D24" s="85">
        <v>200000</v>
      </c>
      <c r="E24" s="1006">
        <v>200000</v>
      </c>
      <c r="F24" s="67">
        <f t="shared" si="4"/>
        <v>100</v>
      </c>
      <c r="G24" s="135"/>
      <c r="H24" s="228"/>
      <c r="I24" s="228"/>
      <c r="J24" s="67"/>
      <c r="K24" s="136"/>
      <c r="L24" s="136"/>
      <c r="M24" s="228"/>
      <c r="N24" s="67"/>
      <c r="O24" s="69">
        <f t="shared" si="1"/>
        <v>0</v>
      </c>
      <c r="P24" s="69">
        <f t="shared" si="2"/>
        <v>200000</v>
      </c>
      <c r="Q24" s="69">
        <f>M24+I24+E24</f>
        <v>200000</v>
      </c>
      <c r="R24" s="69">
        <f>Q24/P24*100</f>
        <v>100</v>
      </c>
    </row>
    <row r="25" spans="2:18" ht="15" customHeight="1" thickBot="1">
      <c r="B25" s="382" t="s">
        <v>46</v>
      </c>
      <c r="C25" s="85">
        <v>6894000</v>
      </c>
      <c r="D25" s="85">
        <v>5844667</v>
      </c>
      <c r="E25" s="1006">
        <v>5844667</v>
      </c>
      <c r="F25" s="67">
        <f t="shared" si="4"/>
        <v>100</v>
      </c>
      <c r="G25" s="135">
        <v>0</v>
      </c>
      <c r="H25" s="228"/>
      <c r="I25" s="228"/>
      <c r="J25" s="67"/>
      <c r="K25" s="136"/>
      <c r="L25" s="136"/>
      <c r="M25" s="228"/>
      <c r="N25" s="67"/>
      <c r="O25" s="69">
        <f t="shared" si="1"/>
        <v>6894000</v>
      </c>
      <c r="P25" s="69">
        <f t="shared" si="2"/>
        <v>5844667</v>
      </c>
      <c r="Q25" s="69">
        <f t="shared" si="2"/>
        <v>5844667</v>
      </c>
      <c r="R25" s="69">
        <f t="shared" si="3"/>
        <v>100</v>
      </c>
    </row>
    <row r="26" spans="2:18" ht="13.5" thickBot="1">
      <c r="B26" s="382" t="s">
        <v>662</v>
      </c>
      <c r="C26" s="85">
        <v>264000</v>
      </c>
      <c r="D26" s="85">
        <v>264081</v>
      </c>
      <c r="E26" s="1006">
        <v>264081</v>
      </c>
      <c r="F26" s="67">
        <f t="shared" si="4"/>
        <v>100</v>
      </c>
      <c r="G26" s="135"/>
      <c r="H26" s="228"/>
      <c r="I26" s="228"/>
      <c r="J26" s="67"/>
      <c r="K26" s="136"/>
      <c r="L26" s="136"/>
      <c r="M26" s="228"/>
      <c r="N26" s="67"/>
      <c r="O26" s="69">
        <f t="shared" si="1"/>
        <v>264000</v>
      </c>
      <c r="P26" s="69">
        <f t="shared" si="2"/>
        <v>264081</v>
      </c>
      <c r="Q26" s="69">
        <f t="shared" si="2"/>
        <v>264081</v>
      </c>
      <c r="R26" s="69">
        <f t="shared" si="3"/>
        <v>100</v>
      </c>
    </row>
    <row r="27" spans="2:18" ht="18" customHeight="1" thickBot="1">
      <c r="B27" s="382" t="s">
        <v>131</v>
      </c>
      <c r="C27" s="85">
        <v>800000</v>
      </c>
      <c r="D27" s="85">
        <v>800000</v>
      </c>
      <c r="E27" s="1006">
        <v>384695</v>
      </c>
      <c r="F27" s="67">
        <f t="shared" si="4"/>
        <v>48.086874999999999</v>
      </c>
      <c r="G27" s="135">
        <v>0</v>
      </c>
      <c r="H27" s="228"/>
      <c r="I27" s="228"/>
      <c r="J27" s="67"/>
      <c r="K27" s="136"/>
      <c r="L27" s="136"/>
      <c r="M27" s="228"/>
      <c r="N27" s="67"/>
      <c r="O27" s="69">
        <f t="shared" si="1"/>
        <v>800000</v>
      </c>
      <c r="P27" s="69">
        <f t="shared" ref="P27:Q29" si="5">L27+H27+D27</f>
        <v>800000</v>
      </c>
      <c r="Q27" s="69">
        <f t="shared" si="5"/>
        <v>384695</v>
      </c>
      <c r="R27" s="69">
        <f t="shared" si="3"/>
        <v>48.086874999999999</v>
      </c>
    </row>
    <row r="28" spans="2:18" ht="25.9" customHeight="1" thickBot="1">
      <c r="B28" s="383" t="s">
        <v>163</v>
      </c>
      <c r="C28" s="85">
        <v>100000</v>
      </c>
      <c r="D28" s="85">
        <v>100000</v>
      </c>
      <c r="E28" s="1006">
        <v>100000</v>
      </c>
      <c r="F28" s="67">
        <f t="shared" si="4"/>
        <v>100</v>
      </c>
      <c r="G28" s="135"/>
      <c r="H28" s="228"/>
      <c r="I28" s="228"/>
      <c r="J28" s="67"/>
      <c r="K28" s="136"/>
      <c r="L28" s="136"/>
      <c r="M28" s="228"/>
      <c r="N28" s="67"/>
      <c r="O28" s="69">
        <f t="shared" si="1"/>
        <v>100000</v>
      </c>
      <c r="P28" s="69">
        <f t="shared" si="5"/>
        <v>100000</v>
      </c>
      <c r="Q28" s="69">
        <f t="shared" si="5"/>
        <v>100000</v>
      </c>
      <c r="R28" s="69">
        <f t="shared" si="3"/>
        <v>100</v>
      </c>
    </row>
    <row r="29" spans="2:18" ht="25.9" customHeight="1" thickBot="1">
      <c r="B29" s="383" t="s">
        <v>663</v>
      </c>
      <c r="C29" s="85">
        <v>100000</v>
      </c>
      <c r="D29" s="85">
        <v>100000</v>
      </c>
      <c r="E29" s="1006">
        <v>100000</v>
      </c>
      <c r="F29" s="67">
        <f t="shared" si="4"/>
        <v>100</v>
      </c>
      <c r="G29" s="135"/>
      <c r="H29" s="228"/>
      <c r="I29" s="228"/>
      <c r="J29" s="67"/>
      <c r="K29" s="136"/>
      <c r="L29" s="136"/>
      <c r="M29" s="228"/>
      <c r="N29" s="67"/>
      <c r="O29" s="69">
        <f t="shared" si="1"/>
        <v>100000</v>
      </c>
      <c r="P29" s="69">
        <f t="shared" si="5"/>
        <v>100000</v>
      </c>
      <c r="Q29" s="69">
        <f t="shared" si="5"/>
        <v>100000</v>
      </c>
      <c r="R29" s="69">
        <f t="shared" si="3"/>
        <v>100</v>
      </c>
    </row>
    <row r="30" spans="2:18" ht="15" customHeight="1" thickBot="1">
      <c r="B30" s="382" t="s">
        <v>428</v>
      </c>
      <c r="C30" s="85">
        <v>1200000</v>
      </c>
      <c r="D30" s="85">
        <v>1846539</v>
      </c>
      <c r="E30" s="1006">
        <v>1846539</v>
      </c>
      <c r="F30" s="67">
        <f t="shared" si="4"/>
        <v>100</v>
      </c>
      <c r="G30" s="135">
        <v>0</v>
      </c>
      <c r="H30" s="228"/>
      <c r="I30" s="228"/>
      <c r="J30" s="67"/>
      <c r="K30" s="136"/>
      <c r="L30" s="136"/>
      <c r="M30" s="228"/>
      <c r="N30" s="67"/>
      <c r="O30" s="69">
        <f t="shared" si="1"/>
        <v>1200000</v>
      </c>
      <c r="P30" s="69">
        <f t="shared" ref="P30:P37" si="6">L30+H30+D30</f>
        <v>1846539</v>
      </c>
      <c r="Q30" s="69">
        <f t="shared" ref="Q30:Q38" si="7">M30+I30+E30</f>
        <v>1846539</v>
      </c>
      <c r="R30" s="69">
        <f t="shared" si="3"/>
        <v>100</v>
      </c>
    </row>
    <row r="31" spans="2:18" ht="15" customHeight="1" thickBot="1">
      <c r="B31" s="385" t="s">
        <v>543</v>
      </c>
      <c r="C31" s="218"/>
      <c r="D31" s="218">
        <v>310000</v>
      </c>
      <c r="E31" s="1015">
        <v>310000</v>
      </c>
      <c r="F31" s="67">
        <f t="shared" si="4"/>
        <v>100</v>
      </c>
      <c r="G31" s="386"/>
      <c r="H31" s="387"/>
      <c r="I31" s="387"/>
      <c r="J31" s="67"/>
      <c r="K31" s="645"/>
      <c r="L31" s="645"/>
      <c r="M31" s="387"/>
      <c r="N31" s="67"/>
      <c r="O31" s="69">
        <f t="shared" si="1"/>
        <v>0</v>
      </c>
      <c r="P31" s="69">
        <f t="shared" si="6"/>
        <v>310000</v>
      </c>
      <c r="Q31" s="69">
        <f t="shared" si="7"/>
        <v>310000</v>
      </c>
      <c r="R31" s="69">
        <f t="shared" si="3"/>
        <v>100</v>
      </c>
    </row>
    <row r="32" spans="2:18" ht="15" customHeight="1" thickBot="1">
      <c r="B32" s="385" t="s">
        <v>130</v>
      </c>
      <c r="C32" s="218">
        <v>1200000</v>
      </c>
      <c r="D32" s="218">
        <v>900000</v>
      </c>
      <c r="E32" s="1015">
        <v>900000</v>
      </c>
      <c r="F32" s="67">
        <f t="shared" si="4"/>
        <v>100</v>
      </c>
      <c r="G32" s="386">
        <v>0</v>
      </c>
      <c r="H32" s="387"/>
      <c r="I32" s="387"/>
      <c r="J32" s="67"/>
      <c r="K32" s="137"/>
      <c r="L32" s="137"/>
      <c r="M32" s="229"/>
      <c r="N32" s="67"/>
      <c r="O32" s="69">
        <f t="shared" si="1"/>
        <v>1200000</v>
      </c>
      <c r="P32" s="69">
        <f t="shared" si="6"/>
        <v>900000</v>
      </c>
      <c r="Q32" s="69">
        <f t="shared" si="7"/>
        <v>900000</v>
      </c>
      <c r="R32" s="69">
        <f t="shared" si="3"/>
        <v>100</v>
      </c>
    </row>
    <row r="33" spans="1:18" s="25" customFormat="1" ht="15" customHeight="1" thickBot="1">
      <c r="B33" s="388" t="s">
        <v>202</v>
      </c>
      <c r="C33" s="1016">
        <v>15000000</v>
      </c>
      <c r="D33" s="1016"/>
      <c r="E33" s="1020"/>
      <c r="F33" s="248"/>
      <c r="G33" s="391"/>
      <c r="H33" s="389"/>
      <c r="I33" s="390"/>
      <c r="J33" s="69"/>
      <c r="K33" s="392"/>
      <c r="L33" s="392"/>
      <c r="M33" s="393"/>
      <c r="N33" s="67"/>
      <c r="O33" s="69">
        <f t="shared" si="1"/>
        <v>15000000</v>
      </c>
      <c r="P33" s="69">
        <f t="shared" si="6"/>
        <v>0</v>
      </c>
      <c r="Q33" s="69">
        <f t="shared" si="7"/>
        <v>0</v>
      </c>
      <c r="R33" s="69"/>
    </row>
    <row r="34" spans="1:18" s="25" customFormat="1" ht="15" customHeight="1" thickBot="1">
      <c r="A34" s="1220"/>
      <c r="B34" s="378" t="s">
        <v>127</v>
      </c>
      <c r="C34" s="1017">
        <f>SUM(C35:C37)</f>
        <v>115611000</v>
      </c>
      <c r="D34" s="1017">
        <f>SUM(D35:D37)</f>
        <v>106082372</v>
      </c>
      <c r="E34" s="1017">
        <f>SUM(E35:E37)</f>
        <v>102849529</v>
      </c>
      <c r="F34" s="67">
        <f t="shared" si="4"/>
        <v>96.95251629554437</v>
      </c>
      <c r="G34" s="145">
        <f>SUM(G35:G37)</f>
        <v>0</v>
      </c>
      <c r="H34" s="145">
        <f>SUM(H35:H37)</f>
        <v>0</v>
      </c>
      <c r="I34" s="145">
        <f>SUM(I35:I37)</f>
        <v>0</v>
      </c>
      <c r="J34" s="67"/>
      <c r="K34" s="146">
        <f>SUM(K35:K37)</f>
        <v>0</v>
      </c>
      <c r="L34" s="1021">
        <f>SUM(L35:L37)</f>
        <v>0</v>
      </c>
      <c r="M34" s="1022">
        <f>SUM(M35:M37)</f>
        <v>0</v>
      </c>
      <c r="N34" s="67"/>
      <c r="O34" s="69">
        <f t="shared" si="1"/>
        <v>115611000</v>
      </c>
      <c r="P34" s="69">
        <f t="shared" si="6"/>
        <v>106082372</v>
      </c>
      <c r="Q34" s="69">
        <f t="shared" si="7"/>
        <v>102849529</v>
      </c>
      <c r="R34" s="69">
        <f t="shared" si="3"/>
        <v>96.95251629554437</v>
      </c>
    </row>
    <row r="35" spans="1:18" ht="36.6" customHeight="1" thickBot="1">
      <c r="A35" s="31"/>
      <c r="B35" s="375" t="s">
        <v>128</v>
      </c>
      <c r="C35" s="252"/>
      <c r="D35" s="252"/>
      <c r="E35" s="252"/>
      <c r="F35" s="67"/>
      <c r="G35" s="63">
        <v>0</v>
      </c>
      <c r="H35" s="63"/>
      <c r="I35" s="48"/>
      <c r="J35" s="67"/>
      <c r="K35" s="252"/>
      <c r="L35" s="1023"/>
      <c r="M35" s="1023"/>
      <c r="N35" s="69"/>
      <c r="O35" s="69">
        <f t="shared" si="1"/>
        <v>0</v>
      </c>
      <c r="P35" s="69">
        <f t="shared" si="6"/>
        <v>0</v>
      </c>
      <c r="Q35" s="69">
        <f t="shared" si="7"/>
        <v>0</v>
      </c>
      <c r="R35" s="69"/>
    </row>
    <row r="36" spans="1:18" ht="36.6" customHeight="1" thickBot="1">
      <c r="B36" s="1010" t="s">
        <v>544</v>
      </c>
      <c r="C36" s="1018">
        <v>8105000</v>
      </c>
      <c r="D36" s="1018">
        <v>8105497</v>
      </c>
      <c r="E36" s="1018">
        <v>8105497</v>
      </c>
      <c r="F36" s="67">
        <f t="shared" si="4"/>
        <v>100</v>
      </c>
      <c r="G36" s="1012"/>
      <c r="H36" s="1012"/>
      <c r="I36" s="1011"/>
      <c r="J36" s="67"/>
      <c r="K36" s="1018"/>
      <c r="L36" s="1024"/>
      <c r="M36" s="1024"/>
      <c r="N36" s="69"/>
      <c r="O36" s="69">
        <f t="shared" si="1"/>
        <v>8105000</v>
      </c>
      <c r="P36" s="69">
        <f t="shared" si="6"/>
        <v>8105497</v>
      </c>
      <c r="Q36" s="69">
        <f t="shared" si="7"/>
        <v>8105497</v>
      </c>
      <c r="R36" s="69">
        <f t="shared" si="3"/>
        <v>100</v>
      </c>
    </row>
    <row r="37" spans="1:18" ht="24.6" customHeight="1" thickBot="1">
      <c r="B37" s="384" t="s">
        <v>126</v>
      </c>
      <c r="C37" s="1019">
        <v>107506000</v>
      </c>
      <c r="D37" s="1019">
        <v>97976875</v>
      </c>
      <c r="E37" s="1019">
        <v>94744032</v>
      </c>
      <c r="F37" s="67">
        <f t="shared" si="4"/>
        <v>96.700402008126915</v>
      </c>
      <c r="G37" s="132">
        <v>0</v>
      </c>
      <c r="H37" s="132"/>
      <c r="I37" s="131"/>
      <c r="J37" s="67"/>
      <c r="K37" s="1019"/>
      <c r="L37" s="133"/>
      <c r="M37" s="133"/>
      <c r="N37" s="69"/>
      <c r="O37" s="69">
        <f t="shared" si="1"/>
        <v>107506000</v>
      </c>
      <c r="P37" s="69">
        <f t="shared" si="6"/>
        <v>97976875</v>
      </c>
      <c r="Q37" s="69">
        <f t="shared" si="7"/>
        <v>94744032</v>
      </c>
      <c r="R37" s="69">
        <f t="shared" si="3"/>
        <v>96.700402008126915</v>
      </c>
    </row>
    <row r="38" spans="1:18" ht="13.5" thickBot="1">
      <c r="B38" s="374" t="s">
        <v>18</v>
      </c>
      <c r="C38" s="67">
        <f>C7+C12+C13+C14+C15+C34+C33</f>
        <v>462729425</v>
      </c>
      <c r="D38" s="67">
        <f>D7+D12+D13+D14+D15+D34+D33</f>
        <v>1035336601</v>
      </c>
      <c r="E38" s="304">
        <f>E7+E12+E13+E14+E15+E34+E33</f>
        <v>892715406</v>
      </c>
      <c r="F38" s="67">
        <f t="shared" si="4"/>
        <v>86.224654391407924</v>
      </c>
      <c r="G38" s="67">
        <f>G7+G12+G13+G14+G15+G34</f>
        <v>93955000</v>
      </c>
      <c r="H38" s="67">
        <f>H7+H12+H13+H14+H15+H34</f>
        <v>88428082</v>
      </c>
      <c r="I38" s="247">
        <f>I7+I12+I13+I14+I15+I34</f>
        <v>85905535</v>
      </c>
      <c r="J38" s="67">
        <f>I38/H38*100</f>
        <v>97.14734624686308</v>
      </c>
      <c r="K38" s="67">
        <f>K7+K12+K13+K14+K15+K34</f>
        <v>11822000</v>
      </c>
      <c r="L38" s="146">
        <f>L7+L12+L13+L14+L15+L34</f>
        <v>11716389</v>
      </c>
      <c r="M38" s="145">
        <f>M7+M12+M13+M14+M15+M34</f>
        <v>11338251</v>
      </c>
      <c r="N38" s="67">
        <f>M38/L38*100</f>
        <v>96.77257216365895</v>
      </c>
      <c r="O38" s="69">
        <f t="shared" si="1"/>
        <v>568506425</v>
      </c>
      <c r="P38" s="69">
        <f>L38+H38+D38</f>
        <v>1135481072</v>
      </c>
      <c r="Q38" s="69">
        <f t="shared" si="7"/>
        <v>989959192</v>
      </c>
      <c r="R38" s="69">
        <f t="shared" si="3"/>
        <v>87.184121022494693</v>
      </c>
    </row>
    <row r="39" spans="1:18">
      <c r="C39" s="73"/>
      <c r="D39" s="73"/>
      <c r="E39" s="373"/>
      <c r="F39" s="73"/>
      <c r="G39" s="2"/>
      <c r="H39" s="2"/>
      <c r="I39" s="2"/>
      <c r="J39" s="2"/>
    </row>
    <row r="40" spans="1:18">
      <c r="C40" s="31"/>
      <c r="D40" s="31"/>
      <c r="E40" s="372"/>
      <c r="F40" s="31"/>
      <c r="G40" s="31"/>
      <c r="H40" s="31"/>
      <c r="I40" s="31"/>
      <c r="J40" s="31"/>
    </row>
  </sheetData>
  <mergeCells count="6">
    <mergeCell ref="C5:F5"/>
    <mergeCell ref="G5:J5"/>
    <mergeCell ref="K5:N5"/>
    <mergeCell ref="O5:R5"/>
    <mergeCell ref="B2:O2"/>
    <mergeCell ref="B5:B6"/>
  </mergeCells>
  <phoneticPr fontId="4" type="noConversion"/>
  <pageMargins left="0.78740157480314965" right="0.78740157480314965" top="0.39370078740157483" bottom="0.78740157480314965" header="0.51181102362204722" footer="0.51181102362204722"/>
  <pageSetup paperSize="9" scale="48" orientation="landscape" r:id="rId1"/>
  <headerFooter alignWithMargins="0">
    <oddHeader>&amp;R3.sz melléklet
..../2017(....) Egyek Önk.</oddHeader>
  </headerFooter>
  <rowBreaks count="1" manualBreakCount="1">
    <brk id="38" max="17" man="1"/>
  </rowBreaks>
</worksheet>
</file>

<file path=xl/worksheets/sheet18.xml><?xml version="1.0" encoding="utf-8"?>
<worksheet xmlns="http://schemas.openxmlformats.org/spreadsheetml/2006/main" xmlns:r="http://schemas.openxmlformats.org/officeDocument/2006/relationships">
  <dimension ref="B1:J77"/>
  <sheetViews>
    <sheetView view="pageBreakPreview" topLeftCell="A29" zoomScale="60" zoomScaleNormal="100" zoomScalePageLayoutView="90" workbookViewId="0">
      <selection activeCell="B17" sqref="B17:B65"/>
    </sheetView>
  </sheetViews>
  <sheetFormatPr defaultRowHeight="12.75"/>
  <cols>
    <col min="1" max="1" width="3.140625" customWidth="1"/>
    <col min="2" max="2" width="5.42578125" customWidth="1"/>
    <col min="3" max="3" width="12.85546875" customWidth="1"/>
    <col min="4" max="4" width="61" customWidth="1"/>
    <col min="5" max="6" width="20" customWidth="1"/>
    <col min="7" max="7" width="17.7109375" style="370" customWidth="1"/>
    <col min="8" max="8" width="14.28515625" customWidth="1"/>
    <col min="9" max="10" width="12.5703125" bestFit="1" customWidth="1"/>
  </cols>
  <sheetData>
    <row r="1" spans="2:8">
      <c r="B1" s="909"/>
      <c r="C1" s="909"/>
      <c r="D1" s="909"/>
      <c r="E1" s="909"/>
      <c r="F1" s="909"/>
      <c r="G1" s="909"/>
      <c r="H1" s="909"/>
    </row>
    <row r="2" spans="2:8" ht="15.75">
      <c r="B2" s="1658" t="s">
        <v>21</v>
      </c>
      <c r="C2" s="1658"/>
      <c r="D2" s="1658"/>
      <c r="E2" s="1658"/>
      <c r="F2" s="1658"/>
      <c r="G2" s="1658"/>
      <c r="H2" s="1658"/>
    </row>
    <row r="3" spans="2:8" ht="15.75">
      <c r="B3" s="1101"/>
      <c r="C3" s="910"/>
      <c r="D3" s="910"/>
      <c r="E3" s="910"/>
      <c r="F3" s="909"/>
      <c r="G3" s="909"/>
      <c r="H3" s="909"/>
    </row>
    <row r="4" spans="2:8" ht="13.5" thickBot="1">
      <c r="B4" s="909"/>
      <c r="C4" s="909"/>
      <c r="D4" s="909"/>
      <c r="E4" s="1659" t="s">
        <v>779</v>
      </c>
      <c r="F4" s="1659"/>
      <c r="G4" s="1659"/>
      <c r="H4" s="1659"/>
    </row>
    <row r="5" spans="2:8" ht="34.5" customHeight="1" thickBot="1">
      <c r="B5" s="905" t="s">
        <v>47</v>
      </c>
      <c r="C5" s="906" t="s">
        <v>132</v>
      </c>
      <c r="D5" s="1321" t="s">
        <v>22</v>
      </c>
      <c r="E5" s="262" t="s">
        <v>174</v>
      </c>
      <c r="F5" s="262" t="s">
        <v>167</v>
      </c>
      <c r="G5" s="262" t="s">
        <v>168</v>
      </c>
      <c r="H5" s="262" t="s">
        <v>169</v>
      </c>
    </row>
    <row r="6" spans="2:8" ht="27.75" customHeight="1">
      <c r="B6" s="1320" t="s">
        <v>0</v>
      </c>
      <c r="C6" s="1322" t="s">
        <v>504</v>
      </c>
      <c r="D6" s="1324" t="s">
        <v>578</v>
      </c>
      <c r="E6" s="1330">
        <v>32183000</v>
      </c>
      <c r="F6" s="1335">
        <v>6250030</v>
      </c>
      <c r="G6" s="1330">
        <v>6238960</v>
      </c>
      <c r="H6" s="1327">
        <f t="shared" ref="H6:H10" si="0">G6/F6*100</f>
        <v>99.822880850171927</v>
      </c>
    </row>
    <row r="7" spans="2:8" ht="21" customHeight="1">
      <c r="B7" s="1320" t="s">
        <v>4</v>
      </c>
      <c r="C7" s="1322" t="s">
        <v>201</v>
      </c>
      <c r="D7" s="1325" t="s">
        <v>696</v>
      </c>
      <c r="E7" s="1331"/>
      <c r="F7" s="1336">
        <v>10245771</v>
      </c>
      <c r="G7" s="1331">
        <v>10231295</v>
      </c>
      <c r="H7" s="1328">
        <f t="shared" si="0"/>
        <v>99.858712438527078</v>
      </c>
    </row>
    <row r="8" spans="2:8" ht="21" customHeight="1">
      <c r="B8" s="1320" t="s">
        <v>8</v>
      </c>
      <c r="C8" s="1322" t="s">
        <v>133</v>
      </c>
      <c r="D8" s="1325" t="s">
        <v>697</v>
      </c>
      <c r="E8" s="1331">
        <v>381000</v>
      </c>
      <c r="F8" s="1336">
        <v>168063</v>
      </c>
      <c r="G8" s="1331"/>
      <c r="H8" s="1328">
        <f t="shared" si="0"/>
        <v>0</v>
      </c>
    </row>
    <row r="9" spans="2:8" ht="21" customHeight="1">
      <c r="B9" s="1320" t="s">
        <v>2</v>
      </c>
      <c r="C9" s="1322" t="s">
        <v>133</v>
      </c>
      <c r="D9" s="1325" t="s">
        <v>698</v>
      </c>
      <c r="E9" s="1331">
        <v>6975000</v>
      </c>
      <c r="F9" s="1336">
        <v>5623406</v>
      </c>
      <c r="G9" s="1331">
        <v>778224</v>
      </c>
      <c r="H9" s="1328">
        <f t="shared" si="0"/>
        <v>13.839015002651417</v>
      </c>
    </row>
    <row r="10" spans="2:8" ht="21" customHeight="1">
      <c r="B10" s="1320" t="s">
        <v>5</v>
      </c>
      <c r="C10" s="1322" t="s">
        <v>133</v>
      </c>
      <c r="D10" s="1325" t="s">
        <v>699</v>
      </c>
      <c r="E10" s="1332">
        <v>80000000</v>
      </c>
      <c r="F10" s="1332">
        <v>80000000</v>
      </c>
      <c r="G10" s="1332"/>
      <c r="H10" s="1328">
        <f t="shared" si="0"/>
        <v>0</v>
      </c>
    </row>
    <row r="11" spans="2:8" ht="21" customHeight="1">
      <c r="B11" s="1320" t="s">
        <v>9</v>
      </c>
      <c r="C11" s="1322" t="s">
        <v>579</v>
      </c>
      <c r="D11" s="1325" t="s">
        <v>700</v>
      </c>
      <c r="E11" s="1332">
        <v>653000</v>
      </c>
      <c r="F11" s="1332">
        <v>653000</v>
      </c>
      <c r="G11" s="1332">
        <v>653000</v>
      </c>
      <c r="H11" s="1328">
        <f>G11/F11*100</f>
        <v>100</v>
      </c>
    </row>
    <row r="12" spans="2:8" ht="21" customHeight="1" thickBot="1">
      <c r="B12" s="1320" t="s">
        <v>3</v>
      </c>
      <c r="C12" s="1323">
        <v>106010</v>
      </c>
      <c r="D12" s="1326" t="s">
        <v>701</v>
      </c>
      <c r="E12" s="1333"/>
      <c r="F12" s="1333">
        <v>42860</v>
      </c>
      <c r="G12" s="1334">
        <v>42860</v>
      </c>
      <c r="H12" s="1329">
        <f>G12/F12*100</f>
        <v>100</v>
      </c>
    </row>
    <row r="13" spans="2:8" ht="21" customHeight="1" thickBot="1">
      <c r="B13" s="1660" t="s">
        <v>17</v>
      </c>
      <c r="C13" s="1661"/>
      <c r="D13" s="1662"/>
      <c r="E13" s="902">
        <f>SUM(E6:E11)</f>
        <v>120192000</v>
      </c>
      <c r="F13" s="902">
        <f>SUM(F6:F12)</f>
        <v>102983130</v>
      </c>
      <c r="G13" s="902">
        <f>SUM(G6:G12)</f>
        <v>17944339</v>
      </c>
      <c r="H13" s="1328">
        <f>G13/F13*100</f>
        <v>17.424542252697115</v>
      </c>
    </row>
    <row r="14" spans="2:8" ht="21" customHeight="1">
      <c r="B14" s="1658" t="s">
        <v>40</v>
      </c>
      <c r="C14" s="1658"/>
      <c r="D14" s="1658"/>
      <c r="E14" s="1658"/>
      <c r="F14" s="1658"/>
      <c r="G14" s="1658"/>
      <c r="H14" s="1658"/>
    </row>
    <row r="15" spans="2:8" ht="21" customHeight="1" thickBot="1">
      <c r="B15" s="904"/>
      <c r="C15" s="904"/>
      <c r="D15" s="904"/>
      <c r="E15" s="1659" t="s">
        <v>703</v>
      </c>
      <c r="F15" s="1659"/>
      <c r="G15" s="1659"/>
      <c r="H15" s="1663"/>
    </row>
    <row r="16" spans="2:8" ht="35.25" customHeight="1" thickBot="1">
      <c r="B16" s="905" t="s">
        <v>47</v>
      </c>
      <c r="C16" s="906" t="s">
        <v>132</v>
      </c>
      <c r="D16" s="907" t="s">
        <v>23</v>
      </c>
      <c r="E16" s="371" t="s">
        <v>174</v>
      </c>
      <c r="F16" s="371" t="s">
        <v>167</v>
      </c>
      <c r="G16" s="371" t="s">
        <v>168</v>
      </c>
      <c r="H16" s="1337" t="s">
        <v>169</v>
      </c>
    </row>
    <row r="17" spans="2:10" s="24" customFormat="1" ht="21" customHeight="1" thickBot="1">
      <c r="B17" s="1339" t="s">
        <v>0</v>
      </c>
      <c r="C17" s="1340" t="s">
        <v>137</v>
      </c>
      <c r="D17" s="1341" t="s">
        <v>702</v>
      </c>
      <c r="E17" s="1342">
        <v>100000</v>
      </c>
      <c r="F17" s="1342">
        <v>157320</v>
      </c>
      <c r="G17" s="1342">
        <v>136980</v>
      </c>
      <c r="H17" s="1343">
        <f>G17/F17*100</f>
        <v>87.070938215102984</v>
      </c>
      <c r="I17" s="1338"/>
    </row>
    <row r="18" spans="2:10" s="24" customFormat="1" ht="27" customHeight="1" thickBot="1">
      <c r="B18" s="1339" t="s">
        <v>4</v>
      </c>
      <c r="C18" s="1344" t="s">
        <v>137</v>
      </c>
      <c r="D18" s="1345" t="s">
        <v>580</v>
      </c>
      <c r="E18" s="818">
        <v>200000</v>
      </c>
      <c r="F18" s="818">
        <v>142680</v>
      </c>
      <c r="G18" s="818">
        <v>24170</v>
      </c>
      <c r="H18" s="1343">
        <f t="shared" ref="H18:H66" si="1">G18/F18*100</f>
        <v>16.940005606952621</v>
      </c>
      <c r="I18" s="1338"/>
    </row>
    <row r="19" spans="2:10" s="24" customFormat="1" ht="25.5" customHeight="1" thickBot="1">
      <c r="B19" s="1339" t="s">
        <v>8</v>
      </c>
      <c r="C19" s="1344" t="s">
        <v>137</v>
      </c>
      <c r="D19" s="1345" t="s">
        <v>635</v>
      </c>
      <c r="E19" s="818">
        <v>1082000</v>
      </c>
      <c r="F19" s="818">
        <v>984087</v>
      </c>
      <c r="G19" s="818">
        <v>940194</v>
      </c>
      <c r="H19" s="1343">
        <f t="shared" si="1"/>
        <v>95.539723621996828</v>
      </c>
      <c r="I19" s="1338"/>
    </row>
    <row r="20" spans="2:10" s="24" customFormat="1" ht="21" customHeight="1" thickBot="1">
      <c r="B20" s="1339" t="s">
        <v>2</v>
      </c>
      <c r="C20" s="1344" t="s">
        <v>137</v>
      </c>
      <c r="D20" s="1345" t="s">
        <v>637</v>
      </c>
      <c r="E20" s="818">
        <v>1323000</v>
      </c>
      <c r="F20" s="818">
        <v>130913</v>
      </c>
      <c r="G20" s="818">
        <v>130913</v>
      </c>
      <c r="H20" s="1343">
        <f t="shared" si="1"/>
        <v>100</v>
      </c>
      <c r="I20" s="1338"/>
    </row>
    <row r="21" spans="2:10" s="24" customFormat="1" ht="21" customHeight="1" thickBot="1">
      <c r="B21" s="1339" t="s">
        <v>5</v>
      </c>
      <c r="C21" s="1344" t="s">
        <v>636</v>
      </c>
      <c r="D21" s="1345" t="s">
        <v>635</v>
      </c>
      <c r="E21" s="818">
        <v>190000</v>
      </c>
      <c r="F21" s="818">
        <v>190000</v>
      </c>
      <c r="G21" s="818">
        <v>6250</v>
      </c>
      <c r="H21" s="1343">
        <f t="shared" si="1"/>
        <v>3.2894736842105261</v>
      </c>
      <c r="I21" s="1338"/>
    </row>
    <row r="22" spans="2:10" s="24" customFormat="1" ht="21" customHeight="1" thickBot="1">
      <c r="B22" s="1339" t="s">
        <v>9</v>
      </c>
      <c r="C22" s="1346" t="s">
        <v>504</v>
      </c>
      <c r="D22" s="1347" t="s">
        <v>704</v>
      </c>
      <c r="E22" s="1348">
        <v>2388000</v>
      </c>
      <c r="F22" s="1348"/>
      <c r="G22" s="1348"/>
      <c r="H22" s="1343"/>
    </row>
    <row r="23" spans="2:10" s="24" customFormat="1" ht="21" customHeight="1" thickBot="1">
      <c r="B23" s="1339" t="s">
        <v>3</v>
      </c>
      <c r="C23" s="1346" t="s">
        <v>504</v>
      </c>
      <c r="D23" s="1347" t="s">
        <v>136</v>
      </c>
      <c r="E23" s="1348">
        <v>50000</v>
      </c>
      <c r="F23" s="1348">
        <v>948000</v>
      </c>
      <c r="G23" s="1348">
        <v>948000</v>
      </c>
      <c r="H23" s="1343">
        <f t="shared" si="1"/>
        <v>100</v>
      </c>
      <c r="I23" s="1349"/>
      <c r="J23" s="1349"/>
    </row>
    <row r="24" spans="2:10" s="24" customFormat="1" ht="25.5" customHeight="1" thickBot="1">
      <c r="B24" s="1339" t="s">
        <v>10</v>
      </c>
      <c r="C24" s="1346" t="s">
        <v>504</v>
      </c>
      <c r="D24" s="1347" t="s">
        <v>705</v>
      </c>
      <c r="E24" s="1348"/>
      <c r="F24" s="1348">
        <v>13720</v>
      </c>
      <c r="G24" s="1348">
        <v>13720</v>
      </c>
      <c r="H24" s="1343">
        <f t="shared" si="1"/>
        <v>100</v>
      </c>
    </row>
    <row r="25" spans="2:10" s="24" customFormat="1" ht="25.5" customHeight="1" thickBot="1">
      <c r="B25" s="1339" t="s">
        <v>6</v>
      </c>
      <c r="C25" s="1346" t="s">
        <v>504</v>
      </c>
      <c r="D25" s="1347" t="s">
        <v>706</v>
      </c>
      <c r="E25" s="1348"/>
      <c r="F25" s="1348">
        <v>2049057</v>
      </c>
      <c r="G25" s="1348">
        <v>1622987</v>
      </c>
      <c r="H25" s="1343">
        <f t="shared" si="1"/>
        <v>79.206532565955939</v>
      </c>
    </row>
    <row r="26" spans="2:10" s="24" customFormat="1" ht="25.5" customHeight="1" thickBot="1">
      <c r="B26" s="1339" t="s">
        <v>1</v>
      </c>
      <c r="C26" s="1346" t="s">
        <v>504</v>
      </c>
      <c r="D26" s="1347" t="s">
        <v>707</v>
      </c>
      <c r="E26" s="1348"/>
      <c r="F26" s="1348">
        <v>164000</v>
      </c>
      <c r="G26" s="1348">
        <v>164000</v>
      </c>
      <c r="H26" s="1343">
        <f t="shared" si="1"/>
        <v>100</v>
      </c>
    </row>
    <row r="27" spans="2:10" s="24" customFormat="1" ht="25.5" customHeight="1" thickBot="1">
      <c r="B27" s="1339" t="s">
        <v>7</v>
      </c>
      <c r="C27" s="1346" t="s">
        <v>504</v>
      </c>
      <c r="D27" s="1347" t="s">
        <v>708</v>
      </c>
      <c r="E27" s="1348"/>
      <c r="F27" s="1348">
        <v>158894</v>
      </c>
      <c r="G27" s="1348">
        <v>158044</v>
      </c>
      <c r="H27" s="1343">
        <f t="shared" si="1"/>
        <v>99.465052173146873</v>
      </c>
    </row>
    <row r="28" spans="2:10" s="24" customFormat="1" ht="25.5" customHeight="1" thickBot="1">
      <c r="B28" s="1339" t="s">
        <v>15</v>
      </c>
      <c r="C28" s="1346" t="s">
        <v>504</v>
      </c>
      <c r="D28" s="1347" t="s">
        <v>709</v>
      </c>
      <c r="E28" s="1348"/>
      <c r="F28" s="1348">
        <v>10000</v>
      </c>
      <c r="G28" s="1348">
        <v>10000</v>
      </c>
      <c r="H28" s="1343">
        <f t="shared" si="1"/>
        <v>100</v>
      </c>
    </row>
    <row r="29" spans="2:10" s="24" customFormat="1" ht="25.5" customHeight="1" thickBot="1">
      <c r="B29" s="1339" t="s">
        <v>13</v>
      </c>
      <c r="C29" s="1346" t="s">
        <v>504</v>
      </c>
      <c r="D29" s="1347" t="s">
        <v>710</v>
      </c>
      <c r="E29" s="1348"/>
      <c r="F29" s="1348">
        <v>185069</v>
      </c>
      <c r="G29" s="1348">
        <v>185064</v>
      </c>
      <c r="H29" s="1343">
        <f t="shared" si="1"/>
        <v>99.99729830495653</v>
      </c>
    </row>
    <row r="30" spans="2:10" s="24" customFormat="1" ht="25.5" customHeight="1" thickBot="1">
      <c r="B30" s="1339" t="s">
        <v>30</v>
      </c>
      <c r="C30" s="1346" t="s">
        <v>504</v>
      </c>
      <c r="D30" s="1347" t="s">
        <v>712</v>
      </c>
      <c r="E30" s="1348"/>
      <c r="F30" s="1348">
        <v>1919489</v>
      </c>
      <c r="G30" s="1348">
        <v>1919489</v>
      </c>
      <c r="H30" s="1343">
        <f t="shared" si="1"/>
        <v>100</v>
      </c>
    </row>
    <row r="31" spans="2:10" s="24" customFormat="1" ht="25.5" customHeight="1" thickBot="1">
      <c r="B31" s="1339" t="s">
        <v>33</v>
      </c>
      <c r="C31" s="1346" t="s">
        <v>504</v>
      </c>
      <c r="D31" s="1347" t="s">
        <v>711</v>
      </c>
      <c r="E31" s="1348"/>
      <c r="F31" s="1348">
        <v>400000</v>
      </c>
      <c r="G31" s="1348">
        <v>400000</v>
      </c>
      <c r="H31" s="1343">
        <f t="shared" si="1"/>
        <v>100</v>
      </c>
    </row>
    <row r="32" spans="2:10" s="24" customFormat="1" ht="25.5" customHeight="1" thickBot="1">
      <c r="B32" s="1339" t="s">
        <v>31</v>
      </c>
      <c r="C32" s="1346" t="s">
        <v>504</v>
      </c>
      <c r="D32" s="1347" t="s">
        <v>713</v>
      </c>
      <c r="E32" s="1348"/>
      <c r="F32" s="1348">
        <v>3400</v>
      </c>
      <c r="G32" s="1348">
        <v>3400</v>
      </c>
      <c r="H32" s="1343">
        <f t="shared" si="1"/>
        <v>100</v>
      </c>
    </row>
    <row r="33" spans="2:8" ht="25.5" customHeight="1" thickBot="1">
      <c r="B33" s="1339" t="s">
        <v>32</v>
      </c>
      <c r="C33" s="908" t="s">
        <v>201</v>
      </c>
      <c r="D33" s="682" t="s">
        <v>581</v>
      </c>
      <c r="E33" s="903">
        <v>22312000</v>
      </c>
      <c r="F33" s="903">
        <v>91395859</v>
      </c>
      <c r="G33" s="903">
        <v>81015992</v>
      </c>
      <c r="H33" s="1343">
        <f t="shared" si="1"/>
        <v>88.642957007494189</v>
      </c>
    </row>
    <row r="34" spans="2:8" ht="25.5" customHeight="1" thickBot="1">
      <c r="B34" s="1339" t="s">
        <v>34</v>
      </c>
      <c r="C34" s="908" t="s">
        <v>714</v>
      </c>
      <c r="D34" s="1347" t="s">
        <v>715</v>
      </c>
      <c r="E34" s="903">
        <v>225000</v>
      </c>
      <c r="F34" s="1348">
        <v>262020</v>
      </c>
      <c r="G34" s="903">
        <v>68237</v>
      </c>
      <c r="H34" s="1343">
        <f t="shared" si="1"/>
        <v>26.042668498587894</v>
      </c>
    </row>
    <row r="35" spans="2:8" ht="25.5" customHeight="1" thickBot="1">
      <c r="B35" s="1339" t="s">
        <v>35</v>
      </c>
      <c r="C35" s="908" t="s">
        <v>133</v>
      </c>
      <c r="D35" s="682" t="s">
        <v>716</v>
      </c>
      <c r="E35" s="1348">
        <v>12126000</v>
      </c>
      <c r="F35" s="1348">
        <v>20404800</v>
      </c>
      <c r="G35" s="1348">
        <v>20323800</v>
      </c>
      <c r="H35" s="1343">
        <f t="shared" si="1"/>
        <v>99.603034580098807</v>
      </c>
    </row>
    <row r="36" spans="2:8" ht="25.5" customHeight="1" thickBot="1">
      <c r="B36" s="1339" t="s">
        <v>36</v>
      </c>
      <c r="C36" s="908" t="s">
        <v>133</v>
      </c>
      <c r="D36" s="682" t="s">
        <v>717</v>
      </c>
      <c r="E36" s="1348">
        <v>508000</v>
      </c>
      <c r="F36" s="1348">
        <v>508000</v>
      </c>
      <c r="G36" s="1348"/>
      <c r="H36" s="1343"/>
    </row>
    <row r="37" spans="2:8" ht="25.5" customHeight="1" thickBot="1">
      <c r="B37" s="1339" t="s">
        <v>12</v>
      </c>
      <c r="C37" s="908" t="s">
        <v>133</v>
      </c>
      <c r="D37" s="682" t="s">
        <v>727</v>
      </c>
      <c r="E37" s="1348">
        <v>200000000</v>
      </c>
      <c r="F37" s="1348">
        <v>200444500</v>
      </c>
      <c r="G37" s="1348">
        <v>704500</v>
      </c>
      <c r="H37" s="1343"/>
    </row>
    <row r="38" spans="2:8" ht="25.5" customHeight="1" thickBot="1">
      <c r="B38" s="1339" t="s">
        <v>37</v>
      </c>
      <c r="C38" s="908" t="s">
        <v>133</v>
      </c>
      <c r="D38" s="682" t="s">
        <v>718</v>
      </c>
      <c r="E38" s="1348">
        <v>200000</v>
      </c>
      <c r="F38" s="1348">
        <v>200000</v>
      </c>
      <c r="G38" s="1348">
        <v>94500</v>
      </c>
      <c r="H38" s="1343">
        <f t="shared" si="1"/>
        <v>47.25</v>
      </c>
    </row>
    <row r="39" spans="2:8" ht="25.5" customHeight="1" thickBot="1">
      <c r="B39" s="1339" t="s">
        <v>38</v>
      </c>
      <c r="C39" s="908" t="s">
        <v>133</v>
      </c>
      <c r="D39" s="682" t="s">
        <v>731</v>
      </c>
      <c r="E39" s="1348"/>
      <c r="F39" s="1348">
        <v>88900</v>
      </c>
      <c r="G39" s="1348">
        <v>88900</v>
      </c>
      <c r="H39" s="1343">
        <f t="shared" si="1"/>
        <v>100</v>
      </c>
    </row>
    <row r="40" spans="2:8" ht="25.5" customHeight="1" thickBot="1">
      <c r="B40" s="1339" t="s">
        <v>39</v>
      </c>
      <c r="C40" s="908" t="s">
        <v>133</v>
      </c>
      <c r="D40" s="682" t="s">
        <v>728</v>
      </c>
      <c r="E40" s="1348"/>
      <c r="F40" s="1348">
        <v>1802556</v>
      </c>
      <c r="G40" s="1348">
        <v>1383329</v>
      </c>
      <c r="H40" s="1343">
        <f t="shared" si="1"/>
        <v>76.742636567185713</v>
      </c>
    </row>
    <row r="41" spans="2:8" ht="25.5" customHeight="1" thickBot="1">
      <c r="B41" s="1339" t="s">
        <v>42</v>
      </c>
      <c r="C41" s="908" t="s">
        <v>133</v>
      </c>
      <c r="D41" s="682" t="s">
        <v>730</v>
      </c>
      <c r="E41" s="1348"/>
      <c r="F41" s="1348">
        <v>1800000</v>
      </c>
      <c r="G41" s="1348"/>
      <c r="H41" s="1343"/>
    </row>
    <row r="42" spans="2:8" ht="25.5" customHeight="1" thickBot="1">
      <c r="B42" s="1339" t="s">
        <v>43</v>
      </c>
      <c r="C42" s="908" t="s">
        <v>133</v>
      </c>
      <c r="D42" s="682" t="s">
        <v>729</v>
      </c>
      <c r="E42" s="1348"/>
      <c r="F42" s="1348">
        <v>1061774</v>
      </c>
      <c r="G42" s="1348"/>
      <c r="H42" s="1343"/>
    </row>
    <row r="43" spans="2:8" ht="25.5" customHeight="1" thickBot="1">
      <c r="B43" s="1339" t="s">
        <v>44</v>
      </c>
      <c r="C43" s="908" t="s">
        <v>133</v>
      </c>
      <c r="D43" s="682" t="s">
        <v>720</v>
      </c>
      <c r="E43" s="1348">
        <v>12935000</v>
      </c>
      <c r="F43" s="1348">
        <v>12935000</v>
      </c>
      <c r="G43" s="1348">
        <v>9620485</v>
      </c>
      <c r="H43" s="1343">
        <f t="shared" si="1"/>
        <v>74.375608813297262</v>
      </c>
    </row>
    <row r="44" spans="2:8" ht="26.25" thickBot="1">
      <c r="B44" s="1339" t="s">
        <v>179</v>
      </c>
      <c r="C44" s="908" t="s">
        <v>133</v>
      </c>
      <c r="D44" s="682" t="s">
        <v>719</v>
      </c>
      <c r="E44" s="1348">
        <v>2000000</v>
      </c>
      <c r="F44" s="1348">
        <v>2000000</v>
      </c>
      <c r="G44" s="1348">
        <v>1319358</v>
      </c>
      <c r="H44" s="1343">
        <f t="shared" si="1"/>
        <v>65.9679</v>
      </c>
    </row>
    <row r="45" spans="2:8" ht="27" customHeight="1" thickBot="1">
      <c r="B45" s="1339" t="s">
        <v>180</v>
      </c>
      <c r="C45" s="908" t="s">
        <v>133</v>
      </c>
      <c r="D45" s="682" t="s">
        <v>721</v>
      </c>
      <c r="E45" s="1348">
        <v>2000000</v>
      </c>
      <c r="F45" s="1348">
        <v>2825500</v>
      </c>
      <c r="G45" s="1348">
        <v>825500</v>
      </c>
      <c r="H45" s="1343">
        <f t="shared" si="1"/>
        <v>29.216067952574765</v>
      </c>
    </row>
    <row r="46" spans="2:8" ht="21" customHeight="1" thickBot="1">
      <c r="B46" s="1339" t="s">
        <v>181</v>
      </c>
      <c r="C46" s="908" t="s">
        <v>133</v>
      </c>
      <c r="D46" s="682" t="s">
        <v>722</v>
      </c>
      <c r="E46" s="1348">
        <v>500000</v>
      </c>
      <c r="F46" s="1348">
        <v>500000</v>
      </c>
      <c r="G46" s="1348"/>
      <c r="H46" s="1343"/>
    </row>
    <row r="47" spans="2:8" ht="21" customHeight="1" thickBot="1">
      <c r="B47" s="1339" t="s">
        <v>192</v>
      </c>
      <c r="C47" s="908" t="s">
        <v>133</v>
      </c>
      <c r="D47" s="682" t="s">
        <v>726</v>
      </c>
      <c r="E47" s="903"/>
      <c r="F47" s="1348">
        <v>114300</v>
      </c>
      <c r="G47" s="903"/>
      <c r="H47" s="1343"/>
    </row>
    <row r="48" spans="2:8" ht="25.5" customHeight="1" thickBot="1">
      <c r="B48" s="1339" t="s">
        <v>193</v>
      </c>
      <c r="C48" s="908" t="s">
        <v>133</v>
      </c>
      <c r="D48" s="682" t="s">
        <v>723</v>
      </c>
      <c r="E48" s="1348">
        <v>150000000</v>
      </c>
      <c r="F48" s="1348">
        <v>150825500</v>
      </c>
      <c r="G48" s="1348">
        <v>698500</v>
      </c>
      <c r="H48" s="1343"/>
    </row>
    <row r="49" spans="2:8" ht="25.5" customHeight="1" thickBot="1">
      <c r="B49" s="1339" t="s">
        <v>194</v>
      </c>
      <c r="C49" s="908" t="s">
        <v>133</v>
      </c>
      <c r="D49" s="682" t="s">
        <v>724</v>
      </c>
      <c r="E49" s="1348">
        <v>200000000</v>
      </c>
      <c r="F49" s="1348">
        <v>191740491</v>
      </c>
      <c r="G49" s="1348"/>
      <c r="H49" s="1343"/>
    </row>
    <row r="50" spans="2:8" ht="25.5" customHeight="1" thickBot="1">
      <c r="B50" s="1339" t="s">
        <v>195</v>
      </c>
      <c r="C50" s="908" t="s">
        <v>133</v>
      </c>
      <c r="D50" s="682" t="s">
        <v>725</v>
      </c>
      <c r="E50" s="1348"/>
      <c r="F50" s="1348">
        <v>334126</v>
      </c>
      <c r="G50" s="1348">
        <v>334126</v>
      </c>
      <c r="H50" s="1343">
        <f t="shared" si="1"/>
        <v>100</v>
      </c>
    </row>
    <row r="51" spans="2:8" ht="30" customHeight="1" thickBot="1">
      <c r="B51" s="1339" t="s">
        <v>196</v>
      </c>
      <c r="C51" s="908" t="s">
        <v>134</v>
      </c>
      <c r="D51" s="682" t="s">
        <v>732</v>
      </c>
      <c r="E51" s="903">
        <v>193000</v>
      </c>
      <c r="F51" s="903">
        <v>193000</v>
      </c>
      <c r="G51" s="903">
        <v>178650</v>
      </c>
      <c r="H51" s="1343">
        <f t="shared" si="1"/>
        <v>92.564766839378237</v>
      </c>
    </row>
    <row r="52" spans="2:8" ht="28.5" customHeight="1" thickBot="1">
      <c r="B52" s="1339" t="s">
        <v>197</v>
      </c>
      <c r="C52" s="908" t="s">
        <v>134</v>
      </c>
      <c r="D52" s="682" t="s">
        <v>733</v>
      </c>
      <c r="E52" s="903"/>
      <c r="F52" s="903">
        <v>1600000</v>
      </c>
      <c r="G52" s="903">
        <v>1500000</v>
      </c>
      <c r="H52" s="1343">
        <f t="shared" si="1"/>
        <v>93.75</v>
      </c>
    </row>
    <row r="53" spans="2:8" ht="28.5" customHeight="1" thickBot="1">
      <c r="B53" s="1339" t="s">
        <v>198</v>
      </c>
      <c r="C53" s="908" t="s">
        <v>734</v>
      </c>
      <c r="D53" s="682" t="s">
        <v>735</v>
      </c>
      <c r="E53" s="903">
        <v>1951807000</v>
      </c>
      <c r="F53" s="903">
        <v>1951807000</v>
      </c>
      <c r="G53" s="903">
        <v>87000</v>
      </c>
      <c r="H53" s="1343"/>
    </row>
    <row r="54" spans="2:8" ht="21" customHeight="1" thickBot="1">
      <c r="B54" s="1339" t="s">
        <v>199</v>
      </c>
      <c r="C54" s="908" t="s">
        <v>736</v>
      </c>
      <c r="D54" s="682" t="s">
        <v>737</v>
      </c>
      <c r="E54" s="903">
        <v>1000000</v>
      </c>
      <c r="F54" s="903">
        <v>604520</v>
      </c>
      <c r="G54" s="903">
        <v>604520</v>
      </c>
      <c r="H54" s="1343">
        <f t="shared" si="1"/>
        <v>100</v>
      </c>
    </row>
    <row r="55" spans="2:8" ht="21" customHeight="1" thickBot="1">
      <c r="B55" s="1339" t="s">
        <v>200</v>
      </c>
      <c r="C55" s="908" t="s">
        <v>135</v>
      </c>
      <c r="D55" s="682" t="s">
        <v>738</v>
      </c>
      <c r="E55" s="903">
        <v>2000000</v>
      </c>
      <c r="F55" s="903">
        <v>2000000</v>
      </c>
      <c r="G55" s="903">
        <v>2000000</v>
      </c>
      <c r="H55" s="1343">
        <f t="shared" si="1"/>
        <v>100</v>
      </c>
    </row>
    <row r="56" spans="2:8" ht="21" customHeight="1" thickBot="1">
      <c r="B56" s="1339" t="s">
        <v>474</v>
      </c>
      <c r="C56" s="908" t="s">
        <v>135</v>
      </c>
      <c r="D56" s="682" t="s">
        <v>739</v>
      </c>
      <c r="E56" s="903">
        <v>200000</v>
      </c>
      <c r="F56" s="903">
        <v>169739</v>
      </c>
      <c r="G56" s="903"/>
      <c r="H56" s="1343"/>
    </row>
    <row r="57" spans="2:8" ht="21" customHeight="1" thickBot="1">
      <c r="B57" s="1339" t="s">
        <v>476</v>
      </c>
      <c r="C57" s="908" t="s">
        <v>135</v>
      </c>
      <c r="D57" s="682" t="s">
        <v>740</v>
      </c>
      <c r="E57" s="903"/>
      <c r="F57" s="1348">
        <v>94860</v>
      </c>
      <c r="G57" s="903">
        <v>94860</v>
      </c>
      <c r="H57" s="1343">
        <f t="shared" si="1"/>
        <v>100</v>
      </c>
    </row>
    <row r="58" spans="2:8" ht="21" customHeight="1" thickBot="1">
      <c r="B58" s="1339" t="s">
        <v>478</v>
      </c>
      <c r="C58" s="908" t="s">
        <v>135</v>
      </c>
      <c r="D58" s="682" t="s">
        <v>741</v>
      </c>
      <c r="E58" s="903">
        <v>581000</v>
      </c>
      <c r="F58" s="903">
        <v>403911</v>
      </c>
      <c r="G58" s="903">
        <v>403252</v>
      </c>
      <c r="H58" s="1343">
        <f t="shared" si="1"/>
        <v>99.836845245611045</v>
      </c>
    </row>
    <row r="59" spans="2:8" ht="21" customHeight="1" thickBot="1">
      <c r="B59" s="1339" t="s">
        <v>480</v>
      </c>
      <c r="C59" s="1413" t="s">
        <v>135</v>
      </c>
      <c r="D59" s="1414" t="s">
        <v>760</v>
      </c>
      <c r="E59" s="1106"/>
      <c r="F59" s="1106">
        <v>212937</v>
      </c>
      <c r="G59" s="1106">
        <v>212937</v>
      </c>
      <c r="H59" s="1343">
        <f t="shared" si="1"/>
        <v>100</v>
      </c>
    </row>
    <row r="60" spans="2:8" ht="21" customHeight="1" thickBot="1">
      <c r="B60" s="1339" t="s">
        <v>482</v>
      </c>
      <c r="C60" s="1353" t="s">
        <v>191</v>
      </c>
      <c r="D60" s="1351" t="s">
        <v>743</v>
      </c>
      <c r="E60" s="1352">
        <v>72000</v>
      </c>
      <c r="F60" s="1352">
        <v>77270</v>
      </c>
      <c r="G60" s="1352">
        <v>77270</v>
      </c>
      <c r="H60" s="1343">
        <f t="shared" si="1"/>
        <v>100</v>
      </c>
    </row>
    <row r="61" spans="2:8" ht="21" customHeight="1" thickBot="1">
      <c r="B61" s="1339" t="s">
        <v>484</v>
      </c>
      <c r="C61" s="1353" t="s">
        <v>579</v>
      </c>
      <c r="D61" s="1351" t="s">
        <v>742</v>
      </c>
      <c r="E61" s="1352"/>
      <c r="F61" s="1352">
        <v>20000</v>
      </c>
      <c r="G61" s="1352">
        <v>20000</v>
      </c>
      <c r="H61" s="1343">
        <f t="shared" si="1"/>
        <v>100</v>
      </c>
    </row>
    <row r="62" spans="2:8" ht="21" customHeight="1" thickBot="1">
      <c r="B62" s="1339" t="s">
        <v>485</v>
      </c>
      <c r="C62" s="1353" t="s">
        <v>579</v>
      </c>
      <c r="D62" s="1351" t="s">
        <v>744</v>
      </c>
      <c r="E62" s="1352"/>
      <c r="F62" s="1352">
        <v>406000</v>
      </c>
      <c r="G62" s="1352"/>
      <c r="H62" s="1343"/>
    </row>
    <row r="63" spans="2:8" ht="21" customHeight="1" thickBot="1">
      <c r="B63" s="1339" t="s">
        <v>486</v>
      </c>
      <c r="C63" s="1104" t="s">
        <v>138</v>
      </c>
      <c r="D63" s="1105" t="s">
        <v>582</v>
      </c>
      <c r="E63" s="1106">
        <v>6574000</v>
      </c>
      <c r="F63" s="1106">
        <v>6574365</v>
      </c>
      <c r="G63" s="1106">
        <v>6574365</v>
      </c>
      <c r="H63" s="1343">
        <f t="shared" si="1"/>
        <v>100</v>
      </c>
    </row>
    <row r="64" spans="2:8" ht="21" customHeight="1" thickBot="1">
      <c r="B64" s="1339" t="s">
        <v>488</v>
      </c>
      <c r="C64" s="1104" t="s">
        <v>503</v>
      </c>
      <c r="D64" s="1105" t="s">
        <v>583</v>
      </c>
      <c r="E64" s="1106">
        <v>2000000</v>
      </c>
      <c r="F64" s="1106">
        <v>865624</v>
      </c>
      <c r="G64" s="1106">
        <v>819243</v>
      </c>
      <c r="H64" s="1343">
        <f t="shared" si="1"/>
        <v>94.641899947321235</v>
      </c>
    </row>
    <row r="65" spans="2:8" ht="31.15" customHeight="1" thickBot="1">
      <c r="B65" s="1339" t="s">
        <v>490</v>
      </c>
      <c r="C65" s="1416">
        <v>107055</v>
      </c>
      <c r="D65" s="1105" t="s">
        <v>759</v>
      </c>
      <c r="E65" s="1410"/>
      <c r="F65" s="1411">
        <v>31990</v>
      </c>
      <c r="G65" s="1412">
        <v>31990</v>
      </c>
      <c r="H65" s="1343">
        <f t="shared" si="1"/>
        <v>100</v>
      </c>
    </row>
    <row r="66" spans="2:8" ht="21" customHeight="1" thickBot="1">
      <c r="B66" s="1655" t="s">
        <v>11</v>
      </c>
      <c r="C66" s="1656"/>
      <c r="D66" s="1657"/>
      <c r="E66" s="1415">
        <f>SUM(E17:E65)</f>
        <v>2572566000</v>
      </c>
      <c r="F66" s="1415">
        <f>SUM(F17:F65)</f>
        <v>2651761171</v>
      </c>
      <c r="G66" s="1415">
        <f>SUM(G17:G65)</f>
        <v>135744525</v>
      </c>
      <c r="H66" s="1343">
        <f t="shared" si="1"/>
        <v>5.1190328331419703</v>
      </c>
    </row>
    <row r="67" spans="2:8" ht="21" customHeight="1">
      <c r="E67" s="1349"/>
      <c r="F67" s="1349"/>
      <c r="G67" s="1349"/>
    </row>
    <row r="68" spans="2:8" ht="21" customHeight="1">
      <c r="E68" s="372"/>
      <c r="F68" s="372"/>
      <c r="G68" s="31"/>
    </row>
    <row r="69" spans="2:8" ht="21" customHeight="1">
      <c r="E69" s="372"/>
      <c r="F69" s="372"/>
      <c r="G69" s="31"/>
    </row>
    <row r="70" spans="2:8" ht="21" customHeight="1">
      <c r="E70" s="372"/>
      <c r="F70" s="372"/>
      <c r="G70" s="31"/>
    </row>
    <row r="71" spans="2:8" ht="21" customHeight="1">
      <c r="E71" s="372"/>
      <c r="F71" s="372"/>
      <c r="G71" s="31"/>
    </row>
    <row r="72" spans="2:8" ht="21" customHeight="1">
      <c r="E72" s="372"/>
      <c r="F72" s="372"/>
      <c r="G72" s="31"/>
    </row>
    <row r="73" spans="2:8">
      <c r="E73" s="370"/>
      <c r="F73" s="370"/>
    </row>
    <row r="75" spans="2:8">
      <c r="E75" s="31"/>
      <c r="F75" s="31"/>
      <c r="G75" s="31"/>
    </row>
    <row r="76" spans="2:8">
      <c r="E76" s="31"/>
      <c r="F76" s="31"/>
      <c r="G76" s="31"/>
    </row>
    <row r="77" spans="2:8">
      <c r="E77" s="31"/>
      <c r="F77" s="31"/>
      <c r="G77" s="31"/>
    </row>
  </sheetData>
  <mergeCells count="6">
    <mergeCell ref="B66:D66"/>
    <mergeCell ref="B2:H2"/>
    <mergeCell ref="E4:H4"/>
    <mergeCell ref="B13:D13"/>
    <mergeCell ref="B14:H14"/>
    <mergeCell ref="E15:H15"/>
  </mergeCells>
  <pageMargins left="0.78740157480314965" right="0.78740157480314965" top="0.98425196850393704" bottom="0.98425196850393704" header="0.51181102362204722" footer="0.51181102362204722"/>
  <pageSetup paperSize="9" scale="45" orientation="portrait" r:id="rId1"/>
  <headerFooter alignWithMargins="0">
    <oddHeader xml:space="preserve">&amp;R4.sz. melléklet
..../2017.(....) Egyek Önk. </oddHeader>
  </headerFooter>
  <rowBreaks count="1" manualBreakCount="1">
    <brk id="67" max="8" man="1"/>
  </rowBreaks>
</worksheet>
</file>

<file path=xl/worksheets/sheet19.xml><?xml version="1.0" encoding="utf-8"?>
<worksheet xmlns="http://schemas.openxmlformats.org/spreadsheetml/2006/main" xmlns:r="http://schemas.openxmlformats.org/officeDocument/2006/relationships">
  <dimension ref="B1:J64"/>
  <sheetViews>
    <sheetView view="pageBreakPreview" topLeftCell="D19" zoomScale="80" zoomScaleNormal="100" zoomScaleSheetLayoutView="80" workbookViewId="0">
      <selection activeCell="H21" sqref="H21"/>
    </sheetView>
  </sheetViews>
  <sheetFormatPr defaultRowHeight="12.75"/>
  <cols>
    <col min="2" max="2" width="6.85546875" customWidth="1"/>
    <col min="3" max="3" width="8.7109375" customWidth="1"/>
    <col min="4" max="4" width="75.42578125" style="24" customWidth="1"/>
    <col min="5" max="5" width="21" style="1497" customWidth="1"/>
    <col min="6" max="6" width="22" style="714" customWidth="1"/>
    <col min="7" max="7" width="21.28515625" style="1498" customWidth="1"/>
    <col min="8" max="8" width="19.85546875" style="24" customWidth="1"/>
    <col min="9" max="9" width="16" style="24" customWidth="1"/>
    <col min="10" max="10" width="13.7109375" bestFit="1" customWidth="1"/>
  </cols>
  <sheetData>
    <row r="1" spans="2:10" ht="15">
      <c r="B1" s="21"/>
      <c r="C1" s="1664" t="s">
        <v>50</v>
      </c>
      <c r="D1" s="1665"/>
      <c r="E1" s="1665"/>
      <c r="F1" s="1665"/>
      <c r="G1" s="1665"/>
      <c r="H1" s="1665"/>
      <c r="I1" s="1665"/>
      <c r="J1" s="21"/>
    </row>
    <row r="2" spans="2:10" ht="15">
      <c r="B2" s="21"/>
      <c r="C2" s="1417"/>
      <c r="D2" s="946"/>
      <c r="E2" s="947"/>
      <c r="F2" s="946"/>
      <c r="G2" s="946"/>
      <c r="H2" s="946"/>
      <c r="I2" s="946"/>
      <c r="J2" s="21"/>
    </row>
    <row r="3" spans="2:10" ht="15">
      <c r="B3" s="21"/>
      <c r="C3" s="1417"/>
      <c r="D3" s="946"/>
      <c r="E3" s="947"/>
      <c r="F3" s="946"/>
      <c r="G3" s="946"/>
      <c r="H3" s="946"/>
      <c r="I3" s="946"/>
      <c r="J3" s="21"/>
    </row>
    <row r="4" spans="2:10" ht="13.5" customHeight="1" thickBot="1">
      <c r="B4" s="1666" t="s">
        <v>24</v>
      </c>
      <c r="C4" s="1666"/>
      <c r="D4" s="1666"/>
      <c r="E4" s="1666"/>
      <c r="F4" s="1666"/>
      <c r="G4" s="1666"/>
      <c r="H4" s="1666"/>
      <c r="I4" s="1666"/>
      <c r="J4" s="21"/>
    </row>
    <row r="5" spans="2:10" ht="13.5" customHeight="1">
      <c r="B5" s="1419"/>
      <c r="C5" s="1667" t="s">
        <v>25</v>
      </c>
      <c r="D5" s="1669" t="s">
        <v>26</v>
      </c>
      <c r="E5" s="1671" t="s">
        <v>765</v>
      </c>
      <c r="F5" s="1673" t="s">
        <v>766</v>
      </c>
      <c r="G5" s="1673"/>
      <c r="H5" s="1673"/>
      <c r="I5" s="1674" t="s">
        <v>169</v>
      </c>
      <c r="J5" s="21"/>
    </row>
    <row r="6" spans="2:10" ht="15.75" thickBot="1">
      <c r="B6" s="21"/>
      <c r="C6" s="1668"/>
      <c r="D6" s="1670"/>
      <c r="E6" s="1672"/>
      <c r="F6" s="1420" t="s">
        <v>175</v>
      </c>
      <c r="G6" s="1427" t="s">
        <v>177</v>
      </c>
      <c r="H6" s="1420" t="s">
        <v>168</v>
      </c>
      <c r="I6" s="1675"/>
      <c r="J6" s="21"/>
    </row>
    <row r="7" spans="2:10" ht="15.75" thickBot="1">
      <c r="B7" s="21"/>
      <c r="C7" s="1184">
        <v>1</v>
      </c>
      <c r="D7" s="1185">
        <v>2</v>
      </c>
      <c r="E7" s="1186">
        <v>3</v>
      </c>
      <c r="F7" s="1187">
        <v>4</v>
      </c>
      <c r="G7" s="1428">
        <v>5</v>
      </c>
      <c r="H7" s="1183">
        <v>6</v>
      </c>
      <c r="I7" s="1183">
        <v>7</v>
      </c>
      <c r="J7" s="21"/>
    </row>
    <row r="8" spans="2:10" ht="15.75" thickBot="1">
      <c r="B8" s="21"/>
      <c r="C8" s="948" t="s">
        <v>0</v>
      </c>
      <c r="D8" s="948" t="s">
        <v>61</v>
      </c>
      <c r="E8" s="1429">
        <f>E9+E16</f>
        <v>908265000</v>
      </c>
      <c r="F8" s="1430">
        <f>F9+F16+F15</f>
        <v>303714425</v>
      </c>
      <c r="G8" s="1430">
        <f>G9+G16</f>
        <v>829088266</v>
      </c>
      <c r="H8" s="1430">
        <f>H9+H16</f>
        <v>796697042</v>
      </c>
      <c r="I8" s="1430">
        <f t="shared" ref="I8:I37" si="0">H8/G8*100</f>
        <v>96.093151317136119</v>
      </c>
      <c r="J8" s="21"/>
    </row>
    <row r="9" spans="2:10" s="26" customFormat="1" ht="15.75" thickBot="1">
      <c r="B9" s="949"/>
      <c r="C9" s="948" t="s">
        <v>4</v>
      </c>
      <c r="D9" s="950" t="s">
        <v>65</v>
      </c>
      <c r="E9" s="1431">
        <f>E10+E11+E12+E13</f>
        <v>327239000</v>
      </c>
      <c r="F9" s="1431">
        <f>F10+F11+F12+F13</f>
        <v>299987425</v>
      </c>
      <c r="G9" s="1431">
        <f>G10+G11+G12+G13+G14</f>
        <v>251385131</v>
      </c>
      <c r="H9" s="1431">
        <f>H10+H11+H12+H13+H14</f>
        <v>251385131</v>
      </c>
      <c r="I9" s="1430">
        <f t="shared" si="0"/>
        <v>100</v>
      </c>
      <c r="J9" s="949"/>
    </row>
    <row r="10" spans="2:10" ht="15.75" thickBot="1">
      <c r="B10" s="21"/>
      <c r="C10" s="948" t="s">
        <v>8</v>
      </c>
      <c r="D10" s="951" t="s">
        <v>139</v>
      </c>
      <c r="E10" s="1432">
        <v>139452000</v>
      </c>
      <c r="F10" s="1433">
        <v>138972149</v>
      </c>
      <c r="G10" s="1432">
        <v>157065731</v>
      </c>
      <c r="H10" s="1434">
        <v>157065731</v>
      </c>
      <c r="I10" s="1430">
        <f t="shared" si="0"/>
        <v>100</v>
      </c>
      <c r="J10" s="21"/>
    </row>
    <row r="11" spans="2:10" ht="15.75" thickBot="1">
      <c r="B11" s="21"/>
      <c r="C11" s="948" t="s">
        <v>2</v>
      </c>
      <c r="D11" s="952" t="s">
        <v>140</v>
      </c>
      <c r="E11" s="1435">
        <v>83118000</v>
      </c>
      <c r="F11" s="1436">
        <v>73598296</v>
      </c>
      <c r="G11" s="1435">
        <v>69323116</v>
      </c>
      <c r="H11" s="1437">
        <v>69323116</v>
      </c>
      <c r="I11" s="1430">
        <f t="shared" si="0"/>
        <v>100</v>
      </c>
      <c r="J11" s="21"/>
    </row>
    <row r="12" spans="2:10" ht="15.75" thickBot="1">
      <c r="B12" s="21"/>
      <c r="C12" s="948" t="s">
        <v>5</v>
      </c>
      <c r="D12" s="952" t="s">
        <v>141</v>
      </c>
      <c r="E12" s="1435">
        <v>65000000</v>
      </c>
      <c r="F12" s="1436">
        <v>6220980</v>
      </c>
      <c r="G12" s="1435">
        <v>6220980</v>
      </c>
      <c r="H12" s="1437">
        <v>6220980</v>
      </c>
      <c r="I12" s="1430">
        <f t="shared" si="0"/>
        <v>100</v>
      </c>
      <c r="J12" s="21"/>
    </row>
    <row r="13" spans="2:10" ht="15.75" thickBot="1">
      <c r="B13" s="21"/>
      <c r="C13" s="948" t="s">
        <v>9</v>
      </c>
      <c r="D13" s="952" t="s">
        <v>545</v>
      </c>
      <c r="E13" s="1435">
        <v>39669000</v>
      </c>
      <c r="F13" s="1436">
        <v>81196000</v>
      </c>
      <c r="G13" s="1435">
        <v>18769304</v>
      </c>
      <c r="H13" s="1437">
        <v>18769304</v>
      </c>
      <c r="I13" s="1430">
        <f t="shared" si="0"/>
        <v>100</v>
      </c>
      <c r="J13" s="21"/>
    </row>
    <row r="14" spans="2:10" ht="15.75" thickBot="1">
      <c r="B14" s="21"/>
      <c r="C14" s="948"/>
      <c r="D14" s="952" t="s">
        <v>767</v>
      </c>
      <c r="E14" s="1435"/>
      <c r="F14" s="1436"/>
      <c r="G14" s="1435">
        <v>6000</v>
      </c>
      <c r="H14" s="1437">
        <v>6000</v>
      </c>
      <c r="I14" s="1430">
        <f t="shared" si="0"/>
        <v>100</v>
      </c>
      <c r="J14" s="21"/>
    </row>
    <row r="15" spans="2:10" ht="29.25" thickBot="1">
      <c r="B15" s="21"/>
      <c r="C15" s="948"/>
      <c r="D15" s="952" t="s">
        <v>768</v>
      </c>
      <c r="E15" s="1435"/>
      <c r="F15" s="1436">
        <v>945000</v>
      </c>
      <c r="G15" s="1435"/>
      <c r="H15" s="1437"/>
      <c r="I15" s="1430"/>
      <c r="J15" s="21"/>
    </row>
    <row r="16" spans="2:10" s="26" customFormat="1" ht="15.75" thickBot="1">
      <c r="B16" s="949"/>
      <c r="C16" s="948" t="s">
        <v>10</v>
      </c>
      <c r="D16" s="953" t="s">
        <v>142</v>
      </c>
      <c r="E16" s="1438">
        <v>581026000</v>
      </c>
      <c r="F16" s="1439">
        <v>2782000</v>
      </c>
      <c r="G16" s="1439">
        <v>577703135</v>
      </c>
      <c r="H16" s="1440">
        <v>545311911</v>
      </c>
      <c r="I16" s="1430">
        <f t="shared" si="0"/>
        <v>94.393102263500779</v>
      </c>
      <c r="J16" s="949"/>
    </row>
    <row r="17" spans="2:10" ht="15.75" thickBot="1">
      <c r="B17" s="21"/>
      <c r="C17" s="948" t="s">
        <v>6</v>
      </c>
      <c r="D17" s="954" t="s">
        <v>66</v>
      </c>
      <c r="E17" s="1441">
        <f>E18+E19</f>
        <v>221384000</v>
      </c>
      <c r="F17" s="1441">
        <f>F18+F19</f>
        <v>2059920000</v>
      </c>
      <c r="G17" s="1441">
        <f>G18+G19</f>
        <v>2146714783</v>
      </c>
      <c r="H17" s="1442">
        <f>H18+H19</f>
        <v>84026093</v>
      </c>
      <c r="I17" s="1430">
        <f t="shared" si="0"/>
        <v>3.9141712567225566</v>
      </c>
      <c r="J17" s="21"/>
    </row>
    <row r="18" spans="2:10" ht="15.75" thickBot="1">
      <c r="B18" s="21"/>
      <c r="C18" s="948" t="s">
        <v>1</v>
      </c>
      <c r="D18" s="955" t="s">
        <v>143</v>
      </c>
      <c r="E18" s="1435">
        <v>21478000</v>
      </c>
      <c r="F18" s="1436"/>
      <c r="G18" s="1436">
        <v>3267774</v>
      </c>
      <c r="H18" s="1437">
        <v>3267774</v>
      </c>
      <c r="I18" s="1430">
        <f t="shared" si="0"/>
        <v>100</v>
      </c>
      <c r="J18" s="21"/>
    </row>
    <row r="19" spans="2:10" ht="29.25" thickBot="1">
      <c r="B19" s="21"/>
      <c r="C19" s="948" t="s">
        <v>7</v>
      </c>
      <c r="D19" s="955" t="s">
        <v>144</v>
      </c>
      <c r="E19" s="1443">
        <v>199906000</v>
      </c>
      <c r="F19" s="1436">
        <v>2059920000</v>
      </c>
      <c r="G19" s="1436">
        <v>2143447009</v>
      </c>
      <c r="H19" s="1437">
        <v>80758319</v>
      </c>
      <c r="I19" s="1430">
        <f t="shared" si="0"/>
        <v>3.7676844195778298</v>
      </c>
      <c r="J19" s="21"/>
    </row>
    <row r="20" spans="2:10" ht="15.75" thickBot="1">
      <c r="B20" s="21"/>
      <c r="C20" s="948" t="s">
        <v>15</v>
      </c>
      <c r="D20" s="956" t="s">
        <v>79</v>
      </c>
      <c r="E20" s="1444">
        <f>E22+E23+E27</f>
        <v>82422000</v>
      </c>
      <c r="F20" s="1444">
        <f>F22+F23+F27</f>
        <v>82421000</v>
      </c>
      <c r="G20" s="1444">
        <f>G22+G23+G27</f>
        <v>82519000</v>
      </c>
      <c r="H20" s="1445">
        <f>H22+H23+H27+H21</f>
        <v>86178673</v>
      </c>
      <c r="I20" s="1430">
        <f t="shared" si="0"/>
        <v>104.43494589124928</v>
      </c>
      <c r="J20" s="21"/>
    </row>
    <row r="21" spans="2:10" ht="15.75" thickBot="1">
      <c r="B21" s="21"/>
      <c r="C21" s="948"/>
      <c r="D21" s="1446" t="s">
        <v>769</v>
      </c>
      <c r="E21" s="1444"/>
      <c r="F21" s="1444"/>
      <c r="G21" s="1444"/>
      <c r="H21" s="1447">
        <v>368345</v>
      </c>
      <c r="I21" s="1430"/>
      <c r="J21" s="21"/>
    </row>
    <row r="22" spans="2:10" ht="15.75" thickBot="1">
      <c r="B22" s="21"/>
      <c r="C22" s="948" t="s">
        <v>13</v>
      </c>
      <c r="D22" s="957" t="s">
        <v>53</v>
      </c>
      <c r="E22" s="1448">
        <v>15514000</v>
      </c>
      <c r="F22" s="1448">
        <v>15514000</v>
      </c>
      <c r="G22" s="1448">
        <v>15612000</v>
      </c>
      <c r="H22" s="1449">
        <v>14464730</v>
      </c>
      <c r="I22" s="1430">
        <f t="shared" si="0"/>
        <v>92.651357929797598</v>
      </c>
      <c r="J22" s="21"/>
    </row>
    <row r="23" spans="2:10" s="26" customFormat="1" ht="15" thickBot="1">
      <c r="B23" s="949"/>
      <c r="C23" s="958" t="s">
        <v>30</v>
      </c>
      <c r="D23" s="959" t="s">
        <v>145</v>
      </c>
      <c r="E23" s="1450">
        <f>E24+E25+E26</f>
        <v>62628000</v>
      </c>
      <c r="F23" s="1450">
        <f>F24+F25+F26</f>
        <v>62627000</v>
      </c>
      <c r="G23" s="1450">
        <f t="shared" ref="G23:H23" si="1">G24+G25+G26</f>
        <v>60577000</v>
      </c>
      <c r="H23" s="1450">
        <f t="shared" si="1"/>
        <v>64916475</v>
      </c>
      <c r="I23" s="1451">
        <f t="shared" si="0"/>
        <v>107.16356868118262</v>
      </c>
      <c r="J23" s="949"/>
    </row>
    <row r="24" spans="2:10" ht="15.75" thickBot="1">
      <c r="B24" s="21"/>
      <c r="C24" s="948" t="s">
        <v>33</v>
      </c>
      <c r="D24" s="955" t="s">
        <v>146</v>
      </c>
      <c r="E24" s="1435">
        <v>52562000</v>
      </c>
      <c r="F24" s="1436">
        <v>52562000</v>
      </c>
      <c r="G24" s="1436">
        <v>52562000</v>
      </c>
      <c r="H24" s="1437">
        <v>57024851</v>
      </c>
      <c r="I24" s="1430">
        <f t="shared" si="0"/>
        <v>108.49064152810016</v>
      </c>
      <c r="J24" s="21"/>
    </row>
    <row r="25" spans="2:10" ht="15.75" thickBot="1">
      <c r="B25" s="21"/>
      <c r="C25" s="948" t="s">
        <v>31</v>
      </c>
      <c r="D25" s="955" t="s">
        <v>147</v>
      </c>
      <c r="E25" s="1435">
        <v>8016000</v>
      </c>
      <c r="F25" s="1436">
        <v>8015000</v>
      </c>
      <c r="G25" s="1436">
        <v>8015000</v>
      </c>
      <c r="H25" s="1437">
        <v>7891624</v>
      </c>
      <c r="I25" s="1430">
        <f t="shared" si="0"/>
        <v>98.460686213349973</v>
      </c>
      <c r="J25" s="21"/>
    </row>
    <row r="26" spans="2:10" ht="15.75" thickBot="1">
      <c r="B26" s="21"/>
      <c r="C26" s="948" t="s">
        <v>32</v>
      </c>
      <c r="D26" s="955" t="s">
        <v>57</v>
      </c>
      <c r="E26" s="1435">
        <v>2050000</v>
      </c>
      <c r="F26" s="1436">
        <v>2050000</v>
      </c>
      <c r="G26" s="1436"/>
      <c r="H26" s="1437"/>
      <c r="I26" s="1430"/>
      <c r="J26" s="21"/>
    </row>
    <row r="27" spans="2:10" s="26" customFormat="1" ht="15" thickBot="1">
      <c r="B27" s="949"/>
      <c r="C27" s="958" t="s">
        <v>34</v>
      </c>
      <c r="D27" s="960" t="s">
        <v>148</v>
      </c>
      <c r="E27" s="1438">
        <v>4280000</v>
      </c>
      <c r="F27" s="1439">
        <v>4280000</v>
      </c>
      <c r="G27" s="1439">
        <v>6330000</v>
      </c>
      <c r="H27" s="1440">
        <v>6429123</v>
      </c>
      <c r="I27" s="1451">
        <f t="shared" si="0"/>
        <v>101.56592417061611</v>
      </c>
      <c r="J27" s="949"/>
    </row>
    <row r="28" spans="2:10" ht="15.75" thickBot="1">
      <c r="B28" s="21"/>
      <c r="C28" s="948" t="s">
        <v>35</v>
      </c>
      <c r="D28" s="956" t="s">
        <v>149</v>
      </c>
      <c r="E28" s="1444">
        <v>46045000</v>
      </c>
      <c r="F28" s="1444">
        <v>449806000</v>
      </c>
      <c r="G28" s="1444">
        <v>468074260</v>
      </c>
      <c r="H28" s="1445">
        <v>46352793</v>
      </c>
      <c r="I28" s="1430">
        <f t="shared" si="0"/>
        <v>9.9028716084494803</v>
      </c>
      <c r="J28" s="21"/>
    </row>
    <row r="29" spans="2:10" s="25" customFormat="1" ht="15.75" thickBot="1">
      <c r="B29" s="961"/>
      <c r="C29" s="948" t="s">
        <v>36</v>
      </c>
      <c r="D29" s="962" t="s">
        <v>80</v>
      </c>
      <c r="E29" s="1452">
        <v>39000</v>
      </c>
      <c r="F29" s="1453">
        <v>0</v>
      </c>
      <c r="G29" s="1453">
        <v>0</v>
      </c>
      <c r="H29" s="1454">
        <v>400000</v>
      </c>
      <c r="I29" s="1430"/>
      <c r="J29" s="961"/>
    </row>
    <row r="30" spans="2:10" s="25" customFormat="1" ht="15.75" thickBot="1">
      <c r="B30" s="961"/>
      <c r="C30" s="948" t="s">
        <v>12</v>
      </c>
      <c r="D30" s="963" t="s">
        <v>77</v>
      </c>
      <c r="E30" s="1455">
        <v>8742000</v>
      </c>
      <c r="F30" s="1456">
        <v>900000</v>
      </c>
      <c r="G30" s="1456">
        <v>4151001</v>
      </c>
      <c r="H30" s="1457">
        <v>4390296</v>
      </c>
      <c r="I30" s="1430">
        <f t="shared" si="0"/>
        <v>105.76475409184437</v>
      </c>
      <c r="J30" s="961"/>
    </row>
    <row r="31" spans="2:10" s="25" customFormat="1" ht="15.75" thickBot="1">
      <c r="B31" s="961"/>
      <c r="C31" s="948" t="s">
        <v>37</v>
      </c>
      <c r="D31" s="964" t="s">
        <v>68</v>
      </c>
      <c r="E31" s="1458">
        <f>E32+E33</f>
        <v>761000</v>
      </c>
      <c r="F31" s="1459">
        <f>F32+F33</f>
        <v>514000</v>
      </c>
      <c r="G31" s="1459">
        <f>G32+G33</f>
        <v>514000</v>
      </c>
      <c r="H31" s="1460">
        <f>H32+H33</f>
        <v>512817</v>
      </c>
      <c r="I31" s="1430">
        <f t="shared" si="0"/>
        <v>99.769844357976652</v>
      </c>
      <c r="J31" s="961"/>
    </row>
    <row r="32" spans="2:10" s="86" customFormat="1" ht="29.25" thickBot="1">
      <c r="B32" s="21"/>
      <c r="C32" s="948" t="s">
        <v>38</v>
      </c>
      <c r="D32" s="965" t="s">
        <v>540</v>
      </c>
      <c r="E32" s="1461">
        <v>203000</v>
      </c>
      <c r="F32" s="1462">
        <v>0</v>
      </c>
      <c r="G32" s="1462">
        <v>0</v>
      </c>
      <c r="H32" s="1463">
        <v>0</v>
      </c>
      <c r="I32" s="1430"/>
      <c r="J32" s="21"/>
    </row>
    <row r="33" spans="2:10" s="86" customFormat="1" ht="15.75" thickBot="1">
      <c r="B33" s="21"/>
      <c r="C33" s="948" t="s">
        <v>39</v>
      </c>
      <c r="D33" s="965" t="s">
        <v>546</v>
      </c>
      <c r="E33" s="1462">
        <v>558000</v>
      </c>
      <c r="F33" s="1462">
        <v>514000</v>
      </c>
      <c r="G33" s="1462">
        <v>514000</v>
      </c>
      <c r="H33" s="1464">
        <v>512817</v>
      </c>
      <c r="I33" s="1430">
        <f t="shared" si="0"/>
        <v>99.769844357976652</v>
      </c>
      <c r="J33" s="21"/>
    </row>
    <row r="34" spans="2:10" ht="15.75" thickBot="1">
      <c r="B34" s="21"/>
      <c r="C34" s="1678" t="s">
        <v>51</v>
      </c>
      <c r="D34" s="1679"/>
      <c r="E34" s="1465">
        <f>E8+E17+E20+E28+E29+E30+E31</f>
        <v>1267658000</v>
      </c>
      <c r="F34" s="1465">
        <f>F8+F17+F20+F28+F29+F30+F31</f>
        <v>2897275425</v>
      </c>
      <c r="G34" s="1465">
        <f>G8+G17+G20+G28+G29+G30+G31</f>
        <v>3531061310</v>
      </c>
      <c r="H34" s="1466">
        <f>H8+H17+H20+H28+H29+H30+H31</f>
        <v>1018557714</v>
      </c>
      <c r="I34" s="1430">
        <f t="shared" si="0"/>
        <v>28.8456536032222</v>
      </c>
      <c r="J34" s="21"/>
    </row>
    <row r="35" spans="2:10" ht="15.75" thickBot="1">
      <c r="B35" s="21"/>
      <c r="C35" s="966" t="s">
        <v>42</v>
      </c>
      <c r="D35" s="956" t="s">
        <v>75</v>
      </c>
      <c r="E35" s="1467">
        <f>E36+E37+E38</f>
        <v>204520000</v>
      </c>
      <c r="F35" s="1467">
        <f>F36+F37+F38</f>
        <v>256483000</v>
      </c>
      <c r="G35" s="1467">
        <f>G36+G37+G38</f>
        <v>261187188</v>
      </c>
      <c r="H35" s="1467">
        <f>H36+H37+H38</f>
        <v>160916513</v>
      </c>
      <c r="I35" s="1430">
        <f t="shared" si="0"/>
        <v>61.60965024057765</v>
      </c>
      <c r="J35" s="21"/>
    </row>
    <row r="36" spans="2:10" ht="15.75" thickBot="1">
      <c r="B36" s="21"/>
      <c r="C36" s="966" t="s">
        <v>43</v>
      </c>
      <c r="D36" s="967" t="s">
        <v>150</v>
      </c>
      <c r="E36" s="1468">
        <v>115244000</v>
      </c>
      <c r="F36" s="1462">
        <v>123619000</v>
      </c>
      <c r="G36" s="1462">
        <v>123619000</v>
      </c>
      <c r="H36" s="1469">
        <v>10868523</v>
      </c>
      <c r="I36" s="1430">
        <f t="shared" si="0"/>
        <v>8.7919518844190616</v>
      </c>
      <c r="J36" s="21"/>
    </row>
    <row r="37" spans="2:10" ht="15.75" thickBot="1">
      <c r="B37" s="21"/>
      <c r="C37" s="966" t="s">
        <v>44</v>
      </c>
      <c r="D37" s="967" t="s">
        <v>71</v>
      </c>
      <c r="E37" s="1468">
        <v>81171000</v>
      </c>
      <c r="F37" s="1470">
        <v>132864000</v>
      </c>
      <c r="G37" s="1462">
        <v>137568188</v>
      </c>
      <c r="H37" s="1469">
        <v>139552000</v>
      </c>
      <c r="I37" s="1444">
        <f t="shared" si="0"/>
        <v>101.442057229103</v>
      </c>
      <c r="J37" s="1471"/>
    </row>
    <row r="38" spans="2:10" ht="15.75" thickBot="1">
      <c r="B38" s="21"/>
      <c r="C38" s="968" t="s">
        <v>179</v>
      </c>
      <c r="D38" s="1472" t="s">
        <v>517</v>
      </c>
      <c r="E38" s="1468">
        <v>8105000</v>
      </c>
      <c r="F38" s="969"/>
      <c r="G38" s="970">
        <v>0</v>
      </c>
      <c r="H38" s="1469">
        <v>10495990</v>
      </c>
      <c r="I38" s="971"/>
      <c r="J38" s="21"/>
    </row>
    <row r="39" spans="2:10" ht="14.25">
      <c r="B39" s="21"/>
      <c r="C39" s="972"/>
      <c r="D39" s="973"/>
      <c r="E39" s="974"/>
      <c r="F39" s="975"/>
      <c r="G39" s="975"/>
      <c r="H39" s="976"/>
      <c r="I39" s="976"/>
      <c r="J39" s="21"/>
    </row>
    <row r="40" spans="2:10" ht="15">
      <c r="B40" s="21"/>
      <c r="C40" s="1680" t="s">
        <v>27</v>
      </c>
      <c r="D40" s="1680"/>
      <c r="E40" s="1680"/>
      <c r="F40" s="1680"/>
      <c r="G40" s="1680"/>
      <c r="H40" s="1680"/>
      <c r="I40" s="1680"/>
      <c r="J40" s="21"/>
    </row>
    <row r="41" spans="2:10" ht="15.75" thickBot="1">
      <c r="B41" s="21"/>
      <c r="C41" s="1177"/>
      <c r="D41" s="1177"/>
      <c r="E41" s="1178"/>
      <c r="F41" s="1179"/>
      <c r="G41" s="1473"/>
      <c r="H41" s="976"/>
      <c r="I41" s="976"/>
      <c r="J41" s="21"/>
    </row>
    <row r="42" spans="2:10" ht="15">
      <c r="B42" s="21"/>
      <c r="C42" s="1667" t="s">
        <v>28</v>
      </c>
      <c r="D42" s="1669" t="s">
        <v>29</v>
      </c>
      <c r="E42" s="1671" t="s">
        <v>765</v>
      </c>
      <c r="F42" s="1681" t="s">
        <v>766</v>
      </c>
      <c r="G42" s="1681"/>
      <c r="H42" s="1681"/>
      <c r="I42" s="1674" t="s">
        <v>169</v>
      </c>
      <c r="J42" s="21"/>
    </row>
    <row r="43" spans="2:10" ht="15.75" thickBot="1">
      <c r="B43" s="21"/>
      <c r="C43" s="1668"/>
      <c r="D43" s="1670"/>
      <c r="E43" s="1672"/>
      <c r="F43" s="1420" t="s">
        <v>175</v>
      </c>
      <c r="G43" s="1427" t="s">
        <v>177</v>
      </c>
      <c r="H43" s="1420" t="s">
        <v>168</v>
      </c>
      <c r="I43" s="1675"/>
      <c r="J43" s="21"/>
    </row>
    <row r="44" spans="2:10" ht="15.75" thickBot="1">
      <c r="B44" s="21"/>
      <c r="C44" s="1180">
        <v>1</v>
      </c>
      <c r="D44" s="1181">
        <v>2</v>
      </c>
      <c r="E44" s="1182" t="s">
        <v>520</v>
      </c>
      <c r="F44" s="1180" t="s">
        <v>538</v>
      </c>
      <c r="G44" s="1474" t="s">
        <v>519</v>
      </c>
      <c r="H44" s="1183" t="s">
        <v>521</v>
      </c>
      <c r="I44" s="1183" t="s">
        <v>522</v>
      </c>
      <c r="J44" s="21"/>
    </row>
    <row r="45" spans="2:10" ht="15.75" thickBot="1">
      <c r="B45" s="21"/>
      <c r="C45" s="977" t="s">
        <v>0</v>
      </c>
      <c r="D45" s="978" t="s">
        <v>151</v>
      </c>
      <c r="E45" s="1430">
        <f>E46+E47</f>
        <v>541595000</v>
      </c>
      <c r="F45" s="1430">
        <f>F46+F47</f>
        <v>183758000</v>
      </c>
      <c r="G45" s="1475">
        <f>G46+G47</f>
        <v>630861582</v>
      </c>
      <c r="H45" s="1430">
        <f>H46+H47</f>
        <v>528722157</v>
      </c>
      <c r="I45" s="1430">
        <f>H45/G45*100</f>
        <v>83.809534783178478</v>
      </c>
      <c r="J45" s="21"/>
    </row>
    <row r="46" spans="2:10" ht="15.75" thickBot="1">
      <c r="B46" s="21"/>
      <c r="C46" s="977" t="s">
        <v>4</v>
      </c>
      <c r="D46" s="979" t="s">
        <v>124</v>
      </c>
      <c r="E46" s="980">
        <v>511733000</v>
      </c>
      <c r="F46" s="1476">
        <v>154628000</v>
      </c>
      <c r="G46" s="1476">
        <v>598846205</v>
      </c>
      <c r="H46" s="980">
        <v>498797803</v>
      </c>
      <c r="I46" s="1430">
        <f t="shared" ref="I46:I63" si="2">H46/G46*100</f>
        <v>83.293139179198775</v>
      </c>
      <c r="J46" s="21"/>
    </row>
    <row r="47" spans="2:10" ht="15.75" thickBot="1">
      <c r="B47" s="21"/>
      <c r="C47" s="977" t="s">
        <v>8</v>
      </c>
      <c r="D47" s="981" t="s">
        <v>125</v>
      </c>
      <c r="E47" s="982">
        <v>29862000</v>
      </c>
      <c r="F47" s="1477">
        <v>29130000</v>
      </c>
      <c r="G47" s="1477">
        <v>32015377</v>
      </c>
      <c r="H47" s="982">
        <v>29924354</v>
      </c>
      <c r="I47" s="1430">
        <f t="shared" si="2"/>
        <v>93.46869162277865</v>
      </c>
      <c r="J47" s="21"/>
    </row>
    <row r="48" spans="2:10" s="25" customFormat="1" ht="15.75" thickBot="1">
      <c r="B48" s="961"/>
      <c r="C48" s="983" t="s">
        <v>2</v>
      </c>
      <c r="D48" s="1418" t="s">
        <v>121</v>
      </c>
      <c r="E48" s="984">
        <v>84254000</v>
      </c>
      <c r="F48" s="1444">
        <v>34381000</v>
      </c>
      <c r="G48" s="1478">
        <v>98498649</v>
      </c>
      <c r="H48" s="984">
        <v>84748135</v>
      </c>
      <c r="I48" s="1430">
        <f t="shared" si="2"/>
        <v>86.039895836540865</v>
      </c>
      <c r="J48" s="961"/>
    </row>
    <row r="49" spans="2:10" s="25" customFormat="1" ht="15.75" thickBot="1">
      <c r="B49" s="961"/>
      <c r="C49" s="985" t="s">
        <v>5</v>
      </c>
      <c r="D49" s="1418" t="s">
        <v>99</v>
      </c>
      <c r="E49" s="984">
        <v>150269000</v>
      </c>
      <c r="F49" s="1444">
        <v>120469425</v>
      </c>
      <c r="G49" s="1478">
        <v>193985220</v>
      </c>
      <c r="H49" s="984">
        <v>169137010</v>
      </c>
      <c r="I49" s="1430">
        <f t="shared" si="2"/>
        <v>87.190668443709257</v>
      </c>
      <c r="J49" s="961"/>
    </row>
    <row r="50" spans="2:10" s="25" customFormat="1" ht="15.75" thickBot="1">
      <c r="B50" s="961"/>
      <c r="C50" s="977" t="s">
        <v>9</v>
      </c>
      <c r="D50" s="1418" t="s">
        <v>152</v>
      </c>
      <c r="E50" s="984">
        <v>63044000</v>
      </c>
      <c r="F50" s="1444">
        <v>23399000</v>
      </c>
      <c r="G50" s="1478">
        <v>37060701</v>
      </c>
      <c r="H50" s="984">
        <v>36398722</v>
      </c>
      <c r="I50" s="1430">
        <f t="shared" si="2"/>
        <v>98.213797952715467</v>
      </c>
      <c r="J50" s="961"/>
    </row>
    <row r="51" spans="2:10" s="25" customFormat="1" ht="15.75" thickBot="1">
      <c r="B51" s="961"/>
      <c r="C51" s="983" t="s">
        <v>3</v>
      </c>
      <c r="D51" s="986" t="s">
        <v>159</v>
      </c>
      <c r="E51" s="1479">
        <v>81243000</v>
      </c>
      <c r="F51" s="1480">
        <v>75888000</v>
      </c>
      <c r="G51" s="1481">
        <v>68992548</v>
      </c>
      <c r="H51" s="1482">
        <v>68103639</v>
      </c>
      <c r="I51" s="1430">
        <f t="shared" si="2"/>
        <v>98.71158693834586</v>
      </c>
      <c r="J51" s="961"/>
    </row>
    <row r="52" spans="2:10" s="86" customFormat="1" ht="15.75" thickBot="1">
      <c r="B52" s="987"/>
      <c r="C52" s="983" t="s">
        <v>10</v>
      </c>
      <c r="D52" s="988" t="s">
        <v>105</v>
      </c>
      <c r="E52" s="1483">
        <f>SUM(E53:E54)</f>
        <v>0</v>
      </c>
      <c r="F52" s="1484">
        <f>SUM(F53:F54)</f>
        <v>15000000</v>
      </c>
      <c r="G52" s="1485">
        <f>SUM(G53:G54)</f>
        <v>0</v>
      </c>
      <c r="H52" s="1483">
        <f>SUM(H53:H54)</f>
        <v>0</v>
      </c>
      <c r="I52" s="1430"/>
      <c r="J52" s="21"/>
    </row>
    <row r="53" spans="2:10" ht="15.75" thickBot="1">
      <c r="B53" s="21"/>
      <c r="C53" s="983" t="s">
        <v>6</v>
      </c>
      <c r="D53" s="989" t="s">
        <v>155</v>
      </c>
      <c r="E53" s="990"/>
      <c r="F53" s="1486">
        <v>15000000</v>
      </c>
      <c r="G53" s="1487"/>
      <c r="H53" s="990"/>
      <c r="I53" s="1430"/>
      <c r="J53" s="21"/>
    </row>
    <row r="54" spans="2:10" ht="15.75" thickBot="1">
      <c r="B54" s="21"/>
      <c r="C54" s="983" t="s">
        <v>1</v>
      </c>
      <c r="D54" s="991" t="s">
        <v>156</v>
      </c>
      <c r="E54" s="992"/>
      <c r="F54" s="1488"/>
      <c r="G54" s="1489"/>
      <c r="H54" s="992"/>
      <c r="I54" s="1430"/>
      <c r="J54" s="21"/>
    </row>
    <row r="55" spans="2:10" s="25" customFormat="1" ht="15.75" thickBot="1">
      <c r="B55" s="961"/>
      <c r="C55" s="983" t="s">
        <v>7</v>
      </c>
      <c r="D55" s="993" t="s">
        <v>153</v>
      </c>
      <c r="E55" s="994">
        <v>245211000</v>
      </c>
      <c r="F55" s="1490">
        <v>2553057000</v>
      </c>
      <c r="G55" s="1491">
        <v>2644973869</v>
      </c>
      <c r="H55" s="994">
        <v>128957223</v>
      </c>
      <c r="I55" s="1430">
        <f t="shared" si="2"/>
        <v>4.875557543740709</v>
      </c>
      <c r="J55" s="961"/>
    </row>
    <row r="56" spans="2:10" s="25" customFormat="1" ht="15.75" thickBot="1">
      <c r="B56" s="961"/>
      <c r="C56" s="983" t="s">
        <v>15</v>
      </c>
      <c r="D56" s="1418" t="s">
        <v>154</v>
      </c>
      <c r="E56" s="984">
        <v>7611000</v>
      </c>
      <c r="F56" s="1444">
        <v>120192000</v>
      </c>
      <c r="G56" s="1478">
        <v>102983130</v>
      </c>
      <c r="H56" s="984">
        <v>17944339</v>
      </c>
      <c r="I56" s="1430">
        <f t="shared" si="2"/>
        <v>17.424542252697115</v>
      </c>
      <c r="J56" s="961"/>
    </row>
    <row r="57" spans="2:10" s="25" customFormat="1" ht="15.75" thickBot="1">
      <c r="B57" s="961"/>
      <c r="C57" s="983" t="s">
        <v>13</v>
      </c>
      <c r="D57" s="1418" t="s">
        <v>103</v>
      </c>
      <c r="E57" s="984">
        <v>5422000</v>
      </c>
      <c r="F57" s="1444">
        <v>12935000</v>
      </c>
      <c r="G57" s="1478">
        <v>212937</v>
      </c>
      <c r="H57" s="984">
        <v>212937</v>
      </c>
      <c r="I57" s="1430">
        <f t="shared" si="2"/>
        <v>100</v>
      </c>
      <c r="J57" s="961"/>
    </row>
    <row r="58" spans="2:10" ht="15.75" thickBot="1">
      <c r="B58" s="21"/>
      <c r="C58" s="983" t="s">
        <v>30</v>
      </c>
      <c r="D58" s="995" t="s">
        <v>113</v>
      </c>
      <c r="E58" s="1444">
        <f>E59+E60</f>
        <v>95477000</v>
      </c>
      <c r="F58" s="1445">
        <f>F59+F60</f>
        <v>14679000</v>
      </c>
      <c r="G58" s="1478">
        <f>G59+G60</f>
        <v>14679862</v>
      </c>
      <c r="H58" s="1444">
        <f>H59+H60</f>
        <v>14679862</v>
      </c>
      <c r="I58" s="1430">
        <f t="shared" si="2"/>
        <v>100</v>
      </c>
      <c r="J58" s="21"/>
    </row>
    <row r="59" spans="2:10" ht="15.75" thickBot="1">
      <c r="B59" s="21"/>
      <c r="C59" s="983" t="s">
        <v>33</v>
      </c>
      <c r="D59" s="996" t="s">
        <v>107</v>
      </c>
      <c r="E59" s="997">
        <v>7969000</v>
      </c>
      <c r="F59" s="1492">
        <v>8105000</v>
      </c>
      <c r="G59" s="1493">
        <v>8105497</v>
      </c>
      <c r="H59" s="997">
        <v>8105497</v>
      </c>
      <c r="I59" s="1430">
        <f t="shared" si="2"/>
        <v>100</v>
      </c>
      <c r="J59" s="21"/>
    </row>
    <row r="60" spans="2:10" ht="15.75" thickBot="1">
      <c r="B60" s="21"/>
      <c r="C60" s="983" t="s">
        <v>31</v>
      </c>
      <c r="D60" s="996" t="s">
        <v>108</v>
      </c>
      <c r="E60" s="990">
        <v>87508000</v>
      </c>
      <c r="F60" s="1494">
        <v>6574000</v>
      </c>
      <c r="G60" s="1495">
        <v>6574365</v>
      </c>
      <c r="H60" s="990">
        <v>6574365</v>
      </c>
      <c r="I60" s="1430">
        <f t="shared" si="2"/>
        <v>100</v>
      </c>
      <c r="J60" s="21"/>
    </row>
    <row r="61" spans="2:10" ht="15.75" thickBot="1">
      <c r="B61" s="21"/>
      <c r="C61" s="983" t="s">
        <v>32</v>
      </c>
      <c r="D61" s="995" t="s">
        <v>158</v>
      </c>
      <c r="E61" s="1000">
        <f>E45+E48+E49+E50+E51+E55+E56+E57+E58+E52</f>
        <v>1274126000</v>
      </c>
      <c r="F61" s="998">
        <f>F45+F48+F49+F50+F51+F55+F56+F57+F58+F52</f>
        <v>3153758425</v>
      </c>
      <c r="G61" s="999">
        <f>G45+G48+G49+G50+G51+G55+G56+G57+G58+G52</f>
        <v>3792248498</v>
      </c>
      <c r="H61" s="1000">
        <f>H45+H48+H49+H50+H51+H55+H56+H57+H58+H52</f>
        <v>1048904024</v>
      </c>
      <c r="I61" s="1430">
        <f t="shared" si="2"/>
        <v>27.659158532284557</v>
      </c>
      <c r="J61" s="21"/>
    </row>
    <row r="62" spans="2:10" ht="14.25" customHeight="1" thickBot="1">
      <c r="B62" s="21"/>
      <c r="C62" s="1676" t="s">
        <v>600</v>
      </c>
      <c r="D62" s="1677"/>
      <c r="E62" s="984">
        <f>E61</f>
        <v>1274126000</v>
      </c>
      <c r="F62" s="1002">
        <f>F61</f>
        <v>3153758425</v>
      </c>
      <c r="G62" s="1003">
        <f>G61</f>
        <v>3792248498</v>
      </c>
      <c r="H62" s="984">
        <f>H61</f>
        <v>1048904024</v>
      </c>
      <c r="I62" s="1430">
        <f t="shared" si="2"/>
        <v>27.659158532284557</v>
      </c>
      <c r="J62" s="21"/>
    </row>
    <row r="63" spans="2:10" ht="15" customHeight="1" thickBot="1">
      <c r="B63" s="21"/>
      <c r="C63" s="1676" t="s">
        <v>601</v>
      </c>
      <c r="D63" s="1677"/>
      <c r="E63" s="1001">
        <f>E34+E35</f>
        <v>1472178000</v>
      </c>
      <c r="F63" s="1002">
        <f>F34+F35</f>
        <v>3153758425</v>
      </c>
      <c r="G63" s="1003">
        <f>G34+G35</f>
        <v>3792248498</v>
      </c>
      <c r="H63" s="984">
        <f>H34+H35</f>
        <v>1179474227</v>
      </c>
      <c r="I63" s="1444">
        <f t="shared" si="2"/>
        <v>31.102239940817295</v>
      </c>
      <c r="J63" s="21"/>
    </row>
    <row r="64" spans="2:10" ht="14.25">
      <c r="B64" s="21"/>
      <c r="C64" s="21"/>
      <c r="D64" s="976"/>
      <c r="E64" s="1004"/>
      <c r="F64" s="1496">
        <f>F63-F62</f>
        <v>0</v>
      </c>
      <c r="G64" s="1496">
        <f t="shared" ref="G64" si="3">G63-G62</f>
        <v>0</v>
      </c>
      <c r="H64" s="1496"/>
      <c r="I64" s="976"/>
      <c r="J64" s="21"/>
    </row>
  </sheetData>
  <mergeCells count="16">
    <mergeCell ref="C62:D62"/>
    <mergeCell ref="C63:D63"/>
    <mergeCell ref="C34:D34"/>
    <mergeCell ref="C40:I40"/>
    <mergeCell ref="C42:C43"/>
    <mergeCell ref="D42:D43"/>
    <mergeCell ref="E42:E43"/>
    <mergeCell ref="F42:H42"/>
    <mergeCell ref="I42:I43"/>
    <mergeCell ref="C1:I1"/>
    <mergeCell ref="B4:I4"/>
    <mergeCell ref="C5:C6"/>
    <mergeCell ref="D5:D6"/>
    <mergeCell ref="E5:E6"/>
    <mergeCell ref="F5:H5"/>
    <mergeCell ref="I5:I6"/>
  </mergeCells>
  <pageMargins left="0.78740157480314965" right="0.78740157480314965" top="0.39370078740157483" bottom="0.39370078740157483" header="0" footer="0"/>
  <pageSetup paperSize="9" scale="53" orientation="landscape" r:id="rId1"/>
  <headerFooter alignWithMargins="0">
    <oddHeader>&amp;R5.sz. melléklet
..../2017. (...) Egyek Önk.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J260"/>
  <sheetViews>
    <sheetView view="pageBreakPreview" topLeftCell="A217" zoomScale="60" zoomScaleNormal="100" workbookViewId="0">
      <selection activeCell="G198" sqref="G198"/>
    </sheetView>
  </sheetViews>
  <sheetFormatPr defaultRowHeight="12.75"/>
  <cols>
    <col min="1" max="1" width="37.5703125" style="756" customWidth="1"/>
    <col min="2" max="2" width="27.5703125" style="24" customWidth="1"/>
    <col min="3" max="3" width="18.5703125" style="24" customWidth="1"/>
    <col min="4" max="4" width="17" style="762" customWidth="1"/>
    <col min="5" max="5" width="17.5703125" style="763" bestFit="1" customWidth="1"/>
    <col min="6" max="6" width="20.42578125" style="762" customWidth="1"/>
    <col min="7" max="7" width="15.5703125" style="728" customWidth="1"/>
    <col min="8" max="9" width="17.42578125" customWidth="1"/>
    <col min="10" max="10" width="17.85546875" customWidth="1"/>
  </cols>
  <sheetData>
    <row r="1" spans="1:10" ht="15.75" customHeight="1">
      <c r="A1" s="1574" t="s">
        <v>685</v>
      </c>
      <c r="B1" s="1574"/>
      <c r="C1" s="1574"/>
      <c r="D1" s="1574"/>
      <c r="E1" s="1574"/>
      <c r="F1" s="1574"/>
      <c r="G1" s="1574"/>
      <c r="H1" s="180"/>
      <c r="I1" s="180"/>
      <c r="J1" s="180"/>
    </row>
    <row r="2" spans="1:10" ht="12.75" customHeight="1">
      <c r="A2" s="754"/>
      <c r="B2" s="754"/>
      <c r="C2" s="754"/>
      <c r="D2" s="761"/>
      <c r="E2" s="761"/>
      <c r="F2" s="761"/>
      <c r="G2" s="755"/>
      <c r="H2" s="180"/>
      <c r="I2" s="180"/>
      <c r="J2" s="180"/>
    </row>
    <row r="3" spans="1:10" ht="13.5" thickBot="1">
      <c r="F3" s="1267" t="s">
        <v>231</v>
      </c>
      <c r="G3" s="1267"/>
    </row>
    <row r="4" spans="1:10" ht="16.5" thickBot="1">
      <c r="A4" s="764" t="s">
        <v>81</v>
      </c>
      <c r="B4" s="765" t="s">
        <v>170</v>
      </c>
      <c r="C4" s="766" t="s">
        <v>166</v>
      </c>
      <c r="D4" s="767" t="s">
        <v>171</v>
      </c>
      <c r="E4" s="767" t="s">
        <v>168</v>
      </c>
      <c r="F4" s="768" t="s">
        <v>169</v>
      </c>
    </row>
    <row r="5" spans="1:10" ht="24.75" thickBot="1">
      <c r="A5" s="1575" t="s">
        <v>188</v>
      </c>
      <c r="B5" s="769" t="s">
        <v>61</v>
      </c>
      <c r="C5" s="770"/>
      <c r="D5" s="771">
        <v>804256</v>
      </c>
      <c r="E5" s="772">
        <v>683617</v>
      </c>
      <c r="F5" s="1045">
        <f>E5/D5*100</f>
        <v>84.999925396888557</v>
      </c>
    </row>
    <row r="6" spans="1:10" ht="36">
      <c r="A6" s="1575"/>
      <c r="B6" s="774" t="s">
        <v>66</v>
      </c>
      <c r="C6" s="775"/>
      <c r="D6" s="776"/>
      <c r="E6" s="777"/>
      <c r="F6" s="778"/>
    </row>
    <row r="7" spans="1:10">
      <c r="A7" s="1575"/>
      <c r="B7" s="774" t="s">
        <v>79</v>
      </c>
      <c r="C7" s="775"/>
      <c r="D7" s="776"/>
      <c r="E7" s="777"/>
      <c r="F7" s="778"/>
    </row>
    <row r="8" spans="1:10" ht="13.5" thickBot="1">
      <c r="A8" s="1575"/>
      <c r="B8" s="774" t="s">
        <v>59</v>
      </c>
      <c r="C8" s="775">
        <v>64000</v>
      </c>
      <c r="D8" s="776">
        <v>1081069</v>
      </c>
      <c r="E8" s="777">
        <v>989597</v>
      </c>
      <c r="F8" s="1045">
        <f>E8/D8*100</f>
        <v>91.538745445480345</v>
      </c>
    </row>
    <row r="9" spans="1:10">
      <c r="A9" s="1575"/>
      <c r="B9" s="774" t="s">
        <v>80</v>
      </c>
      <c r="C9" s="775"/>
      <c r="D9" s="776"/>
      <c r="E9" s="777"/>
      <c r="F9" s="778"/>
    </row>
    <row r="10" spans="1:10" ht="24">
      <c r="A10" s="1575"/>
      <c r="B10" s="774" t="s">
        <v>77</v>
      </c>
      <c r="C10" s="775"/>
      <c r="D10" s="776"/>
      <c r="E10" s="777"/>
      <c r="F10" s="778"/>
    </row>
    <row r="11" spans="1:10" ht="24.75" thickBot="1">
      <c r="A11" s="1575"/>
      <c r="B11" s="774" t="s">
        <v>68</v>
      </c>
      <c r="C11" s="779"/>
      <c r="D11" s="776"/>
      <c r="E11" s="777"/>
      <c r="F11" s="1045"/>
    </row>
    <row r="12" spans="1:10">
      <c r="A12" s="1575"/>
      <c r="B12" s="774" t="s">
        <v>75</v>
      </c>
      <c r="C12" s="775">
        <v>2344000</v>
      </c>
      <c r="D12" s="776"/>
      <c r="E12" s="777"/>
      <c r="F12" s="778"/>
    </row>
    <row r="13" spans="1:10" ht="13.5" thickBot="1">
      <c r="A13" s="1576"/>
      <c r="B13" s="780" t="s">
        <v>11</v>
      </c>
      <c r="C13" s="781">
        <f>SUM(C5:C12)</f>
        <v>2408000</v>
      </c>
      <c r="D13" s="782">
        <f>SUM(D5:D12)</f>
        <v>1885325</v>
      </c>
      <c r="E13" s="782">
        <f>SUM(E5:E12)</f>
        <v>1673214</v>
      </c>
      <c r="F13" s="783">
        <f>E13/D13*100</f>
        <v>88.749366820044287</v>
      </c>
    </row>
    <row r="14" spans="1:10" ht="24">
      <c r="A14" s="1575" t="s">
        <v>88</v>
      </c>
      <c r="B14" s="769" t="s">
        <v>61</v>
      </c>
      <c r="C14" s="770"/>
      <c r="D14" s="771"/>
      <c r="E14" s="772"/>
      <c r="F14" s="773"/>
    </row>
    <row r="15" spans="1:10" ht="36">
      <c r="A15" s="1575"/>
      <c r="B15" s="774" t="s">
        <v>66</v>
      </c>
      <c r="C15" s="775"/>
      <c r="D15" s="776"/>
      <c r="E15" s="777"/>
      <c r="F15" s="778"/>
    </row>
    <row r="16" spans="1:10">
      <c r="A16" s="1575"/>
      <c r="B16" s="774" t="s">
        <v>79</v>
      </c>
      <c r="C16" s="775"/>
      <c r="D16" s="776"/>
      <c r="E16" s="777"/>
      <c r="F16" s="778"/>
    </row>
    <row r="17" spans="1:6" ht="13.5" thickBot="1">
      <c r="A17" s="1575"/>
      <c r="B17" s="774" t="s">
        <v>59</v>
      </c>
      <c r="C17" s="775">
        <v>960000</v>
      </c>
      <c r="D17" s="776">
        <v>960000</v>
      </c>
      <c r="E17" s="777">
        <v>658000</v>
      </c>
      <c r="F17" s="1045">
        <f>E17/D17*100</f>
        <v>68.541666666666671</v>
      </c>
    </row>
    <row r="18" spans="1:6">
      <c r="A18" s="1575"/>
      <c r="B18" s="774" t="s">
        <v>80</v>
      </c>
      <c r="C18" s="775"/>
      <c r="D18" s="776"/>
      <c r="E18" s="777"/>
      <c r="F18" s="778"/>
    </row>
    <row r="19" spans="1:6" ht="24">
      <c r="A19" s="1575"/>
      <c r="B19" s="774" t="s">
        <v>77</v>
      </c>
      <c r="C19" s="775"/>
      <c r="D19" s="776"/>
      <c r="E19" s="777"/>
      <c r="F19" s="778"/>
    </row>
    <row r="20" spans="1:6" ht="24">
      <c r="A20" s="1575"/>
      <c r="B20" s="774" t="s">
        <v>68</v>
      </c>
      <c r="C20" s="784"/>
      <c r="D20" s="785"/>
      <c r="E20" s="786"/>
      <c r="F20" s="787"/>
    </row>
    <row r="21" spans="1:6">
      <c r="A21" s="1575"/>
      <c r="B21" s="774" t="s">
        <v>75</v>
      </c>
      <c r="C21" s="788">
        <v>3497000</v>
      </c>
      <c r="D21" s="785"/>
      <c r="E21" s="786"/>
      <c r="F21" s="787"/>
    </row>
    <row r="22" spans="1:6" ht="13.5" thickBot="1">
      <c r="A22" s="1576"/>
      <c r="B22" s="780" t="s">
        <v>11</v>
      </c>
      <c r="C22" s="781">
        <f>SUM(C14:C21)</f>
        <v>4457000</v>
      </c>
      <c r="D22" s="782">
        <f>SUM(D14:D21)</f>
        <v>960000</v>
      </c>
      <c r="E22" s="782">
        <f>SUM(E14:E21)</f>
        <v>658000</v>
      </c>
      <c r="F22" s="792">
        <f>E22/D22*100</f>
        <v>68.541666666666671</v>
      </c>
    </row>
    <row r="23" spans="1:6" ht="24">
      <c r="A23" s="1575" t="s">
        <v>82</v>
      </c>
      <c r="B23" s="769" t="s">
        <v>61</v>
      </c>
      <c r="C23" s="770"/>
      <c r="D23" s="771"/>
      <c r="E23" s="772"/>
      <c r="F23" s="776"/>
    </row>
    <row r="24" spans="1:6" ht="36">
      <c r="A24" s="1575"/>
      <c r="B24" s="774" t="s">
        <v>66</v>
      </c>
      <c r="C24" s="775"/>
      <c r="D24" s="776"/>
      <c r="E24" s="777"/>
      <c r="F24" s="776"/>
    </row>
    <row r="25" spans="1:6">
      <c r="A25" s="1575"/>
      <c r="B25" s="774" t="s">
        <v>79</v>
      </c>
      <c r="C25" s="775"/>
      <c r="D25" s="776"/>
      <c r="E25" s="777"/>
      <c r="F25" s="776"/>
    </row>
    <row r="26" spans="1:6">
      <c r="A26" s="1575"/>
      <c r="B26" s="774" t="s">
        <v>59</v>
      </c>
      <c r="C26" s="775">
        <v>13671000</v>
      </c>
      <c r="D26" s="776">
        <v>20962129</v>
      </c>
      <c r="E26" s="777">
        <v>16535307</v>
      </c>
      <c r="F26" s="777">
        <f>E26/D26*100</f>
        <v>78.881811098481464</v>
      </c>
    </row>
    <row r="27" spans="1:6">
      <c r="A27" s="1575"/>
      <c r="B27" s="774" t="s">
        <v>80</v>
      </c>
      <c r="C27" s="775"/>
      <c r="D27" s="776"/>
      <c r="E27" s="777">
        <v>150000</v>
      </c>
      <c r="F27" s="777"/>
    </row>
    <row r="28" spans="1:6" ht="24">
      <c r="A28" s="1575"/>
      <c r="B28" s="774" t="s">
        <v>77</v>
      </c>
      <c r="C28" s="775"/>
      <c r="D28" s="776"/>
      <c r="E28" s="777"/>
      <c r="F28" s="776"/>
    </row>
    <row r="29" spans="1:6" ht="24">
      <c r="A29" s="1575"/>
      <c r="B29" s="774" t="s">
        <v>68</v>
      </c>
      <c r="C29" s="779"/>
      <c r="D29" s="776"/>
      <c r="E29" s="777"/>
      <c r="F29" s="776"/>
    </row>
    <row r="30" spans="1:6">
      <c r="A30" s="1575"/>
      <c r="B30" s="774" t="s">
        <v>75</v>
      </c>
      <c r="C30" s="775"/>
      <c r="D30" s="776"/>
      <c r="E30" s="777"/>
      <c r="F30" s="778"/>
    </row>
    <row r="31" spans="1:6" ht="13.5" thickBot="1">
      <c r="A31" s="1576"/>
      <c r="B31" s="780" t="s">
        <v>11</v>
      </c>
      <c r="C31" s="781">
        <f>SUM(C23:C30)</f>
        <v>13671000</v>
      </c>
      <c r="D31" s="781">
        <f>SUM(D23:D30)</f>
        <v>20962129</v>
      </c>
      <c r="E31" s="781">
        <f>SUM(E23:E30)</f>
        <v>16685307</v>
      </c>
      <c r="F31" s="783">
        <f>E31/D31*100</f>
        <v>79.597387269203423</v>
      </c>
    </row>
    <row r="32" spans="1:6" ht="24">
      <c r="A32" s="1575" t="s">
        <v>83</v>
      </c>
      <c r="B32" s="789" t="s">
        <v>61</v>
      </c>
      <c r="C32" s="770">
        <v>299987425</v>
      </c>
      <c r="D32" s="771">
        <v>251385131</v>
      </c>
      <c r="E32" s="772">
        <v>251385131</v>
      </c>
      <c r="F32" s="777">
        <f>E32/D32*100</f>
        <v>100</v>
      </c>
    </row>
    <row r="33" spans="1:6" ht="36">
      <c r="A33" s="1575"/>
      <c r="B33" s="774" t="s">
        <v>66</v>
      </c>
      <c r="C33" s="775"/>
      <c r="D33" s="776">
        <v>3267774</v>
      </c>
      <c r="E33" s="777">
        <v>3267774</v>
      </c>
      <c r="F33" s="778">
        <f>E33/D33*100</f>
        <v>100</v>
      </c>
    </row>
    <row r="34" spans="1:6">
      <c r="A34" s="1575"/>
      <c r="B34" s="774" t="s">
        <v>79</v>
      </c>
      <c r="C34" s="775"/>
      <c r="D34" s="776"/>
      <c r="E34" s="777"/>
      <c r="F34" s="778"/>
    </row>
    <row r="35" spans="1:6">
      <c r="A35" s="1575"/>
      <c r="B35" s="774" t="s">
        <v>59</v>
      </c>
      <c r="C35" s="775"/>
      <c r="D35" s="776"/>
      <c r="E35" s="777"/>
      <c r="F35" s="778"/>
    </row>
    <row r="36" spans="1:6">
      <c r="A36" s="1575"/>
      <c r="B36" s="774" t="s">
        <v>80</v>
      </c>
      <c r="C36" s="775"/>
      <c r="D36" s="776"/>
      <c r="E36" s="777"/>
      <c r="F36" s="778"/>
    </row>
    <row r="37" spans="1:6" ht="24">
      <c r="A37" s="1575"/>
      <c r="B37" s="774" t="s">
        <v>77</v>
      </c>
      <c r="C37" s="775"/>
      <c r="D37" s="776"/>
      <c r="E37" s="777"/>
      <c r="F37" s="778"/>
    </row>
    <row r="38" spans="1:6" ht="24">
      <c r="A38" s="1575"/>
      <c r="B38" s="774" t="s">
        <v>68</v>
      </c>
      <c r="C38" s="779"/>
      <c r="D38" s="776"/>
      <c r="E38" s="777"/>
      <c r="F38" s="778"/>
    </row>
    <row r="39" spans="1:6">
      <c r="A39" s="1575"/>
      <c r="B39" s="774" t="s">
        <v>75</v>
      </c>
      <c r="C39" s="775">
        <v>8105000</v>
      </c>
      <c r="D39" s="776"/>
      <c r="E39" s="777">
        <v>10495990</v>
      </c>
      <c r="F39" s="778"/>
    </row>
    <row r="40" spans="1:6" ht="13.5" thickBot="1">
      <c r="A40" s="1576"/>
      <c r="B40" s="780" t="s">
        <v>11</v>
      </c>
      <c r="C40" s="790">
        <f>SUM(C32:C39)</f>
        <v>308092425</v>
      </c>
      <c r="D40" s="791">
        <f>SUM(D32:D39)</f>
        <v>254652905</v>
      </c>
      <c r="E40" s="791">
        <f>SUM(E32:E39)</f>
        <v>265148895</v>
      </c>
      <c r="F40" s="792">
        <f>E40/D40*100</f>
        <v>104.12168476931373</v>
      </c>
    </row>
    <row r="41" spans="1:6" ht="24">
      <c r="A41" s="1571" t="s">
        <v>426</v>
      </c>
      <c r="B41" s="793" t="s">
        <v>61</v>
      </c>
      <c r="C41" s="815"/>
      <c r="D41" s="1268">
        <v>1500000</v>
      </c>
      <c r="E41" s="1268">
        <v>1400653</v>
      </c>
      <c r="F41" s="778">
        <f>E41/D41*100</f>
        <v>93.376866666666672</v>
      </c>
    </row>
    <row r="42" spans="1:6" ht="36">
      <c r="A42" s="1572"/>
      <c r="B42" s="793" t="s">
        <v>66</v>
      </c>
      <c r="C42" s="817"/>
      <c r="D42" s="1269"/>
      <c r="E42" s="1269"/>
      <c r="F42" s="796"/>
    </row>
    <row r="43" spans="1:6">
      <c r="A43" s="1572"/>
      <c r="B43" s="793" t="s">
        <v>79</v>
      </c>
      <c r="C43" s="817"/>
      <c r="D43" s="1269"/>
      <c r="E43" s="1269"/>
      <c r="F43" s="796"/>
    </row>
    <row r="44" spans="1:6">
      <c r="A44" s="1572"/>
      <c r="B44" s="793" t="s">
        <v>59</v>
      </c>
      <c r="C44" s="817"/>
      <c r="D44" s="1269"/>
      <c r="E44" s="1269"/>
      <c r="F44" s="796"/>
    </row>
    <row r="45" spans="1:6">
      <c r="A45" s="1572"/>
      <c r="B45" s="793" t="s">
        <v>80</v>
      </c>
      <c r="C45" s="817"/>
      <c r="D45" s="1269"/>
      <c r="E45" s="1269"/>
      <c r="F45" s="796"/>
    </row>
    <row r="46" spans="1:6" ht="24">
      <c r="A46" s="1572"/>
      <c r="B46" s="793" t="s">
        <v>77</v>
      </c>
      <c r="C46" s="817"/>
      <c r="D46" s="1269"/>
      <c r="E46" s="1269"/>
      <c r="F46" s="796"/>
    </row>
    <row r="47" spans="1:6" ht="24">
      <c r="A47" s="1572"/>
      <c r="B47" s="793" t="s">
        <v>68</v>
      </c>
      <c r="C47" s="817"/>
      <c r="D47" s="1269"/>
      <c r="E47" s="1269"/>
      <c r="F47" s="796"/>
    </row>
    <row r="48" spans="1:6">
      <c r="A48" s="1572"/>
      <c r="B48" s="793" t="s">
        <v>75</v>
      </c>
      <c r="C48" s="817"/>
      <c r="D48" s="1269">
        <v>137568188</v>
      </c>
      <c r="E48" s="1269">
        <v>139464000</v>
      </c>
      <c r="F48" s="778">
        <f>E48/D48*100</f>
        <v>101.37808895178586</v>
      </c>
    </row>
    <row r="49" spans="1:6" ht="13.5" thickBot="1">
      <c r="A49" s="1577"/>
      <c r="B49" s="797" t="s">
        <v>11</v>
      </c>
      <c r="C49" s="798">
        <f>SUM(C41:C48)</f>
        <v>0</v>
      </c>
      <c r="D49" s="798">
        <f>SUM(D41:D48)</f>
        <v>139068188</v>
      </c>
      <c r="E49" s="798">
        <f>SUM(E41:E48)</f>
        <v>140864653</v>
      </c>
      <c r="F49" s="796">
        <f>E49/D49*100</f>
        <v>101.29178716271186</v>
      </c>
    </row>
    <row r="50" spans="1:6" ht="16.5" thickBot="1">
      <c r="A50" s="764" t="s">
        <v>81</v>
      </c>
      <c r="B50" s="765" t="s">
        <v>170</v>
      </c>
      <c r="C50" s="766" t="s">
        <v>166</v>
      </c>
      <c r="D50" s="767" t="s">
        <v>171</v>
      </c>
      <c r="E50" s="767" t="s">
        <v>168</v>
      </c>
      <c r="F50" s="768" t="s">
        <v>169</v>
      </c>
    </row>
    <row r="51" spans="1:6" ht="24">
      <c r="A51" s="1571" t="s">
        <v>553</v>
      </c>
      <c r="B51" s="769" t="s">
        <v>61</v>
      </c>
      <c r="C51" s="770"/>
      <c r="D51" s="771">
        <v>89495476</v>
      </c>
      <c r="E51" s="772">
        <v>78158885</v>
      </c>
      <c r="F51" s="778">
        <f>E51/D51*100</f>
        <v>87.332777580846653</v>
      </c>
    </row>
    <row r="52" spans="1:6" ht="36">
      <c r="A52" s="1572"/>
      <c r="B52" s="774" t="s">
        <v>66</v>
      </c>
      <c r="C52" s="775"/>
      <c r="D52" s="776"/>
      <c r="E52" s="777"/>
      <c r="F52" s="778"/>
    </row>
    <row r="53" spans="1:6">
      <c r="A53" s="1572"/>
      <c r="B53" s="774" t="s">
        <v>79</v>
      </c>
      <c r="C53" s="775"/>
      <c r="D53" s="776"/>
      <c r="E53" s="777"/>
      <c r="F53" s="778"/>
    </row>
    <row r="54" spans="1:6">
      <c r="A54" s="1572"/>
      <c r="B54" s="774" t="s">
        <v>59</v>
      </c>
      <c r="C54" s="775"/>
      <c r="D54" s="776"/>
      <c r="E54" s="777"/>
      <c r="F54" s="778"/>
    </row>
    <row r="55" spans="1:6">
      <c r="A55" s="1572"/>
      <c r="B55" s="774" t="s">
        <v>80</v>
      </c>
      <c r="C55" s="775"/>
      <c r="D55" s="776"/>
      <c r="E55" s="777"/>
      <c r="F55" s="778"/>
    </row>
    <row r="56" spans="1:6" ht="24">
      <c r="A56" s="1572"/>
      <c r="B56" s="774" t="s">
        <v>77</v>
      </c>
      <c r="C56" s="775"/>
      <c r="D56" s="776"/>
      <c r="E56" s="777"/>
      <c r="F56" s="778"/>
    </row>
    <row r="57" spans="1:6" ht="24">
      <c r="A57" s="1572"/>
      <c r="B57" s="774" t="s">
        <v>68</v>
      </c>
      <c r="C57" s="779"/>
      <c r="D57" s="776"/>
      <c r="E57" s="777"/>
      <c r="F57" s="778"/>
    </row>
    <row r="58" spans="1:6">
      <c r="A58" s="1572"/>
      <c r="B58" s="774" t="s">
        <v>75</v>
      </c>
      <c r="C58" s="775">
        <v>35000</v>
      </c>
      <c r="D58" s="776"/>
      <c r="E58" s="777"/>
      <c r="F58" s="778"/>
    </row>
    <row r="59" spans="1:6" ht="13.5" thickBot="1">
      <c r="A59" s="1573"/>
      <c r="B59" s="780" t="s">
        <v>11</v>
      </c>
      <c r="C59" s="781">
        <f>SUM(C51:C58)</f>
        <v>35000</v>
      </c>
      <c r="D59" s="782">
        <f>SUM(D51:D58)</f>
        <v>89495476</v>
      </c>
      <c r="E59" s="782">
        <f>SUM(E51:E58)</f>
        <v>78158885</v>
      </c>
      <c r="F59" s="783">
        <f>E59/D59*100</f>
        <v>87.332777580846653</v>
      </c>
    </row>
    <row r="60" spans="1:6" ht="24">
      <c r="A60" s="1578" t="s">
        <v>87</v>
      </c>
      <c r="B60" s="769" t="s">
        <v>61</v>
      </c>
      <c r="C60" s="770"/>
      <c r="D60" s="771">
        <v>465650885</v>
      </c>
      <c r="E60" s="772">
        <v>443484083</v>
      </c>
      <c r="F60" s="773">
        <f>E60/D60*100</f>
        <v>95.23960917630383</v>
      </c>
    </row>
    <row r="61" spans="1:6" ht="36">
      <c r="A61" s="1579"/>
      <c r="B61" s="774" t="s">
        <v>66</v>
      </c>
      <c r="C61" s="775"/>
      <c r="D61" s="776">
        <v>83527009</v>
      </c>
      <c r="E61" s="777">
        <v>80758319</v>
      </c>
      <c r="F61" s="778">
        <f>E61/D61*100</f>
        <v>96.685275777084271</v>
      </c>
    </row>
    <row r="62" spans="1:6">
      <c r="A62" s="1579"/>
      <c r="B62" s="774" t="s">
        <v>79</v>
      </c>
      <c r="C62" s="775"/>
      <c r="D62" s="776"/>
      <c r="E62" s="777"/>
      <c r="F62" s="778"/>
    </row>
    <row r="63" spans="1:6">
      <c r="A63" s="1579"/>
      <c r="B63" s="774" t="s">
        <v>59</v>
      </c>
      <c r="C63" s="775">
        <v>14347000</v>
      </c>
      <c r="D63" s="776">
        <v>20241336</v>
      </c>
      <c r="E63" s="777">
        <v>18476737</v>
      </c>
      <c r="F63" s="778">
        <f>E63/D63*100</f>
        <v>91.282200937724667</v>
      </c>
    </row>
    <row r="64" spans="1:6">
      <c r="A64" s="1579"/>
      <c r="B64" s="774" t="s">
        <v>80</v>
      </c>
      <c r="C64" s="775"/>
      <c r="D64" s="776"/>
      <c r="E64" s="777"/>
      <c r="F64" s="778"/>
    </row>
    <row r="65" spans="1:6" ht="24">
      <c r="A65" s="1579"/>
      <c r="B65" s="774" t="s">
        <v>77</v>
      </c>
      <c r="C65" s="775"/>
      <c r="D65" s="776"/>
      <c r="E65" s="777"/>
      <c r="F65" s="778"/>
    </row>
    <row r="66" spans="1:6" ht="24">
      <c r="A66" s="1579"/>
      <c r="B66" s="774" t="s">
        <v>68</v>
      </c>
      <c r="C66" s="800"/>
      <c r="D66" s="776"/>
      <c r="E66" s="777"/>
      <c r="F66" s="778"/>
    </row>
    <row r="67" spans="1:6">
      <c r="A67" s="1579"/>
      <c r="B67" s="774" t="s">
        <v>75</v>
      </c>
      <c r="C67" s="775">
        <v>99611000</v>
      </c>
      <c r="D67" s="776"/>
      <c r="E67" s="777"/>
      <c r="F67" s="778"/>
    </row>
    <row r="68" spans="1:6" ht="13.5" thickBot="1">
      <c r="A68" s="1580"/>
      <c r="B68" s="780" t="s">
        <v>11</v>
      </c>
      <c r="C68" s="790">
        <f>SUM(C60:C67)</f>
        <v>113958000</v>
      </c>
      <c r="D68" s="791">
        <f>SUM(D60:D67)</f>
        <v>569419230</v>
      </c>
      <c r="E68" s="791">
        <f>SUM(E60:E67)</f>
        <v>542719139</v>
      </c>
      <c r="F68" s="796">
        <f>E68/D68*100</f>
        <v>95.310995907180725</v>
      </c>
    </row>
    <row r="69" spans="1:6" ht="24">
      <c r="A69" s="1571" t="s">
        <v>679</v>
      </c>
      <c r="B69" s="806" t="s">
        <v>61</v>
      </c>
      <c r="C69" s="815"/>
      <c r="D69" s="1268"/>
      <c r="E69" s="1271"/>
      <c r="F69" s="1270"/>
    </row>
    <row r="70" spans="1:6" ht="36">
      <c r="A70" s="1572"/>
      <c r="B70" s="793" t="s">
        <v>66</v>
      </c>
      <c r="C70" s="817"/>
      <c r="D70" s="1269"/>
      <c r="E70" s="1272"/>
      <c r="F70" s="1270"/>
    </row>
    <row r="71" spans="1:6" ht="13.5" thickBot="1">
      <c r="A71" s="1572"/>
      <c r="B71" s="793" t="s">
        <v>79</v>
      </c>
      <c r="C71" s="817"/>
      <c r="D71" s="1269"/>
      <c r="E71" s="1272"/>
      <c r="F71" s="1270"/>
    </row>
    <row r="72" spans="1:6">
      <c r="A72" s="1572"/>
      <c r="B72" s="793" t="s">
        <v>59</v>
      </c>
      <c r="C72" s="817">
        <v>356000</v>
      </c>
      <c r="D72" s="1269">
        <v>939259</v>
      </c>
      <c r="E72" s="1272">
        <v>1184772</v>
      </c>
      <c r="F72" s="773">
        <f>E72/D72*100</f>
        <v>126.13900958095689</v>
      </c>
    </row>
    <row r="73" spans="1:6">
      <c r="A73" s="1572"/>
      <c r="B73" s="793" t="s">
        <v>80</v>
      </c>
      <c r="C73" s="817"/>
      <c r="D73" s="1269"/>
      <c r="E73" s="1272"/>
      <c r="F73" s="1270"/>
    </row>
    <row r="74" spans="1:6" ht="24">
      <c r="A74" s="1572"/>
      <c r="B74" s="793" t="s">
        <v>77</v>
      </c>
      <c r="C74" s="817"/>
      <c r="D74" s="1269"/>
      <c r="E74" s="1272"/>
      <c r="F74" s="1270"/>
    </row>
    <row r="75" spans="1:6" ht="24">
      <c r="A75" s="1572"/>
      <c r="B75" s="793" t="s">
        <v>68</v>
      </c>
      <c r="C75" s="817"/>
      <c r="D75" s="1269"/>
      <c r="E75" s="1272"/>
      <c r="F75" s="1270"/>
    </row>
    <row r="76" spans="1:6" ht="13.5" thickBot="1">
      <c r="A76" s="1572"/>
      <c r="B76" s="793" t="s">
        <v>75</v>
      </c>
      <c r="C76" s="817"/>
      <c r="D76" s="1269"/>
      <c r="E76" s="1272"/>
      <c r="F76" s="1270"/>
    </row>
    <row r="77" spans="1:6" ht="13.5" thickBot="1">
      <c r="A77" s="1573"/>
      <c r="B77" s="797" t="s">
        <v>11</v>
      </c>
      <c r="C77" s="799">
        <f>SUM(C69:C76)</f>
        <v>356000</v>
      </c>
      <c r="D77" s="799">
        <f t="shared" ref="D77:E77" si="0">SUM(D69:D76)</f>
        <v>939259</v>
      </c>
      <c r="E77" s="799">
        <f t="shared" si="0"/>
        <v>1184772</v>
      </c>
      <c r="F77" s="773">
        <f>E77/D77*100</f>
        <v>126.13900958095689</v>
      </c>
    </row>
    <row r="78" spans="1:6" ht="24">
      <c r="A78" s="1578" t="s">
        <v>554</v>
      </c>
      <c r="B78" s="769" t="s">
        <v>61</v>
      </c>
      <c r="C78" s="801"/>
      <c r="D78" s="802"/>
      <c r="E78" s="803"/>
      <c r="F78" s="773"/>
    </row>
    <row r="79" spans="1:6" ht="36">
      <c r="A79" s="1579"/>
      <c r="B79" s="774" t="s">
        <v>66</v>
      </c>
      <c r="C79" s="775">
        <v>630000000</v>
      </c>
      <c r="D79" s="776">
        <v>630000000</v>
      </c>
      <c r="E79" s="777"/>
      <c r="F79" s="778">
        <f>E79/D79*100</f>
        <v>0</v>
      </c>
    </row>
    <row r="80" spans="1:6">
      <c r="A80" s="1579"/>
      <c r="B80" s="774" t="s">
        <v>79</v>
      </c>
      <c r="C80" s="775"/>
      <c r="D80" s="776"/>
      <c r="E80" s="777"/>
      <c r="F80" s="778"/>
    </row>
    <row r="81" spans="1:6">
      <c r="A81" s="1579"/>
      <c r="B81" s="774" t="s">
        <v>59</v>
      </c>
      <c r="C81" s="775"/>
      <c r="D81" s="776"/>
      <c r="E81" s="777"/>
      <c r="F81" s="778"/>
    </row>
    <row r="82" spans="1:6">
      <c r="A82" s="1579"/>
      <c r="B82" s="774" t="s">
        <v>80</v>
      </c>
      <c r="C82" s="775"/>
      <c r="D82" s="776"/>
      <c r="E82" s="777"/>
      <c r="F82" s="778"/>
    </row>
    <row r="83" spans="1:6" ht="24">
      <c r="A83" s="1579"/>
      <c r="B83" s="774" t="s">
        <v>77</v>
      </c>
      <c r="C83" s="775"/>
      <c r="D83" s="776"/>
      <c r="E83" s="777"/>
      <c r="F83" s="778"/>
    </row>
    <row r="84" spans="1:6" ht="24">
      <c r="A84" s="1579"/>
      <c r="B84" s="774" t="s">
        <v>68</v>
      </c>
      <c r="C84" s="1285">
        <v>514000</v>
      </c>
      <c r="D84" s="776">
        <v>514000</v>
      </c>
      <c r="E84" s="777">
        <v>512817</v>
      </c>
      <c r="F84" s="778">
        <f>E84/D84*100</f>
        <v>99.769844357976652</v>
      </c>
    </row>
    <row r="85" spans="1:6" ht="13.5" thickBot="1">
      <c r="A85" s="1579"/>
      <c r="B85" s="774" t="s">
        <v>75</v>
      </c>
      <c r="C85" s="775">
        <v>16958000</v>
      </c>
      <c r="D85" s="776"/>
      <c r="E85" s="777"/>
      <c r="F85" s="778"/>
    </row>
    <row r="86" spans="1:6" ht="13.5" thickBot="1">
      <c r="A86" s="1580"/>
      <c r="B86" s="780" t="s">
        <v>11</v>
      </c>
      <c r="C86" s="781">
        <f>SUM(C78:C85)</f>
        <v>647472000</v>
      </c>
      <c r="D86" s="781">
        <f>SUM(D78:D85)</f>
        <v>630514000</v>
      </c>
      <c r="E86" s="781">
        <f>SUM(E78:E85)</f>
        <v>512817</v>
      </c>
      <c r="F86" s="795"/>
    </row>
    <row r="87" spans="1:6" ht="24">
      <c r="A87" s="1571" t="s">
        <v>555</v>
      </c>
      <c r="B87" s="769" t="s">
        <v>61</v>
      </c>
      <c r="C87" s="770"/>
      <c r="D87" s="771"/>
      <c r="E87" s="772"/>
      <c r="F87" s="773"/>
    </row>
    <row r="88" spans="1:6" ht="36">
      <c r="A88" s="1572"/>
      <c r="B88" s="774" t="s">
        <v>66</v>
      </c>
      <c r="C88" s="775"/>
      <c r="D88" s="776"/>
      <c r="E88" s="777"/>
      <c r="F88" s="778"/>
    </row>
    <row r="89" spans="1:6">
      <c r="A89" s="1572"/>
      <c r="B89" s="774" t="s">
        <v>79</v>
      </c>
      <c r="C89" s="775"/>
      <c r="D89" s="777"/>
      <c r="E89" s="777"/>
      <c r="F89" s="778"/>
    </row>
    <row r="90" spans="1:6">
      <c r="A90" s="1572"/>
      <c r="B90" s="774" t="s">
        <v>59</v>
      </c>
      <c r="C90" s="775"/>
      <c r="D90" s="776"/>
      <c r="E90" s="777"/>
      <c r="F90" s="778"/>
    </row>
    <row r="91" spans="1:6">
      <c r="A91" s="1572"/>
      <c r="B91" s="774" t="s">
        <v>80</v>
      </c>
      <c r="C91" s="775"/>
      <c r="D91" s="776"/>
      <c r="E91" s="777"/>
      <c r="F91" s="778"/>
    </row>
    <row r="92" spans="1:6" ht="24">
      <c r="A92" s="1572"/>
      <c r="B92" s="774" t="s">
        <v>77</v>
      </c>
      <c r="C92" s="775"/>
      <c r="D92" s="776">
        <v>100000</v>
      </c>
      <c r="E92" s="777">
        <v>100000</v>
      </c>
      <c r="F92" s="778">
        <f>E92/D92*100</f>
        <v>100</v>
      </c>
    </row>
    <row r="93" spans="1:6" ht="24">
      <c r="A93" s="1572"/>
      <c r="B93" s="774" t="s">
        <v>68</v>
      </c>
      <c r="C93" s="779"/>
      <c r="D93" s="776"/>
      <c r="E93" s="777"/>
      <c r="F93" s="778"/>
    </row>
    <row r="94" spans="1:6">
      <c r="A94" s="1572"/>
      <c r="B94" s="774" t="s">
        <v>75</v>
      </c>
      <c r="C94" s="775"/>
      <c r="D94" s="776"/>
      <c r="E94" s="777"/>
      <c r="F94" s="778"/>
    </row>
    <row r="95" spans="1:6" ht="13.5" thickBot="1">
      <c r="A95" s="1573"/>
      <c r="B95" s="780" t="s">
        <v>11</v>
      </c>
      <c r="C95" s="790">
        <f>SUM(C87:C94)</f>
        <v>0</v>
      </c>
      <c r="D95" s="791">
        <f>SUM(D87:D94)</f>
        <v>100000</v>
      </c>
      <c r="E95" s="791">
        <f>SUM(E87:E94)</f>
        <v>100000</v>
      </c>
      <c r="F95" s="792">
        <f>E95/D95*100</f>
        <v>100</v>
      </c>
    </row>
    <row r="96" spans="1:6" ht="24">
      <c r="A96" s="1571" t="s">
        <v>680</v>
      </c>
      <c r="B96" s="769" t="s">
        <v>61</v>
      </c>
      <c r="C96" s="1273"/>
      <c r="D96" s="794"/>
      <c r="E96" s="795"/>
      <c r="F96" s="1274"/>
    </row>
    <row r="97" spans="1:6" ht="36">
      <c r="A97" s="1572"/>
      <c r="B97" s="774" t="s">
        <v>66</v>
      </c>
      <c r="C97" s="1276">
        <v>1429920000</v>
      </c>
      <c r="D97" s="1269">
        <v>1429920000</v>
      </c>
      <c r="E97" s="1272"/>
      <c r="F97" s="1277"/>
    </row>
    <row r="98" spans="1:6">
      <c r="A98" s="1572"/>
      <c r="B98" s="774" t="s">
        <v>79</v>
      </c>
      <c r="C98" s="1276"/>
      <c r="D98" s="1269"/>
      <c r="E98" s="1272"/>
      <c r="F98" s="1277"/>
    </row>
    <row r="99" spans="1:6">
      <c r="A99" s="1572"/>
      <c r="B99" s="774" t="s">
        <v>59</v>
      </c>
      <c r="C99" s="1276">
        <v>414951000</v>
      </c>
      <c r="D99" s="1269">
        <v>414951000</v>
      </c>
      <c r="E99" s="1272"/>
      <c r="F99" s="1277"/>
    </row>
    <row r="100" spans="1:6">
      <c r="A100" s="1572"/>
      <c r="B100" s="774" t="s">
        <v>80</v>
      </c>
      <c r="C100" s="1276"/>
      <c r="D100" s="1269"/>
      <c r="E100" s="1272"/>
      <c r="F100" s="1277"/>
    </row>
    <row r="101" spans="1:6" ht="24">
      <c r="A101" s="1572"/>
      <c r="B101" s="774" t="s">
        <v>77</v>
      </c>
      <c r="C101" s="1276"/>
      <c r="D101" s="1269"/>
      <c r="E101" s="1272"/>
      <c r="F101" s="1277"/>
    </row>
    <row r="102" spans="1:6" ht="24">
      <c r="A102" s="1572"/>
      <c r="B102" s="774" t="s">
        <v>68</v>
      </c>
      <c r="C102" s="1276"/>
      <c r="D102" s="1269"/>
      <c r="E102" s="1272"/>
      <c r="F102" s="1277"/>
    </row>
    <row r="103" spans="1:6" ht="13.5" thickBot="1">
      <c r="A103" s="1572"/>
      <c r="B103" s="774" t="s">
        <v>75</v>
      </c>
      <c r="C103" s="1278"/>
      <c r="D103" s="1279"/>
      <c r="E103" s="1280"/>
      <c r="F103" s="1281"/>
    </row>
    <row r="104" spans="1:6" ht="13.5" thickBot="1">
      <c r="A104" s="1573"/>
      <c r="B104" s="780" t="s">
        <v>11</v>
      </c>
      <c r="C104" s="1057">
        <f>SUM(C96:C103)</f>
        <v>1844871000</v>
      </c>
      <c r="D104" s="1057">
        <f t="shared" ref="D104:E104" si="1">SUM(D96:D103)</f>
        <v>1844871000</v>
      </c>
      <c r="E104" s="1275">
        <f t="shared" si="1"/>
        <v>0</v>
      </c>
      <c r="F104" s="1049"/>
    </row>
    <row r="105" spans="1:6" ht="24">
      <c r="A105" s="1571" t="s">
        <v>681</v>
      </c>
      <c r="B105" s="769" t="s">
        <v>61</v>
      </c>
      <c r="C105" s="1282"/>
      <c r="D105" s="1268">
        <v>93909</v>
      </c>
      <c r="E105" s="1271"/>
      <c r="F105" s="1283"/>
    </row>
    <row r="106" spans="1:6" ht="36">
      <c r="A106" s="1572"/>
      <c r="B106" s="774" t="s">
        <v>66</v>
      </c>
      <c r="C106" s="1276"/>
      <c r="D106" s="1269"/>
      <c r="E106" s="1272"/>
      <c r="F106" s="1283"/>
    </row>
    <row r="107" spans="1:6">
      <c r="A107" s="1572"/>
      <c r="B107" s="774" t="s">
        <v>79</v>
      </c>
      <c r="C107" s="1276"/>
      <c r="D107" s="1269"/>
      <c r="E107" s="1272"/>
      <c r="F107" s="1283"/>
    </row>
    <row r="108" spans="1:6">
      <c r="A108" s="1572"/>
      <c r="B108" s="774" t="s">
        <v>59</v>
      </c>
      <c r="C108" s="1276"/>
      <c r="D108" s="1269"/>
      <c r="E108" s="1272"/>
      <c r="F108" s="1283"/>
    </row>
    <row r="109" spans="1:6">
      <c r="A109" s="1572"/>
      <c r="B109" s="774" t="s">
        <v>80</v>
      </c>
      <c r="C109" s="1276"/>
      <c r="D109" s="1269"/>
      <c r="E109" s="1272"/>
      <c r="F109" s="1283"/>
    </row>
    <row r="110" spans="1:6" ht="24">
      <c r="A110" s="1572"/>
      <c r="B110" s="774" t="s">
        <v>77</v>
      </c>
      <c r="C110" s="1276"/>
      <c r="D110" s="1269"/>
      <c r="E110" s="1272"/>
      <c r="F110" s="1283"/>
    </row>
    <row r="111" spans="1:6" ht="24">
      <c r="A111" s="1572"/>
      <c r="B111" s="774" t="s">
        <v>68</v>
      </c>
      <c r="C111" s="1276"/>
      <c r="D111" s="1269"/>
      <c r="E111" s="1272"/>
      <c r="F111" s="1283"/>
    </row>
    <row r="112" spans="1:6" ht="13.5" thickBot="1">
      <c r="A112" s="1572"/>
      <c r="B112" s="774" t="s">
        <v>75</v>
      </c>
      <c r="C112" s="1278"/>
      <c r="D112" s="1279"/>
      <c r="E112" s="1280"/>
      <c r="F112" s="1284"/>
    </row>
    <row r="113" spans="1:6" ht="13.5" thickBot="1">
      <c r="A113" s="1573"/>
      <c r="B113" s="780" t="s">
        <v>11</v>
      </c>
      <c r="C113" s="1053">
        <f>SUM(C105:C112)</f>
        <v>0</v>
      </c>
      <c r="D113" s="1053">
        <f t="shared" ref="D113" si="2">SUM(D105:D112)</f>
        <v>93909</v>
      </c>
      <c r="E113" s="1053">
        <f t="shared" ref="E113" si="3">SUM(E105:E112)</f>
        <v>0</v>
      </c>
      <c r="F113" s="1049"/>
    </row>
    <row r="114" spans="1:6" ht="16.5" thickBot="1">
      <c r="A114" s="764" t="s">
        <v>81</v>
      </c>
      <c r="B114" s="765" t="s">
        <v>170</v>
      </c>
      <c r="C114" s="766" t="s">
        <v>166</v>
      </c>
      <c r="D114" s="767" t="s">
        <v>171</v>
      </c>
      <c r="E114" s="767" t="s">
        <v>168</v>
      </c>
      <c r="F114" s="768" t="s">
        <v>169</v>
      </c>
    </row>
    <row r="115" spans="1:6" ht="24.75" thickBot="1">
      <c r="A115" s="1571" t="s">
        <v>556</v>
      </c>
      <c r="B115" s="806" t="s">
        <v>61</v>
      </c>
      <c r="C115" s="815">
        <v>3677000</v>
      </c>
      <c r="D115" s="772">
        <v>5480880</v>
      </c>
      <c r="E115" s="772">
        <v>6834446</v>
      </c>
      <c r="F115" s="816">
        <f>SUM(E115/D115*100)</f>
        <v>124.6961436849557</v>
      </c>
    </row>
    <row r="116" spans="1:6" ht="36.75" thickBot="1">
      <c r="A116" s="1572"/>
      <c r="B116" s="793" t="s">
        <v>66</v>
      </c>
      <c r="C116" s="817"/>
      <c r="D116" s="777"/>
      <c r="E116" s="777"/>
      <c r="F116" s="816"/>
    </row>
    <row r="117" spans="1:6" ht="13.5" thickBot="1">
      <c r="A117" s="1572"/>
      <c r="B117" s="793" t="s">
        <v>79</v>
      </c>
      <c r="C117" s="817"/>
      <c r="D117" s="777"/>
      <c r="E117" s="777"/>
      <c r="F117" s="816"/>
    </row>
    <row r="118" spans="1:6" ht="13.5" thickBot="1">
      <c r="A118" s="1572"/>
      <c r="B118" s="793" t="s">
        <v>59</v>
      </c>
      <c r="C118" s="817"/>
      <c r="D118" s="777">
        <v>57067</v>
      </c>
      <c r="E118" s="777">
        <v>91658</v>
      </c>
      <c r="F118" s="816">
        <f t="shared" ref="F118:F120" si="4">SUM(E118/D118*100)</f>
        <v>160.61471603553719</v>
      </c>
    </row>
    <row r="119" spans="1:6" ht="13.5" thickBot="1">
      <c r="A119" s="1572"/>
      <c r="B119" s="793" t="s">
        <v>80</v>
      </c>
      <c r="C119" s="817"/>
      <c r="D119" s="777"/>
      <c r="E119" s="777"/>
      <c r="F119" s="816"/>
    </row>
    <row r="120" spans="1:6" ht="24.75" thickBot="1">
      <c r="A120" s="1572"/>
      <c r="B120" s="793" t="s">
        <v>77</v>
      </c>
      <c r="C120" s="817"/>
      <c r="D120" s="777">
        <v>945000</v>
      </c>
      <c r="E120" s="777">
        <v>1388886</v>
      </c>
      <c r="F120" s="816">
        <f t="shared" si="4"/>
        <v>146.97206349206348</v>
      </c>
    </row>
    <row r="121" spans="1:6" ht="24.75" thickBot="1">
      <c r="A121" s="1572"/>
      <c r="B121" s="793" t="s">
        <v>68</v>
      </c>
      <c r="C121" s="817"/>
      <c r="D121" s="777"/>
      <c r="E121" s="777"/>
      <c r="F121" s="816"/>
    </row>
    <row r="122" spans="1:6">
      <c r="A122" s="1572"/>
      <c r="B122" s="793" t="s">
        <v>75</v>
      </c>
      <c r="C122" s="817">
        <v>1807000</v>
      </c>
      <c r="D122" s="777"/>
      <c r="E122" s="777"/>
      <c r="F122" s="816"/>
    </row>
    <row r="123" spans="1:6" ht="13.5" thickBot="1">
      <c r="A123" s="1573"/>
      <c r="B123" s="807" t="s">
        <v>11</v>
      </c>
      <c r="C123" s="799">
        <f>SUM(C115:C122)</f>
        <v>5484000</v>
      </c>
      <c r="D123" s="799">
        <f>SUM(D115:D122)</f>
        <v>6482947</v>
      </c>
      <c r="E123" s="799">
        <f>SUM(E115:E122)</f>
        <v>8314990</v>
      </c>
      <c r="F123" s="783">
        <f>SUM(E123/D123*100)</f>
        <v>128.25941658939985</v>
      </c>
    </row>
    <row r="124" spans="1:6" ht="24">
      <c r="A124" s="1571" t="s">
        <v>116</v>
      </c>
      <c r="B124" s="808" t="s">
        <v>61</v>
      </c>
      <c r="C124" s="809"/>
      <c r="D124" s="802"/>
      <c r="E124" s="803"/>
      <c r="F124" s="803"/>
    </row>
    <row r="125" spans="1:6" ht="36">
      <c r="A125" s="1572"/>
      <c r="B125" s="774" t="s">
        <v>66</v>
      </c>
      <c r="C125" s="801"/>
      <c r="D125" s="802"/>
      <c r="E125" s="803"/>
      <c r="F125" s="1047"/>
    </row>
    <row r="126" spans="1:6" ht="13.5" thickBot="1">
      <c r="A126" s="1572"/>
      <c r="B126" s="774" t="s">
        <v>79</v>
      </c>
      <c r="C126" s="775"/>
      <c r="D126" s="776"/>
      <c r="E126" s="777"/>
      <c r="F126" s="818"/>
    </row>
    <row r="127" spans="1:6">
      <c r="A127" s="1572"/>
      <c r="B127" s="774" t="s">
        <v>59</v>
      </c>
      <c r="C127" s="775"/>
      <c r="D127" s="776">
        <v>1147176</v>
      </c>
      <c r="E127" s="777">
        <v>690554</v>
      </c>
      <c r="F127" s="816">
        <f>SUM(E127/D127*100)</f>
        <v>60.195994337398972</v>
      </c>
    </row>
    <row r="128" spans="1:6">
      <c r="A128" s="1572"/>
      <c r="B128" s="774" t="s">
        <v>80</v>
      </c>
      <c r="C128" s="775"/>
      <c r="D128" s="776"/>
      <c r="E128" s="777"/>
      <c r="F128" s="818"/>
    </row>
    <row r="129" spans="1:6" ht="24">
      <c r="A129" s="1572"/>
      <c r="B129" s="774" t="s">
        <v>77</v>
      </c>
      <c r="C129" s="775"/>
      <c r="D129" s="776"/>
      <c r="E129" s="777"/>
      <c r="F129" s="818"/>
    </row>
    <row r="130" spans="1:6" ht="24">
      <c r="A130" s="1572"/>
      <c r="B130" s="774" t="s">
        <v>68</v>
      </c>
      <c r="C130" s="779"/>
      <c r="D130" s="776"/>
      <c r="E130" s="777"/>
      <c r="F130" s="818"/>
    </row>
    <row r="131" spans="1:6" ht="13.5" thickBot="1">
      <c r="A131" s="1572"/>
      <c r="B131" s="774" t="s">
        <v>75</v>
      </c>
      <c r="C131" s="775"/>
      <c r="D131" s="776"/>
      <c r="E131" s="777"/>
      <c r="F131" s="818"/>
    </row>
    <row r="132" spans="1:6" ht="13.5" thickBot="1">
      <c r="A132" s="1573"/>
      <c r="B132" s="805" t="s">
        <v>11</v>
      </c>
      <c r="C132" s="790">
        <f>SUM(C124:C131)</f>
        <v>0</v>
      </c>
      <c r="D132" s="791">
        <f>SUM(D124:D131)</f>
        <v>1147176</v>
      </c>
      <c r="E132" s="791">
        <f>SUM(E124:E131)</f>
        <v>690554</v>
      </c>
      <c r="F132" s="795">
        <f>SUM(E132/D132*100)</f>
        <v>60.195994337398972</v>
      </c>
    </row>
    <row r="133" spans="1:6" ht="24.75" thickBot="1">
      <c r="A133" s="1571" t="s">
        <v>564</v>
      </c>
      <c r="B133" s="769" t="s">
        <v>61</v>
      </c>
      <c r="C133" s="770"/>
      <c r="D133" s="771">
        <v>5026500</v>
      </c>
      <c r="E133" s="772">
        <v>4992600</v>
      </c>
      <c r="F133" s="816">
        <f>SUM(E133/D133*100)</f>
        <v>99.325574455386459</v>
      </c>
    </row>
    <row r="134" spans="1:6" ht="36.75" thickBot="1">
      <c r="A134" s="1572"/>
      <c r="B134" s="774" t="s">
        <v>66</v>
      </c>
      <c r="C134" s="775"/>
      <c r="D134" s="776"/>
      <c r="E134" s="777"/>
      <c r="F134" s="816"/>
    </row>
    <row r="135" spans="1:6" ht="13.5" thickBot="1">
      <c r="A135" s="1572"/>
      <c r="B135" s="774" t="s">
        <v>79</v>
      </c>
      <c r="C135" s="775"/>
      <c r="D135" s="776"/>
      <c r="E135" s="777"/>
      <c r="F135" s="816"/>
    </row>
    <row r="136" spans="1:6" ht="13.5" thickBot="1">
      <c r="A136" s="1572"/>
      <c r="B136" s="774" t="s">
        <v>59</v>
      </c>
      <c r="C136" s="775"/>
      <c r="D136" s="776">
        <v>576186</v>
      </c>
      <c r="E136" s="777">
        <v>585566</v>
      </c>
      <c r="F136" s="816">
        <f>SUM(E136/D136*100)</f>
        <v>101.62794653115488</v>
      </c>
    </row>
    <row r="137" spans="1:6" ht="13.5" thickBot="1">
      <c r="A137" s="1572"/>
      <c r="B137" s="774" t="s">
        <v>80</v>
      </c>
      <c r="C137" s="775"/>
      <c r="D137" s="776"/>
      <c r="E137" s="777"/>
      <c r="F137" s="816"/>
    </row>
    <row r="138" spans="1:6" ht="24.75" thickBot="1">
      <c r="A138" s="1572"/>
      <c r="B138" s="774" t="s">
        <v>77</v>
      </c>
      <c r="C138" s="775"/>
      <c r="D138" s="776"/>
      <c r="E138" s="777"/>
      <c r="F138" s="816"/>
    </row>
    <row r="139" spans="1:6" ht="24.75" thickBot="1">
      <c r="A139" s="1572"/>
      <c r="B139" s="774" t="s">
        <v>68</v>
      </c>
      <c r="C139" s="779"/>
      <c r="D139" s="776"/>
      <c r="E139" s="777"/>
      <c r="F139" s="816"/>
    </row>
    <row r="140" spans="1:6">
      <c r="A140" s="1572"/>
      <c r="B140" s="774" t="s">
        <v>75</v>
      </c>
      <c r="C140" s="775"/>
      <c r="D140" s="776"/>
      <c r="E140" s="777"/>
      <c r="F140" s="816"/>
    </row>
    <row r="141" spans="1:6" ht="13.5" thickBot="1">
      <c r="A141" s="1573"/>
      <c r="B141" s="780" t="s">
        <v>11</v>
      </c>
      <c r="C141" s="781">
        <f>SUM(C133:C140)</f>
        <v>0</v>
      </c>
      <c r="D141" s="782">
        <f>SUM(D133:D140)</f>
        <v>5602686</v>
      </c>
      <c r="E141" s="782">
        <f>SUM(E133:E140)</f>
        <v>5578166</v>
      </c>
      <c r="F141" s="783">
        <f>E141/D141*100</f>
        <v>99.56235277150995</v>
      </c>
    </row>
    <row r="142" spans="1:6" ht="24.75" thickBot="1">
      <c r="A142" s="1571" t="s">
        <v>682</v>
      </c>
      <c r="B142" s="769" t="s">
        <v>61</v>
      </c>
      <c r="C142" s="770"/>
      <c r="D142" s="771">
        <v>129480</v>
      </c>
      <c r="E142" s="772">
        <v>129480</v>
      </c>
      <c r="F142" s="816">
        <f>SUM(E142/D142*100)</f>
        <v>100</v>
      </c>
    </row>
    <row r="143" spans="1:6" ht="36.75" thickBot="1">
      <c r="A143" s="1572"/>
      <c r="B143" s="774" t="s">
        <v>66</v>
      </c>
      <c r="C143" s="775"/>
      <c r="D143" s="776"/>
      <c r="E143" s="777"/>
      <c r="F143" s="816"/>
    </row>
    <row r="144" spans="1:6" ht="13.5" thickBot="1">
      <c r="A144" s="1572"/>
      <c r="B144" s="774" t="s">
        <v>79</v>
      </c>
      <c r="C144" s="775"/>
      <c r="D144" s="776"/>
      <c r="E144" s="777"/>
      <c r="F144" s="816"/>
    </row>
    <row r="145" spans="1:6" ht="13.5" thickBot="1">
      <c r="A145" s="1572"/>
      <c r="B145" s="774" t="s">
        <v>59</v>
      </c>
      <c r="C145" s="775"/>
      <c r="D145" s="776"/>
      <c r="E145" s="777"/>
      <c r="F145" s="816"/>
    </row>
    <row r="146" spans="1:6" ht="13.5" thickBot="1">
      <c r="A146" s="1572"/>
      <c r="B146" s="774" t="s">
        <v>80</v>
      </c>
      <c r="C146" s="775"/>
      <c r="D146" s="776"/>
      <c r="E146" s="777"/>
      <c r="F146" s="816"/>
    </row>
    <row r="147" spans="1:6" ht="24.75" thickBot="1">
      <c r="A147" s="1572"/>
      <c r="B147" s="774" t="s">
        <v>77</v>
      </c>
      <c r="C147" s="775"/>
      <c r="D147" s="776"/>
      <c r="E147" s="777"/>
      <c r="F147" s="816"/>
    </row>
    <row r="148" spans="1:6" ht="24.75" thickBot="1">
      <c r="A148" s="1572"/>
      <c r="B148" s="774" t="s">
        <v>68</v>
      </c>
      <c r="C148" s="779"/>
      <c r="D148" s="776"/>
      <c r="E148" s="777"/>
      <c r="F148" s="816"/>
    </row>
    <row r="149" spans="1:6">
      <c r="A149" s="1572"/>
      <c r="B149" s="774" t="s">
        <v>75</v>
      </c>
      <c r="C149" s="775"/>
      <c r="D149" s="776"/>
      <c r="E149" s="777"/>
      <c r="F149" s="816"/>
    </row>
    <row r="150" spans="1:6" ht="13.5" thickBot="1">
      <c r="A150" s="1573"/>
      <c r="B150" s="780" t="s">
        <v>11</v>
      </c>
      <c r="C150" s="781">
        <f>SUM(C142:C149)</f>
        <v>0</v>
      </c>
      <c r="D150" s="782">
        <f>SUM(D142:D149)</f>
        <v>129480</v>
      </c>
      <c r="E150" s="782">
        <f>SUM(E142:E149)</f>
        <v>129480</v>
      </c>
      <c r="F150" s="783">
        <f>E150/D150*100</f>
        <v>100</v>
      </c>
    </row>
    <row r="151" spans="1:6" ht="24.75" thickBot="1">
      <c r="A151" s="1571" t="s">
        <v>683</v>
      </c>
      <c r="B151" s="769" t="s">
        <v>61</v>
      </c>
      <c r="C151" s="770"/>
      <c r="D151" s="771"/>
      <c r="E151" s="772"/>
      <c r="F151" s="816"/>
    </row>
    <row r="152" spans="1:6" ht="36.75" thickBot="1">
      <c r="A152" s="1572"/>
      <c r="B152" s="774" t="s">
        <v>66</v>
      </c>
      <c r="C152" s="775"/>
      <c r="D152" s="776"/>
      <c r="E152" s="777"/>
      <c r="F152" s="816"/>
    </row>
    <row r="153" spans="1:6" ht="13.5" thickBot="1">
      <c r="A153" s="1572"/>
      <c r="B153" s="774" t="s">
        <v>79</v>
      </c>
      <c r="C153" s="775"/>
      <c r="D153" s="776"/>
      <c r="E153" s="777"/>
      <c r="F153" s="816"/>
    </row>
    <row r="154" spans="1:6" ht="13.5" thickBot="1">
      <c r="A154" s="1572"/>
      <c r="B154" s="774" t="s">
        <v>59</v>
      </c>
      <c r="C154" s="775"/>
      <c r="D154" s="776"/>
      <c r="E154" s="777"/>
      <c r="F154" s="816"/>
    </row>
    <row r="155" spans="1:6" ht="13.5" thickBot="1">
      <c r="A155" s="1572"/>
      <c r="B155" s="774" t="s">
        <v>80</v>
      </c>
      <c r="C155" s="775"/>
      <c r="D155" s="776"/>
      <c r="E155" s="777"/>
      <c r="F155" s="816"/>
    </row>
    <row r="156" spans="1:6" ht="24.75" thickBot="1">
      <c r="A156" s="1572"/>
      <c r="B156" s="774" t="s">
        <v>77</v>
      </c>
      <c r="C156" s="775"/>
      <c r="D156" s="776"/>
      <c r="E156" s="777"/>
      <c r="F156" s="816"/>
    </row>
    <row r="157" spans="1:6" ht="24.75" thickBot="1">
      <c r="A157" s="1572"/>
      <c r="B157" s="774" t="s">
        <v>68</v>
      </c>
      <c r="C157" s="779"/>
      <c r="D157" s="776"/>
      <c r="E157" s="777"/>
      <c r="F157" s="816"/>
    </row>
    <row r="158" spans="1:6">
      <c r="A158" s="1572"/>
      <c r="B158" s="774" t="s">
        <v>75</v>
      </c>
      <c r="C158" s="775">
        <v>298000</v>
      </c>
      <c r="D158" s="776"/>
      <c r="E158" s="777"/>
      <c r="F158" s="816"/>
    </row>
    <row r="159" spans="1:6" ht="13.5" thickBot="1">
      <c r="A159" s="1573"/>
      <c r="B159" s="780" t="s">
        <v>11</v>
      </c>
      <c r="C159" s="781">
        <f>SUM(C151:C158)</f>
        <v>298000</v>
      </c>
      <c r="D159" s="782">
        <f>SUM(D151:D158)</f>
        <v>0</v>
      </c>
      <c r="E159" s="782">
        <f>SUM(E151:E158)</f>
        <v>0</v>
      </c>
      <c r="F159" s="783"/>
    </row>
    <row r="160" spans="1:6" ht="24">
      <c r="A160" s="1571" t="s">
        <v>162</v>
      </c>
      <c r="B160" s="789" t="s">
        <v>61</v>
      </c>
      <c r="C160" s="801"/>
      <c r="D160" s="802"/>
      <c r="E160" s="803"/>
      <c r="F160" s="804"/>
    </row>
    <row r="161" spans="1:6" ht="36">
      <c r="A161" s="1572"/>
      <c r="B161" s="774" t="s">
        <v>66</v>
      </c>
      <c r="C161" s="775"/>
      <c r="D161" s="776"/>
      <c r="E161" s="777"/>
      <c r="F161" s="778"/>
    </row>
    <row r="162" spans="1:6">
      <c r="A162" s="1572"/>
      <c r="B162" s="774" t="s">
        <v>79</v>
      </c>
      <c r="C162" s="775"/>
      <c r="D162" s="776"/>
      <c r="E162" s="777"/>
      <c r="F162" s="778"/>
    </row>
    <row r="163" spans="1:6">
      <c r="A163" s="1572"/>
      <c r="B163" s="774" t="s">
        <v>59</v>
      </c>
      <c r="C163" s="775"/>
      <c r="D163" s="776"/>
      <c r="E163" s="777"/>
      <c r="F163" s="778"/>
    </row>
    <row r="164" spans="1:6">
      <c r="A164" s="1572"/>
      <c r="B164" s="774" t="s">
        <v>80</v>
      </c>
      <c r="C164" s="775"/>
      <c r="D164" s="776"/>
      <c r="E164" s="777"/>
      <c r="F164" s="778"/>
    </row>
    <row r="165" spans="1:6" ht="24">
      <c r="A165" s="1572"/>
      <c r="B165" s="774" t="s">
        <v>77</v>
      </c>
      <c r="C165" s="775"/>
      <c r="D165" s="776"/>
      <c r="E165" s="777"/>
      <c r="F165" s="778"/>
    </row>
    <row r="166" spans="1:6" ht="24">
      <c r="A166" s="1572"/>
      <c r="B166" s="774" t="s">
        <v>68</v>
      </c>
      <c r="C166" s="779"/>
      <c r="D166" s="776"/>
      <c r="E166" s="777"/>
      <c r="F166" s="778"/>
    </row>
    <row r="167" spans="1:6">
      <c r="A167" s="1572"/>
      <c r="B167" s="774" t="s">
        <v>75</v>
      </c>
      <c r="C167" s="775">
        <v>100000</v>
      </c>
      <c r="D167" s="776"/>
      <c r="E167" s="777"/>
      <c r="F167" s="778"/>
    </row>
    <row r="168" spans="1:6" ht="13.5" thickBot="1">
      <c r="A168" s="1573"/>
      <c r="B168" s="780" t="s">
        <v>11</v>
      </c>
      <c r="C168" s="790">
        <f>SUM(C160:C167)</f>
        <v>100000</v>
      </c>
      <c r="D168" s="791">
        <f>SUM(D160:D167)</f>
        <v>0</v>
      </c>
      <c r="E168" s="791">
        <f>SUM(E160:E167)</f>
        <v>0</v>
      </c>
      <c r="F168" s="792"/>
    </row>
    <row r="169" spans="1:6" ht="24">
      <c r="A169" s="1571" t="s">
        <v>557</v>
      </c>
      <c r="B169" s="774" t="s">
        <v>61</v>
      </c>
      <c r="C169" s="770">
        <v>50000</v>
      </c>
      <c r="D169" s="771">
        <v>50000</v>
      </c>
      <c r="E169" s="772">
        <v>50000</v>
      </c>
      <c r="F169" s="773">
        <f>E169/D169*100</f>
        <v>100</v>
      </c>
    </row>
    <row r="170" spans="1:6" ht="36">
      <c r="A170" s="1572"/>
      <c r="B170" s="774" t="s">
        <v>66</v>
      </c>
      <c r="C170" s="775"/>
      <c r="D170" s="776"/>
      <c r="E170" s="777"/>
      <c r="F170" s="778"/>
    </row>
    <row r="171" spans="1:6">
      <c r="A171" s="1572"/>
      <c r="B171" s="774" t="s">
        <v>79</v>
      </c>
      <c r="C171" s="775"/>
      <c r="D171" s="776"/>
      <c r="E171" s="777"/>
      <c r="F171" s="778"/>
    </row>
    <row r="172" spans="1:6">
      <c r="A172" s="1572"/>
      <c r="B172" s="774" t="s">
        <v>59</v>
      </c>
      <c r="C172" s="775"/>
      <c r="D172" s="776">
        <v>55800</v>
      </c>
      <c r="E172" s="777">
        <v>55800</v>
      </c>
      <c r="F172" s="778">
        <f>E172/D172*100</f>
        <v>100</v>
      </c>
    </row>
    <row r="173" spans="1:6">
      <c r="A173" s="1572"/>
      <c r="B173" s="774" t="s">
        <v>80</v>
      </c>
      <c r="C173" s="775"/>
      <c r="D173" s="776"/>
      <c r="E173" s="777"/>
      <c r="F173" s="778"/>
    </row>
    <row r="174" spans="1:6" ht="24">
      <c r="A174" s="1572"/>
      <c r="B174" s="774" t="s">
        <v>77</v>
      </c>
      <c r="C174" s="775"/>
      <c r="D174" s="776">
        <v>30000</v>
      </c>
      <c r="E174" s="777">
        <v>50000</v>
      </c>
      <c r="F174" s="778">
        <f>E174/D174*100</f>
        <v>166.66666666666669</v>
      </c>
    </row>
    <row r="175" spans="1:6" ht="24">
      <c r="A175" s="1572"/>
      <c r="B175" s="774" t="s">
        <v>68</v>
      </c>
      <c r="C175" s="779"/>
      <c r="D175" s="776"/>
      <c r="E175" s="777"/>
      <c r="F175" s="778"/>
    </row>
    <row r="176" spans="1:6">
      <c r="A176" s="1572"/>
      <c r="B176" s="774" t="s">
        <v>75</v>
      </c>
      <c r="C176" s="775"/>
      <c r="D176" s="776"/>
      <c r="E176" s="777"/>
      <c r="F176" s="778"/>
    </row>
    <row r="177" spans="1:6" ht="13.5" thickBot="1">
      <c r="A177" s="1573"/>
      <c r="B177" s="780" t="s">
        <v>11</v>
      </c>
      <c r="C177" s="781">
        <f>SUM(C169:C176)</f>
        <v>50000</v>
      </c>
      <c r="D177" s="782">
        <f>SUM(D169:D176)</f>
        <v>135800</v>
      </c>
      <c r="E177" s="782">
        <f>SUM(E169:E176)</f>
        <v>155800</v>
      </c>
      <c r="F177" s="783">
        <f>E177/D177*100</f>
        <v>114.72754050073637</v>
      </c>
    </row>
    <row r="178" spans="1:6" ht="16.5" thickBot="1">
      <c r="A178" s="810" t="s">
        <v>81</v>
      </c>
      <c r="B178" s="811" t="s">
        <v>170</v>
      </c>
      <c r="C178" s="812" t="s">
        <v>166</v>
      </c>
      <c r="D178" s="813" t="s">
        <v>171</v>
      </c>
      <c r="E178" s="813" t="s">
        <v>168</v>
      </c>
      <c r="F178" s="814" t="s">
        <v>169</v>
      </c>
    </row>
    <row r="179" spans="1:6" ht="24">
      <c r="A179" s="1571" t="s">
        <v>190</v>
      </c>
      <c r="B179" s="769" t="s">
        <v>61</v>
      </c>
      <c r="C179" s="801"/>
      <c r="D179" s="802">
        <v>8294000</v>
      </c>
      <c r="E179" s="803">
        <v>8294000</v>
      </c>
      <c r="F179" s="816">
        <f>SUM(E179/D179*100)</f>
        <v>100</v>
      </c>
    </row>
    <row r="180" spans="1:6" ht="36">
      <c r="A180" s="1572"/>
      <c r="B180" s="774" t="s">
        <v>66</v>
      </c>
      <c r="C180" s="775"/>
      <c r="D180" s="776"/>
      <c r="E180" s="777"/>
      <c r="F180" s="778"/>
    </row>
    <row r="181" spans="1:6">
      <c r="A181" s="1572"/>
      <c r="B181" s="774" t="s">
        <v>79</v>
      </c>
      <c r="C181" s="775"/>
      <c r="D181" s="776"/>
      <c r="E181" s="777"/>
      <c r="F181" s="778"/>
    </row>
    <row r="182" spans="1:6">
      <c r="A182" s="1572"/>
      <c r="B182" s="774" t="s">
        <v>59</v>
      </c>
      <c r="C182" s="775"/>
      <c r="D182" s="776"/>
      <c r="E182" s="777"/>
      <c r="F182" s="778"/>
    </row>
    <row r="183" spans="1:6">
      <c r="A183" s="1572"/>
      <c r="B183" s="774" t="s">
        <v>80</v>
      </c>
      <c r="C183" s="775"/>
      <c r="D183" s="776"/>
      <c r="E183" s="777"/>
      <c r="F183" s="778"/>
    </row>
    <row r="184" spans="1:6" ht="24">
      <c r="A184" s="1572"/>
      <c r="B184" s="774" t="s">
        <v>77</v>
      </c>
      <c r="C184" s="775"/>
      <c r="D184" s="776"/>
      <c r="E184" s="777"/>
      <c r="F184" s="778"/>
    </row>
    <row r="185" spans="1:6" ht="24">
      <c r="A185" s="1572"/>
      <c r="B185" s="774" t="s">
        <v>68</v>
      </c>
      <c r="C185" s="779"/>
      <c r="D185" s="776"/>
      <c r="E185" s="777"/>
      <c r="F185" s="778"/>
    </row>
    <row r="186" spans="1:6">
      <c r="A186" s="1572"/>
      <c r="B186" s="774" t="s">
        <v>75</v>
      </c>
      <c r="C186" s="775"/>
      <c r="D186" s="776"/>
      <c r="E186" s="777"/>
      <c r="F186" s="778"/>
    </row>
    <row r="187" spans="1:6" ht="13.5" thickBot="1">
      <c r="A187" s="1573"/>
      <c r="B187" s="780" t="s">
        <v>11</v>
      </c>
      <c r="C187" s="781">
        <f>SUM(C179:C186)</f>
        <v>0</v>
      </c>
      <c r="D187" s="782">
        <f>SUM(D179:D186)</f>
        <v>8294000</v>
      </c>
      <c r="E187" s="782">
        <f>SUM(E179:E186)</f>
        <v>8294000</v>
      </c>
      <c r="F187" s="783">
        <f>E187/D187*100</f>
        <v>100</v>
      </c>
    </row>
    <row r="188" spans="1:6" ht="24">
      <c r="A188" s="1571" t="s">
        <v>684</v>
      </c>
      <c r="B188" s="789" t="s">
        <v>61</v>
      </c>
      <c r="C188" s="801"/>
      <c r="D188" s="802"/>
      <c r="E188" s="803"/>
      <c r="F188" s="804"/>
    </row>
    <row r="189" spans="1:6" ht="36">
      <c r="A189" s="1572"/>
      <c r="B189" s="774" t="s">
        <v>66</v>
      </c>
      <c r="C189" s="775"/>
      <c r="D189" s="776"/>
      <c r="E189" s="777"/>
      <c r="F189" s="778"/>
    </row>
    <row r="190" spans="1:6">
      <c r="A190" s="1572"/>
      <c r="B190" s="774" t="s">
        <v>79</v>
      </c>
      <c r="C190" s="775"/>
      <c r="D190" s="776"/>
      <c r="E190" s="777"/>
      <c r="F190" s="778"/>
    </row>
    <row r="191" spans="1:6">
      <c r="A191" s="1572"/>
      <c r="B191" s="774" t="s">
        <v>59</v>
      </c>
      <c r="C191" s="775"/>
      <c r="D191" s="776"/>
      <c r="E191" s="777"/>
      <c r="F191" s="778"/>
    </row>
    <row r="192" spans="1:6">
      <c r="A192" s="1572"/>
      <c r="B192" s="774" t="s">
        <v>80</v>
      </c>
      <c r="C192" s="775"/>
      <c r="D192" s="776"/>
      <c r="E192" s="777"/>
      <c r="F192" s="778"/>
    </row>
    <row r="193" spans="1:6" ht="24">
      <c r="A193" s="1572"/>
      <c r="B193" s="774" t="s">
        <v>77</v>
      </c>
      <c r="C193" s="775"/>
      <c r="D193" s="776"/>
      <c r="E193" s="777">
        <v>4150</v>
      </c>
      <c r="F193" s="778"/>
    </row>
    <row r="194" spans="1:6" ht="24">
      <c r="A194" s="1572"/>
      <c r="B194" s="774" t="s">
        <v>68</v>
      </c>
      <c r="C194" s="779"/>
      <c r="D194" s="776"/>
      <c r="E194" s="777"/>
      <c r="F194" s="778"/>
    </row>
    <row r="195" spans="1:6" ht="13.5" thickBot="1">
      <c r="A195" s="1572"/>
      <c r="B195" s="1050" t="s">
        <v>75</v>
      </c>
      <c r="C195" s="1052"/>
      <c r="D195" s="1056"/>
      <c r="E195" s="1055"/>
      <c r="F195" s="1048"/>
    </row>
    <row r="196" spans="1:6" ht="13.5" thickBot="1">
      <c r="A196" s="1573"/>
      <c r="B196" s="1051" t="s">
        <v>11</v>
      </c>
      <c r="C196" s="1053">
        <f>SUM(C188:C195)</f>
        <v>0</v>
      </c>
      <c r="D196" s="1049">
        <f>SUM(D188:D195)</f>
        <v>0</v>
      </c>
      <c r="E196" s="1049">
        <f>SUM(E188:E195)</f>
        <v>4150</v>
      </c>
      <c r="F196" s="1049"/>
    </row>
    <row r="197" spans="1:6" ht="24">
      <c r="A197" s="1571" t="s">
        <v>563</v>
      </c>
      <c r="B197" s="789" t="s">
        <v>61</v>
      </c>
      <c r="C197" s="801"/>
      <c r="D197" s="802"/>
      <c r="E197" s="803"/>
      <c r="F197" s="804"/>
    </row>
    <row r="198" spans="1:6" ht="36">
      <c r="A198" s="1572"/>
      <c r="B198" s="774" t="s">
        <v>66</v>
      </c>
      <c r="C198" s="775"/>
      <c r="D198" s="776"/>
      <c r="E198" s="777"/>
      <c r="F198" s="778"/>
    </row>
    <row r="199" spans="1:6">
      <c r="A199" s="1572"/>
      <c r="B199" s="774" t="s">
        <v>79</v>
      </c>
      <c r="C199" s="775"/>
      <c r="D199" s="776"/>
      <c r="E199" s="777"/>
      <c r="F199" s="778"/>
    </row>
    <row r="200" spans="1:6">
      <c r="A200" s="1572"/>
      <c r="B200" s="774" t="s">
        <v>59</v>
      </c>
      <c r="C200" s="775">
        <v>4500000</v>
      </c>
      <c r="D200" s="776">
        <v>4810544</v>
      </c>
      <c r="E200" s="777">
        <v>4542414</v>
      </c>
      <c r="F200" s="778">
        <f>E200/D200*100</f>
        <v>94.426202109366429</v>
      </c>
    </row>
    <row r="201" spans="1:6">
      <c r="A201" s="1572"/>
      <c r="B201" s="774" t="s">
        <v>80</v>
      </c>
      <c r="C201" s="775"/>
      <c r="D201" s="776"/>
      <c r="E201" s="777"/>
      <c r="F201" s="778"/>
    </row>
    <row r="202" spans="1:6" ht="24">
      <c r="A202" s="1572"/>
      <c r="B202" s="774" t="s">
        <v>77</v>
      </c>
      <c r="C202" s="775"/>
      <c r="D202" s="776"/>
      <c r="E202" s="777"/>
      <c r="F202" s="778"/>
    </row>
    <row r="203" spans="1:6" ht="24">
      <c r="A203" s="1572"/>
      <c r="B203" s="774" t="s">
        <v>68</v>
      </c>
      <c r="C203" s="779"/>
      <c r="D203" s="776"/>
      <c r="E203" s="777"/>
      <c r="F203" s="778"/>
    </row>
    <row r="204" spans="1:6">
      <c r="A204" s="1572"/>
      <c r="B204" s="774" t="s">
        <v>75</v>
      </c>
      <c r="C204" s="775">
        <v>109000</v>
      </c>
      <c r="D204" s="776"/>
      <c r="E204" s="777"/>
      <c r="F204" s="778"/>
    </row>
    <row r="205" spans="1:6" ht="13.5" thickBot="1">
      <c r="A205" s="1573"/>
      <c r="B205" s="805" t="s">
        <v>11</v>
      </c>
      <c r="C205" s="790">
        <f>SUM(C197:C204)</f>
        <v>4609000</v>
      </c>
      <c r="D205" s="791">
        <f>SUM(D197:D204)</f>
        <v>4810544</v>
      </c>
      <c r="E205" s="791">
        <f>SUM(E197:E204)</f>
        <v>4542414</v>
      </c>
      <c r="F205" s="792">
        <f>E205/D205*100</f>
        <v>94.426202109366429</v>
      </c>
    </row>
    <row r="206" spans="1:6" ht="16.5" thickBot="1">
      <c r="A206" s="810" t="s">
        <v>81</v>
      </c>
      <c r="B206" s="811" t="s">
        <v>170</v>
      </c>
      <c r="C206" s="812" t="s">
        <v>166</v>
      </c>
      <c r="D206" s="813" t="s">
        <v>171</v>
      </c>
      <c r="E206" s="813" t="s">
        <v>168</v>
      </c>
      <c r="F206" s="814" t="s">
        <v>169</v>
      </c>
    </row>
    <row r="207" spans="1:6" ht="24">
      <c r="A207" s="1571" t="s">
        <v>558</v>
      </c>
      <c r="B207" s="769" t="s">
        <v>61</v>
      </c>
      <c r="C207" s="770"/>
      <c r="D207" s="771"/>
      <c r="E207" s="772"/>
      <c r="F207" s="778"/>
    </row>
    <row r="208" spans="1:6" ht="36">
      <c r="A208" s="1572"/>
      <c r="B208" s="774" t="s">
        <v>66</v>
      </c>
      <c r="C208" s="775"/>
      <c r="D208" s="776"/>
      <c r="E208" s="777"/>
      <c r="F208" s="778"/>
    </row>
    <row r="209" spans="1:6">
      <c r="A209" s="1572"/>
      <c r="B209" s="774" t="s">
        <v>79</v>
      </c>
      <c r="C209" s="775"/>
      <c r="D209" s="776"/>
      <c r="E209" s="777"/>
      <c r="F209" s="778"/>
    </row>
    <row r="210" spans="1:6">
      <c r="A210" s="1572"/>
      <c r="B210" s="774" t="s">
        <v>59</v>
      </c>
      <c r="C210" s="775">
        <v>19000</v>
      </c>
      <c r="D210" s="776">
        <v>60577</v>
      </c>
      <c r="E210" s="777">
        <v>46072</v>
      </c>
      <c r="F210" s="778">
        <f>E210/D210*100</f>
        <v>76.055268501246346</v>
      </c>
    </row>
    <row r="211" spans="1:6">
      <c r="A211" s="1572"/>
      <c r="B211" s="774" t="s">
        <v>80</v>
      </c>
      <c r="C211" s="775"/>
      <c r="D211" s="776"/>
      <c r="E211" s="777"/>
      <c r="F211" s="778"/>
    </row>
    <row r="212" spans="1:6" ht="24">
      <c r="A212" s="1572"/>
      <c r="B212" s="774" t="s">
        <v>77</v>
      </c>
      <c r="C212" s="775"/>
      <c r="D212" s="776"/>
      <c r="E212" s="777"/>
      <c r="F212" s="778"/>
    </row>
    <row r="213" spans="1:6" ht="24">
      <c r="A213" s="1572"/>
      <c r="B213" s="774" t="s">
        <v>68</v>
      </c>
      <c r="C213" s="779"/>
      <c r="D213" s="776"/>
      <c r="E213" s="777"/>
      <c r="F213" s="778"/>
    </row>
    <row r="214" spans="1:6" ht="13.5" thickBot="1">
      <c r="A214" s="1572"/>
      <c r="B214" s="1050" t="s">
        <v>75</v>
      </c>
      <c r="C214" s="1052"/>
      <c r="D214" s="1056"/>
      <c r="E214" s="1055"/>
      <c r="F214" s="1048"/>
    </row>
    <row r="215" spans="1:6" ht="13.5" thickBot="1">
      <c r="A215" s="1573"/>
      <c r="B215" s="1051" t="s">
        <v>11</v>
      </c>
      <c r="C215" s="1053">
        <f>SUM(C207:C214)</f>
        <v>19000</v>
      </c>
      <c r="D215" s="1049">
        <f>SUM(D207:D214)</f>
        <v>60577</v>
      </c>
      <c r="E215" s="1049">
        <f>SUM(E207:E214)</f>
        <v>46072</v>
      </c>
      <c r="F215" s="1049">
        <f>E215/D215*100</f>
        <v>76.055268501246346</v>
      </c>
    </row>
    <row r="216" spans="1:6" ht="24">
      <c r="A216" s="1571" t="s">
        <v>562</v>
      </c>
      <c r="B216" s="769" t="s">
        <v>61</v>
      </c>
      <c r="C216" s="770"/>
      <c r="D216" s="771"/>
      <c r="E216" s="772"/>
      <c r="F216" s="804"/>
    </row>
    <row r="217" spans="1:6" ht="36">
      <c r="A217" s="1572"/>
      <c r="B217" s="774" t="s">
        <v>66</v>
      </c>
      <c r="C217" s="775"/>
      <c r="D217" s="776"/>
      <c r="E217" s="777"/>
      <c r="F217" s="778"/>
    </row>
    <row r="218" spans="1:6">
      <c r="A218" s="1572"/>
      <c r="B218" s="774" t="s">
        <v>79</v>
      </c>
      <c r="C218" s="775"/>
      <c r="D218" s="776"/>
      <c r="E218" s="777"/>
      <c r="F218" s="778"/>
    </row>
    <row r="219" spans="1:6">
      <c r="A219" s="1572"/>
      <c r="B219" s="774" t="s">
        <v>59</v>
      </c>
      <c r="C219" s="775"/>
      <c r="D219" s="776"/>
      <c r="E219" s="777"/>
      <c r="F219" s="778"/>
    </row>
    <row r="220" spans="1:6">
      <c r="A220" s="1572"/>
      <c r="B220" s="774" t="s">
        <v>80</v>
      </c>
      <c r="C220" s="775"/>
      <c r="D220" s="776"/>
      <c r="E220" s="777"/>
      <c r="F220" s="778"/>
    </row>
    <row r="221" spans="1:6" ht="24">
      <c r="A221" s="1572"/>
      <c r="B221" s="774" t="s">
        <v>77</v>
      </c>
      <c r="C221" s="775">
        <v>900000</v>
      </c>
      <c r="D221" s="776">
        <v>2916001</v>
      </c>
      <c r="E221" s="777">
        <v>2687260</v>
      </c>
      <c r="F221" s="778">
        <f>E221/D221*100</f>
        <v>92.155661126316488</v>
      </c>
    </row>
    <row r="222" spans="1:6" ht="24">
      <c r="A222" s="1572"/>
      <c r="B222" s="774" t="s">
        <v>68</v>
      </c>
      <c r="C222" s="779"/>
      <c r="D222" s="776"/>
      <c r="E222" s="777"/>
      <c r="F222" s="778"/>
    </row>
    <row r="223" spans="1:6" ht="13.5" thickBot="1">
      <c r="A223" s="1572"/>
      <c r="B223" s="1050" t="s">
        <v>75</v>
      </c>
      <c r="C223" s="1052"/>
      <c r="D223" s="776"/>
      <c r="E223" s="1055"/>
      <c r="F223" s="1048"/>
    </row>
    <row r="224" spans="1:6" ht="13.5" thickBot="1">
      <c r="A224" s="1573"/>
      <c r="B224" s="1051" t="s">
        <v>11</v>
      </c>
      <c r="C224" s="1053">
        <f>SUM(C216:C223)</f>
        <v>900000</v>
      </c>
      <c r="D224" s="1054">
        <f>SUM(D216:D223)</f>
        <v>2916001</v>
      </c>
      <c r="E224" s="1049">
        <f>SUM(E216:E223)</f>
        <v>2687260</v>
      </c>
      <c r="F224" s="1049">
        <f>E224/D224*100</f>
        <v>92.155661126316488</v>
      </c>
    </row>
    <row r="225" spans="1:6" ht="24">
      <c r="A225" s="1571" t="s">
        <v>559</v>
      </c>
      <c r="B225" s="769" t="s">
        <v>61</v>
      </c>
      <c r="C225" s="770"/>
      <c r="D225" s="771"/>
      <c r="E225" s="772"/>
      <c r="F225" s="804"/>
    </row>
    <row r="226" spans="1:6" ht="36">
      <c r="A226" s="1572"/>
      <c r="B226" s="774" t="s">
        <v>66</v>
      </c>
      <c r="C226" s="775"/>
      <c r="D226" s="776"/>
      <c r="E226" s="777"/>
      <c r="F226" s="778"/>
    </row>
    <row r="227" spans="1:6">
      <c r="A227" s="1572"/>
      <c r="B227" s="774" t="s">
        <v>79</v>
      </c>
      <c r="C227" s="775"/>
      <c r="D227" s="776"/>
      <c r="E227" s="777"/>
      <c r="F227" s="778"/>
    </row>
    <row r="228" spans="1:6">
      <c r="A228" s="1572"/>
      <c r="B228" s="774" t="s">
        <v>59</v>
      </c>
      <c r="C228" s="775"/>
      <c r="D228" s="776"/>
      <c r="E228" s="777">
        <v>122000</v>
      </c>
      <c r="F228" s="778"/>
    </row>
    <row r="229" spans="1:6">
      <c r="A229" s="1572"/>
      <c r="B229" s="774" t="s">
        <v>80</v>
      </c>
      <c r="C229" s="775"/>
      <c r="D229" s="776"/>
      <c r="E229" s="777"/>
      <c r="F229" s="778"/>
    </row>
    <row r="230" spans="1:6" ht="24">
      <c r="A230" s="1572"/>
      <c r="B230" s="774" t="s">
        <v>77</v>
      </c>
      <c r="C230" s="775"/>
      <c r="D230" s="776"/>
      <c r="E230" s="777"/>
      <c r="F230" s="778"/>
    </row>
    <row r="231" spans="1:6" ht="24">
      <c r="A231" s="1572"/>
      <c r="B231" s="774" t="s">
        <v>68</v>
      </c>
      <c r="C231" s="779"/>
      <c r="D231" s="776"/>
      <c r="E231" s="777"/>
      <c r="F231" s="778"/>
    </row>
    <row r="232" spans="1:6" ht="13.5" thickBot="1">
      <c r="A232" s="1572"/>
      <c r="B232" s="1050" t="s">
        <v>75</v>
      </c>
      <c r="C232" s="1052"/>
      <c r="D232" s="776"/>
      <c r="E232" s="1055"/>
      <c r="F232" s="1048"/>
    </row>
    <row r="233" spans="1:6" ht="13.5" thickBot="1">
      <c r="A233" s="1573"/>
      <c r="B233" s="1051" t="s">
        <v>11</v>
      </c>
      <c r="C233" s="1053">
        <f>SUM(C225:C232)</f>
        <v>0</v>
      </c>
      <c r="D233" s="1054">
        <f>SUM(D225:D232)</f>
        <v>0</v>
      </c>
      <c r="E233" s="1049">
        <f>SUM(E225:E232)</f>
        <v>122000</v>
      </c>
      <c r="F233" s="1049"/>
    </row>
    <row r="234" spans="1:6" ht="24">
      <c r="A234" s="1571" t="s">
        <v>560</v>
      </c>
      <c r="B234" s="769" t="s">
        <v>61</v>
      </c>
      <c r="C234" s="770"/>
      <c r="D234" s="771"/>
      <c r="E234" s="772"/>
      <c r="F234" s="804"/>
    </row>
    <row r="235" spans="1:6" ht="36">
      <c r="A235" s="1572"/>
      <c r="B235" s="774" t="s">
        <v>66</v>
      </c>
      <c r="C235" s="775"/>
      <c r="D235" s="776"/>
      <c r="E235" s="777"/>
      <c r="F235" s="778"/>
    </row>
    <row r="236" spans="1:6">
      <c r="A236" s="1572"/>
      <c r="B236" s="774" t="s">
        <v>79</v>
      </c>
      <c r="C236" s="775">
        <v>82421000</v>
      </c>
      <c r="D236" s="776">
        <v>82519000</v>
      </c>
      <c r="E236" s="777">
        <v>86178673</v>
      </c>
      <c r="F236" s="778">
        <f>E236/D236*100</f>
        <v>104.43494589124928</v>
      </c>
    </row>
    <row r="237" spans="1:6">
      <c r="A237" s="1572"/>
      <c r="B237" s="774" t="s">
        <v>59</v>
      </c>
      <c r="C237" s="775"/>
      <c r="D237" s="776"/>
      <c r="E237" s="777"/>
      <c r="F237" s="778"/>
    </row>
    <row r="238" spans="1:6">
      <c r="A238" s="1572"/>
      <c r="B238" s="774" t="s">
        <v>80</v>
      </c>
      <c r="C238" s="775"/>
      <c r="D238" s="776"/>
      <c r="E238" s="777">
        <v>250000</v>
      </c>
      <c r="F238" s="778"/>
    </row>
    <row r="239" spans="1:6" ht="24">
      <c r="A239" s="1572"/>
      <c r="B239" s="774" t="s">
        <v>77</v>
      </c>
      <c r="C239" s="775"/>
      <c r="D239" s="776"/>
      <c r="E239" s="777"/>
      <c r="F239" s="778"/>
    </row>
    <row r="240" spans="1:6" ht="24">
      <c r="A240" s="1572"/>
      <c r="B240" s="774" t="s">
        <v>68</v>
      </c>
      <c r="C240" s="779"/>
      <c r="D240" s="776"/>
      <c r="E240" s="777"/>
      <c r="F240" s="778"/>
    </row>
    <row r="241" spans="1:6" ht="13.5" thickBot="1">
      <c r="A241" s="1572"/>
      <c r="B241" s="1050" t="s">
        <v>75</v>
      </c>
      <c r="C241" s="1052"/>
      <c r="D241" s="776"/>
      <c r="E241" s="1055"/>
      <c r="F241" s="1048"/>
    </row>
    <row r="242" spans="1:6" ht="13.5" thickBot="1">
      <c r="A242" s="1573"/>
      <c r="B242" s="1051" t="s">
        <v>11</v>
      </c>
      <c r="C242" s="1053">
        <f>SUM(C234:C241)</f>
        <v>82421000</v>
      </c>
      <c r="D242" s="1054">
        <f>SUM(D234:D241)</f>
        <v>82519000</v>
      </c>
      <c r="E242" s="1049">
        <f>SUM(E234:E241)</f>
        <v>86428673</v>
      </c>
      <c r="F242" s="1049">
        <f>E242/D242*100</f>
        <v>104.7379064215514</v>
      </c>
    </row>
    <row r="243" spans="1:6" ht="24">
      <c r="A243" s="1571" t="s">
        <v>84</v>
      </c>
      <c r="B243" s="769" t="s">
        <v>61</v>
      </c>
      <c r="C243" s="770"/>
      <c r="D243" s="771"/>
      <c r="E243" s="772"/>
      <c r="F243" s="804"/>
    </row>
    <row r="244" spans="1:6" ht="36">
      <c r="A244" s="1572"/>
      <c r="B244" s="774" t="s">
        <v>66</v>
      </c>
      <c r="C244" s="775"/>
      <c r="D244" s="776"/>
      <c r="E244" s="777"/>
      <c r="F244" s="778"/>
    </row>
    <row r="245" spans="1:6">
      <c r="A245" s="1572"/>
      <c r="B245" s="774" t="s">
        <v>79</v>
      </c>
      <c r="C245" s="775"/>
      <c r="D245" s="776"/>
      <c r="E245" s="777"/>
      <c r="F245" s="778"/>
    </row>
    <row r="246" spans="1:6">
      <c r="A246" s="1572"/>
      <c r="B246" s="774" t="s">
        <v>59</v>
      </c>
      <c r="C246" s="775"/>
      <c r="D246" s="776"/>
      <c r="E246" s="777"/>
      <c r="F246" s="778"/>
    </row>
    <row r="247" spans="1:6">
      <c r="A247" s="1572"/>
      <c r="B247" s="774" t="s">
        <v>80</v>
      </c>
      <c r="C247" s="775"/>
      <c r="D247" s="776"/>
      <c r="E247" s="777"/>
      <c r="F247" s="778"/>
    </row>
    <row r="248" spans="1:6" ht="24">
      <c r="A248" s="1572"/>
      <c r="B248" s="774" t="s">
        <v>77</v>
      </c>
      <c r="C248" s="775"/>
      <c r="D248" s="776"/>
      <c r="E248" s="777"/>
      <c r="F248" s="778"/>
    </row>
    <row r="249" spans="1:6" ht="24">
      <c r="A249" s="1572"/>
      <c r="B249" s="774" t="s">
        <v>68</v>
      </c>
      <c r="C249" s="779"/>
      <c r="D249" s="776"/>
      <c r="E249" s="777"/>
      <c r="F249" s="778"/>
    </row>
    <row r="250" spans="1:6" ht="13.5" thickBot="1">
      <c r="A250" s="1572"/>
      <c r="B250" s="1050" t="s">
        <v>75</v>
      </c>
      <c r="C250" s="1052">
        <v>123619000</v>
      </c>
      <c r="D250" s="1056">
        <v>123619000</v>
      </c>
      <c r="E250" s="1055">
        <v>10868523</v>
      </c>
      <c r="F250" s="778">
        <f>E250/D250*100</f>
        <v>8.7919518844190616</v>
      </c>
    </row>
    <row r="251" spans="1:6" ht="13.5" thickBot="1">
      <c r="A251" s="1573"/>
      <c r="B251" s="1051" t="s">
        <v>11</v>
      </c>
      <c r="C251" s="1053">
        <f>SUM(C243:C250)</f>
        <v>123619000</v>
      </c>
      <c r="D251" s="1049">
        <f>SUM(D243:D250)</f>
        <v>123619000</v>
      </c>
      <c r="E251" s="1049">
        <f>SUM(E243:E250)</f>
        <v>10868523</v>
      </c>
      <c r="F251" s="1049">
        <f>E251/D251*100</f>
        <v>8.7919518844190616</v>
      </c>
    </row>
    <row r="252" spans="1:6" ht="24">
      <c r="A252" s="1571" t="s">
        <v>11</v>
      </c>
      <c r="B252" s="789" t="s">
        <v>61</v>
      </c>
      <c r="C252" s="1057">
        <f t="shared" ref="C252:E256" si="5">SUM(C151+C142+C105+C96+C69+C243+C234+C225+C216+C207+C197+C179+C169+C160+C133+C124+C115+C87+C78+C60+C51+C41+C32+C23+C14+C5)</f>
        <v>303714425</v>
      </c>
      <c r="D252" s="1057">
        <f t="shared" si="5"/>
        <v>827910517</v>
      </c>
      <c r="E252" s="1057">
        <f t="shared" si="5"/>
        <v>795412895</v>
      </c>
      <c r="F252" s="1046">
        <f>E252/D252*100</f>
        <v>96.074742217581957</v>
      </c>
    </row>
    <row r="253" spans="1:6" ht="36">
      <c r="A253" s="1572"/>
      <c r="B253" s="774" t="s">
        <v>66</v>
      </c>
      <c r="C253" s="1057">
        <f t="shared" si="5"/>
        <v>2059920000</v>
      </c>
      <c r="D253" s="1057">
        <f t="shared" si="5"/>
        <v>2146714783</v>
      </c>
      <c r="E253" s="1057">
        <f t="shared" si="5"/>
        <v>84026093</v>
      </c>
      <c r="F253" s="1046">
        <f t="shared" ref="F253:F260" si="6">E253/D253*100</f>
        <v>3.9141712567225566</v>
      </c>
    </row>
    <row r="254" spans="1:6">
      <c r="A254" s="1572"/>
      <c r="B254" s="774" t="s">
        <v>79</v>
      </c>
      <c r="C254" s="1057">
        <f t="shared" si="5"/>
        <v>82421000</v>
      </c>
      <c r="D254" s="1057">
        <f t="shared" si="5"/>
        <v>82519000</v>
      </c>
      <c r="E254" s="1057">
        <f t="shared" si="5"/>
        <v>86178673</v>
      </c>
      <c r="F254" s="1046">
        <f t="shared" si="6"/>
        <v>104.43494589124928</v>
      </c>
    </row>
    <row r="255" spans="1:6">
      <c r="A255" s="1572"/>
      <c r="B255" s="774" t="s">
        <v>59</v>
      </c>
      <c r="C255" s="1057">
        <f t="shared" si="5"/>
        <v>448868000</v>
      </c>
      <c r="D255" s="1057">
        <f t="shared" si="5"/>
        <v>465842143</v>
      </c>
      <c r="E255" s="1057">
        <f t="shared" si="5"/>
        <v>43978477</v>
      </c>
      <c r="F255" s="1046">
        <f t="shared" si="6"/>
        <v>9.4406394227840398</v>
      </c>
    </row>
    <row r="256" spans="1:6">
      <c r="A256" s="1572"/>
      <c r="B256" s="774" t="s">
        <v>80</v>
      </c>
      <c r="C256" s="1057">
        <f t="shared" si="5"/>
        <v>0</v>
      </c>
      <c r="D256" s="1057">
        <f t="shared" si="5"/>
        <v>0</v>
      </c>
      <c r="E256" s="1057">
        <f t="shared" si="5"/>
        <v>400000</v>
      </c>
      <c r="F256" s="1046"/>
    </row>
    <row r="257" spans="1:6" ht="24">
      <c r="A257" s="1572"/>
      <c r="B257" s="774" t="s">
        <v>77</v>
      </c>
      <c r="C257" s="1057">
        <f>SUM(C193+C156+C147+C110+C101+C74+C248+C239+C230+C221+C212+C202+C184+C174+C165+C138+C129+C120+C92+C83+C65+C56+C46+C37+C28+C19+C10)</f>
        <v>900000</v>
      </c>
      <c r="D257" s="1057">
        <f>SUM(D193+D156+D147+D110+D101+D74+D248+D239+D230+D221+D212+D202+D184+D174+D165+D138+D129+D120+D92+D83+D65+D56+D46+D37+D28+D19+D10)</f>
        <v>3991001</v>
      </c>
      <c r="E257" s="1057">
        <f>SUM(E193+E156+E147+E110+E101+E74+E248+E239+E230+E221+E212+E202+E184+E174+E165+E138+E129+E120+E92+E83+E65+E56+E46+E37+E28+E19+E10)</f>
        <v>4230296</v>
      </c>
      <c r="F257" s="1046">
        <f t="shared" si="6"/>
        <v>105.99586419547377</v>
      </c>
    </row>
    <row r="258" spans="1:6" ht="24">
      <c r="A258" s="1572"/>
      <c r="B258" s="774" t="s">
        <v>68</v>
      </c>
      <c r="C258" s="1057">
        <f t="shared" ref="C258:E259" si="7">SUM(C157+C148+C111+C102+C75+C249+C240+C231+C222+C213+C203+C185+C175+C166+C139+C130+C121+C93+C84+C66+C57+C47+C38+C29+C20+C11)</f>
        <v>514000</v>
      </c>
      <c r="D258" s="1057">
        <f t="shared" si="7"/>
        <v>514000</v>
      </c>
      <c r="E258" s="1057">
        <f t="shared" si="7"/>
        <v>512817</v>
      </c>
      <c r="F258" s="1046">
        <f t="shared" si="6"/>
        <v>99.769844357976652</v>
      </c>
    </row>
    <row r="259" spans="1:6">
      <c r="A259" s="1572"/>
      <c r="B259" s="774" t="s">
        <v>75</v>
      </c>
      <c r="C259" s="1057">
        <f t="shared" si="7"/>
        <v>256483000</v>
      </c>
      <c r="D259" s="1057">
        <f t="shared" si="7"/>
        <v>261187188</v>
      </c>
      <c r="E259" s="1057">
        <f t="shared" si="7"/>
        <v>160828513</v>
      </c>
      <c r="F259" s="1046">
        <f t="shared" si="6"/>
        <v>61.5759579294525</v>
      </c>
    </row>
    <row r="260" spans="1:6" ht="13.5" thickBot="1">
      <c r="A260" s="1573"/>
      <c r="B260" s="780" t="s">
        <v>11</v>
      </c>
      <c r="C260" s="819">
        <f>SUM(C252:C259)</f>
        <v>3152820425</v>
      </c>
      <c r="D260" s="782">
        <f>SUM(D252:D259)</f>
        <v>3788678632</v>
      </c>
      <c r="E260" s="782">
        <f>SUM(E252:E259)</f>
        <v>1175567764</v>
      </c>
      <c r="F260" s="1046">
        <f t="shared" si="6"/>
        <v>31.02843704057927</v>
      </c>
    </row>
  </sheetData>
  <mergeCells count="29">
    <mergeCell ref="A252:A260"/>
    <mergeCell ref="A197:A205"/>
    <mergeCell ref="A225:A233"/>
    <mergeCell ref="A234:A242"/>
    <mergeCell ref="A243:A251"/>
    <mergeCell ref="A207:A215"/>
    <mergeCell ref="A216:A224"/>
    <mergeCell ref="A41:A49"/>
    <mergeCell ref="A51:A59"/>
    <mergeCell ref="A60:A68"/>
    <mergeCell ref="A78:A86"/>
    <mergeCell ref="A87:A95"/>
    <mergeCell ref="A69:A77"/>
    <mergeCell ref="A1:G1"/>
    <mergeCell ref="A5:A13"/>
    <mergeCell ref="A14:A22"/>
    <mergeCell ref="A23:A31"/>
    <mergeCell ref="A32:A40"/>
    <mergeCell ref="A105:A113"/>
    <mergeCell ref="A142:A150"/>
    <mergeCell ref="A151:A159"/>
    <mergeCell ref="A188:A196"/>
    <mergeCell ref="A96:A104"/>
    <mergeCell ref="A115:A123"/>
    <mergeCell ref="A124:A132"/>
    <mergeCell ref="A133:A141"/>
    <mergeCell ref="A160:A168"/>
    <mergeCell ref="A169:A177"/>
    <mergeCell ref="A179:A187"/>
  </mergeCells>
  <pageMargins left="0.74803149606299213" right="0.74803149606299213" top="0.98425196850393704" bottom="0.98425196850393704" header="0.51181102362204722" footer="0.51181102362204722"/>
  <pageSetup paperSize="9" scale="55" orientation="portrait" r:id="rId1"/>
  <headerFooter alignWithMargins="0">
    <oddHeader>&amp;R1.1.sz. melléklete
...../2017. (......) Egyek Önk.</oddHeader>
  </headerFooter>
  <rowBreaks count="4" manualBreakCount="4">
    <brk id="49" max="6" man="1"/>
    <brk id="113" max="6" man="1"/>
    <brk id="177" max="6" man="1"/>
    <brk id="205" max="6" man="1"/>
  </rowBreaks>
  <colBreaks count="1" manualBreakCount="1">
    <brk id="7" max="158" man="1"/>
  </colBreaks>
</worksheet>
</file>

<file path=xl/worksheets/sheet20.xml><?xml version="1.0" encoding="utf-8"?>
<worksheet xmlns="http://schemas.openxmlformats.org/spreadsheetml/2006/main" xmlns:r="http://schemas.openxmlformats.org/officeDocument/2006/relationships">
  <dimension ref="A1:K32"/>
  <sheetViews>
    <sheetView zoomScaleNormal="100" workbookViewId="0">
      <selection activeCell="P18" sqref="P18"/>
    </sheetView>
  </sheetViews>
  <sheetFormatPr defaultRowHeight="12.75"/>
  <cols>
    <col min="1" max="1" width="36.7109375" customWidth="1"/>
    <col min="2" max="2" width="12.28515625" bestFit="1" customWidth="1"/>
    <col min="3" max="4" width="13.140625" customWidth="1"/>
    <col min="5" max="5" width="8.7109375" customWidth="1"/>
    <col min="6" max="6" width="37.28515625" customWidth="1"/>
    <col min="7" max="7" width="14.140625" customWidth="1"/>
    <col min="8" max="8" width="12.42578125" style="24" customWidth="1"/>
    <col min="9" max="9" width="12.140625" style="24" customWidth="1"/>
    <col min="10" max="10" width="10.85546875" customWidth="1"/>
    <col min="11" max="11" width="11.140625" bestFit="1" customWidth="1"/>
  </cols>
  <sheetData>
    <row r="1" spans="1:11" ht="15.75">
      <c r="A1" s="1682" t="s">
        <v>761</v>
      </c>
      <c r="B1" s="1682"/>
      <c r="C1" s="1682"/>
      <c r="D1" s="1682"/>
      <c r="E1" s="1682"/>
      <c r="F1" s="1682"/>
      <c r="G1" s="1682"/>
      <c r="H1" s="1682"/>
      <c r="I1" s="1682"/>
      <c r="J1" s="1682"/>
    </row>
    <row r="2" spans="1:11">
      <c r="A2" s="604"/>
      <c r="B2" s="605"/>
      <c r="C2" s="605"/>
      <c r="D2" s="605"/>
      <c r="E2" s="604"/>
      <c r="F2" s="604"/>
      <c r="G2" s="3"/>
      <c r="H2" s="1252"/>
      <c r="I2" s="1252"/>
      <c r="J2" s="3"/>
    </row>
    <row r="3" spans="1:11" ht="13.5" thickBot="1">
      <c r="A3" s="3"/>
      <c r="B3" s="3"/>
      <c r="C3" s="3"/>
      <c r="D3" s="3"/>
      <c r="E3" s="3"/>
      <c r="F3" s="3"/>
      <c r="G3" s="3"/>
      <c r="H3" s="1683" t="s">
        <v>654</v>
      </c>
      <c r="I3" s="1683"/>
      <c r="J3" s="1683"/>
    </row>
    <row r="4" spans="1:11">
      <c r="A4" s="606"/>
      <c r="B4" s="618"/>
      <c r="C4" s="618"/>
      <c r="D4" s="619"/>
      <c r="E4" s="618"/>
      <c r="F4" s="607"/>
      <c r="G4" s="618"/>
      <c r="H4" s="1253"/>
      <c r="I4" s="1260"/>
      <c r="J4" s="618"/>
    </row>
    <row r="5" spans="1:11">
      <c r="A5" s="608" t="s">
        <v>392</v>
      </c>
      <c r="B5" s="620" t="s">
        <v>166</v>
      </c>
      <c r="C5" s="620" t="s">
        <v>167</v>
      </c>
      <c r="D5" s="621" t="s">
        <v>168</v>
      </c>
      <c r="E5" s="620" t="s">
        <v>403</v>
      </c>
      <c r="F5" s="609" t="s">
        <v>393</v>
      </c>
      <c r="G5" s="620" t="s">
        <v>166</v>
      </c>
      <c r="H5" s="1254" t="s">
        <v>167</v>
      </c>
      <c r="I5" s="1261" t="s">
        <v>168</v>
      </c>
      <c r="J5" s="620" t="s">
        <v>403</v>
      </c>
    </row>
    <row r="6" spans="1:11" ht="13.5" thickBot="1">
      <c r="A6" s="610"/>
      <c r="B6" s="620"/>
      <c r="C6" s="620"/>
      <c r="D6" s="621"/>
      <c r="E6" s="620"/>
      <c r="F6" s="609"/>
      <c r="G6" s="608"/>
      <c r="H6" s="1255"/>
      <c r="I6" s="1262"/>
      <c r="J6" s="608"/>
    </row>
    <row r="7" spans="1:11" ht="13.5" thickBot="1">
      <c r="A7" s="609"/>
      <c r="B7" s="611"/>
      <c r="C7" s="611"/>
      <c r="D7" s="612"/>
      <c r="E7" s="683"/>
      <c r="F7" s="684"/>
      <c r="G7" s="685"/>
      <c r="H7" s="1256"/>
      <c r="I7" s="1263"/>
      <c r="J7" s="606"/>
    </row>
    <row r="8" spans="1:11" ht="13.5" thickBot="1">
      <c r="A8" s="686" t="s">
        <v>394</v>
      </c>
      <c r="B8" s="606"/>
      <c r="C8" s="606"/>
      <c r="D8" s="687"/>
      <c r="E8" s="606"/>
      <c r="F8" s="688" t="s">
        <v>395</v>
      </c>
      <c r="G8" s="689"/>
      <c r="H8" s="1257"/>
      <c r="I8" s="1264"/>
      <c r="J8" s="690"/>
    </row>
    <row r="9" spans="1:11" ht="13.5" thickBot="1">
      <c r="A9" s="691" t="s">
        <v>505</v>
      </c>
      <c r="B9" s="692">
        <v>183758000</v>
      </c>
      <c r="C9" s="692">
        <v>630861582</v>
      </c>
      <c r="D9" s="692">
        <v>528722157</v>
      </c>
      <c r="E9" s="692">
        <f>SUM(D9/C9*100)</f>
        <v>83.809534783178478</v>
      </c>
      <c r="F9" s="693" t="s">
        <v>506</v>
      </c>
      <c r="G9" s="694">
        <v>284571425</v>
      </c>
      <c r="H9" s="1245">
        <v>808445266</v>
      </c>
      <c r="I9" s="1246">
        <v>776054042</v>
      </c>
      <c r="J9" s="617">
        <f t="shared" ref="J9:J14" si="0">SUM(I9/H9*100)</f>
        <v>95.993393076532655</v>
      </c>
      <c r="K9" s="2"/>
    </row>
    <row r="10" spans="1:11" ht="26.25" thickBot="1">
      <c r="A10" s="695" t="s">
        <v>121</v>
      </c>
      <c r="B10" s="617">
        <v>34381000</v>
      </c>
      <c r="C10" s="617">
        <v>98498649</v>
      </c>
      <c r="D10" s="617">
        <v>84748135</v>
      </c>
      <c r="E10" s="692">
        <f t="shared" ref="E10:E15" si="1">SUM(D10/C10*100)</f>
        <v>86.039895836540865</v>
      </c>
      <c r="F10" s="696" t="s">
        <v>79</v>
      </c>
      <c r="G10" s="696">
        <v>37578000</v>
      </c>
      <c r="H10" s="711">
        <v>37676000</v>
      </c>
      <c r="I10" s="1247">
        <v>39340564</v>
      </c>
      <c r="J10" s="617">
        <f t="shared" si="0"/>
        <v>104.41810170931096</v>
      </c>
      <c r="K10" s="2"/>
    </row>
    <row r="11" spans="1:11" ht="12.75" customHeight="1" thickBot="1">
      <c r="A11" s="697" t="s">
        <v>507</v>
      </c>
      <c r="B11" s="617">
        <v>120469425</v>
      </c>
      <c r="C11" s="617">
        <v>193985220</v>
      </c>
      <c r="D11" s="617">
        <v>169137010</v>
      </c>
      <c r="E11" s="692">
        <f t="shared" si="1"/>
        <v>87.190668443709257</v>
      </c>
      <c r="F11" s="698" t="s">
        <v>59</v>
      </c>
      <c r="G11" s="696">
        <v>25512000</v>
      </c>
      <c r="H11" s="711">
        <v>70453742</v>
      </c>
      <c r="I11" s="1247">
        <v>6976944</v>
      </c>
      <c r="J11" s="617">
        <f t="shared" si="0"/>
        <v>9.9028721568827383</v>
      </c>
      <c r="K11" s="2"/>
    </row>
    <row r="12" spans="1:11" ht="13.5" thickBot="1">
      <c r="A12" s="697" t="s">
        <v>100</v>
      </c>
      <c r="B12" s="617">
        <v>23399000</v>
      </c>
      <c r="C12" s="617">
        <v>37060701</v>
      </c>
      <c r="D12" s="617">
        <v>36398722</v>
      </c>
      <c r="E12" s="692">
        <f t="shared" si="1"/>
        <v>98.213797952715467</v>
      </c>
      <c r="F12" s="699" t="s">
        <v>77</v>
      </c>
      <c r="G12" s="696">
        <v>900000</v>
      </c>
      <c r="H12" s="711">
        <v>4151001</v>
      </c>
      <c r="I12" s="1247">
        <v>4390296</v>
      </c>
      <c r="J12" s="617">
        <f t="shared" si="0"/>
        <v>105.76475409184437</v>
      </c>
    </row>
    <row r="13" spans="1:11" ht="13.5" thickBot="1">
      <c r="A13" s="697" t="s">
        <v>508</v>
      </c>
      <c r="B13" s="617">
        <v>90888000</v>
      </c>
      <c r="C13" s="617">
        <v>68992548</v>
      </c>
      <c r="D13" s="617">
        <v>68103639</v>
      </c>
      <c r="E13" s="692">
        <f t="shared" si="1"/>
        <v>98.71158693834586</v>
      </c>
      <c r="F13" s="698" t="s">
        <v>510</v>
      </c>
      <c r="G13" s="696">
        <v>112439000</v>
      </c>
      <c r="H13" s="711">
        <v>116778188</v>
      </c>
      <c r="I13" s="1247">
        <f>SUM(I14:I15)</f>
        <v>129257990</v>
      </c>
      <c r="J13" s="617">
        <f t="shared" si="0"/>
        <v>110.68675770170368</v>
      </c>
    </row>
    <row r="14" spans="1:11" ht="13.5" thickBot="1">
      <c r="A14" s="697" t="s">
        <v>509</v>
      </c>
      <c r="B14" s="617">
        <v>15000000</v>
      </c>
      <c r="C14" s="617"/>
      <c r="D14" s="617"/>
      <c r="E14" s="692"/>
      <c r="F14" s="698" t="s">
        <v>677</v>
      </c>
      <c r="G14" s="696">
        <v>112439000</v>
      </c>
      <c r="H14" s="711">
        <v>116778188</v>
      </c>
      <c r="I14" s="1247">
        <v>118762000</v>
      </c>
      <c r="J14" s="617">
        <f t="shared" si="0"/>
        <v>101.69878642062848</v>
      </c>
    </row>
    <row r="15" spans="1:11" ht="13.5" thickBot="1">
      <c r="A15" s="613" t="s">
        <v>547</v>
      </c>
      <c r="B15" s="614">
        <v>8105000</v>
      </c>
      <c r="C15" s="614">
        <v>8105497</v>
      </c>
      <c r="D15" s="614">
        <v>8105497</v>
      </c>
      <c r="E15" s="692">
        <f t="shared" si="1"/>
        <v>100</v>
      </c>
      <c r="F15" s="1025" t="s">
        <v>678</v>
      </c>
      <c r="G15" s="704"/>
      <c r="H15" s="1248"/>
      <c r="I15" s="1249">
        <v>10495990</v>
      </c>
      <c r="J15" s="614"/>
    </row>
    <row r="16" spans="1:11" ht="13.5" thickBot="1">
      <c r="A16" s="700" t="s">
        <v>396</v>
      </c>
      <c r="B16" s="701">
        <f>SUM(B9+B10+B11+B12+B13+B15)</f>
        <v>461000425</v>
      </c>
      <c r="C16" s="701">
        <f>SUM(C9+C10+C11+C12+C13+C15)</f>
        <v>1037504197</v>
      </c>
      <c r="D16" s="701">
        <f t="shared" ref="D16" si="2">SUM(D9+D10+D11+D12+D13+D15)</f>
        <v>895215160</v>
      </c>
      <c r="E16" s="701">
        <f>SUM(D16/C16*100)</f>
        <v>86.285449503584033</v>
      </c>
      <c r="F16" s="701" t="s">
        <v>397</v>
      </c>
      <c r="G16" s="701">
        <f>SUM(G9:G13)</f>
        <v>461000425</v>
      </c>
      <c r="H16" s="1258">
        <f>SUM(H9:H13)</f>
        <v>1037504197</v>
      </c>
      <c r="I16" s="1258">
        <f t="shared" ref="I16" si="3">SUM(I9:I13)</f>
        <v>956019836</v>
      </c>
      <c r="J16" s="701">
        <f>SUM(I16/H16*100)</f>
        <v>92.146117458067494</v>
      </c>
    </row>
    <row r="17" spans="1:10" ht="13.5" thickBot="1">
      <c r="A17" s="613"/>
      <c r="B17" s="614"/>
      <c r="C17" s="614"/>
      <c r="D17" s="615"/>
      <c r="E17" s="616"/>
      <c r="F17" s="703"/>
      <c r="G17" s="704"/>
      <c r="H17" s="1248"/>
      <c r="I17" s="1248"/>
      <c r="J17" s="614"/>
    </row>
    <row r="18" spans="1:10" ht="13.5" thickBot="1">
      <c r="A18" s="686" t="s">
        <v>398</v>
      </c>
      <c r="B18" s="705"/>
      <c r="C18" s="705"/>
      <c r="D18" s="706"/>
      <c r="E18" s="705"/>
      <c r="F18" s="707" t="s">
        <v>399</v>
      </c>
      <c r="G18" s="708"/>
      <c r="H18" s="1251"/>
      <c r="I18" s="1251"/>
      <c r="J18" s="709"/>
    </row>
    <row r="19" spans="1:10" s="86" customFormat="1" ht="13.5" thickBot="1">
      <c r="A19" s="1235"/>
      <c r="B19" s="705"/>
      <c r="C19" s="705"/>
      <c r="D19" s="706"/>
      <c r="E19" s="705"/>
      <c r="F19" s="692" t="s">
        <v>506</v>
      </c>
      <c r="G19" s="692">
        <v>19143000</v>
      </c>
      <c r="H19" s="1544">
        <v>20643000</v>
      </c>
      <c r="I19" s="1544">
        <v>20643000</v>
      </c>
      <c r="J19" s="617">
        <f t="shared" ref="J19:J27" si="4">SUM(I19/H19*100)</f>
        <v>100</v>
      </c>
    </row>
    <row r="20" spans="1:10" ht="13.5" thickBot="1">
      <c r="A20" s="1237" t="s">
        <v>101</v>
      </c>
      <c r="B20" s="692">
        <v>2553057000</v>
      </c>
      <c r="C20" s="692">
        <v>2644973869</v>
      </c>
      <c r="D20" s="692">
        <v>128957223</v>
      </c>
      <c r="E20" s="693">
        <f>SUM(D20/C20*100)</f>
        <v>4.875557543740709</v>
      </c>
      <c r="F20" s="1543" t="s">
        <v>511</v>
      </c>
      <c r="G20" s="694">
        <v>2059920000</v>
      </c>
      <c r="H20" s="1245">
        <v>2146714783</v>
      </c>
      <c r="I20" s="1245">
        <v>84026093</v>
      </c>
      <c r="J20" s="617">
        <f t="shared" si="4"/>
        <v>3.9141712567225566</v>
      </c>
    </row>
    <row r="21" spans="1:10" ht="13.5" thickBot="1">
      <c r="A21" s="1238" t="s">
        <v>102</v>
      </c>
      <c r="B21" s="617">
        <v>120192000</v>
      </c>
      <c r="C21" s="617">
        <v>102983130</v>
      </c>
      <c r="D21" s="617">
        <v>17944339</v>
      </c>
      <c r="E21" s="693">
        <f t="shared" ref="E21:E23" si="5">SUM(D21/C21*100)</f>
        <v>17.424542252697115</v>
      </c>
      <c r="F21" s="696" t="s">
        <v>79</v>
      </c>
      <c r="G21" s="694">
        <v>44843000</v>
      </c>
      <c r="H21" s="1245">
        <v>44843000</v>
      </c>
      <c r="I21" s="1245">
        <v>46838109</v>
      </c>
      <c r="J21" s="617">
        <f t="shared" si="4"/>
        <v>104.44909796400776</v>
      </c>
    </row>
    <row r="22" spans="1:10" ht="13.5" thickBot="1">
      <c r="A22" s="1238" t="s">
        <v>512</v>
      </c>
      <c r="B22" s="617">
        <v>12935000</v>
      </c>
      <c r="C22" s="617">
        <v>212937</v>
      </c>
      <c r="D22" s="617">
        <v>212937</v>
      </c>
      <c r="E22" s="693">
        <f t="shared" si="5"/>
        <v>100</v>
      </c>
      <c r="F22" s="698" t="s">
        <v>59</v>
      </c>
      <c r="G22" s="694">
        <v>424294000</v>
      </c>
      <c r="H22" s="1245">
        <v>397620518</v>
      </c>
      <c r="I22" s="1245">
        <v>39375849</v>
      </c>
      <c r="J22" s="617">
        <f t="shared" si="4"/>
        <v>9.9028715112734709</v>
      </c>
    </row>
    <row r="23" spans="1:10" ht="13.5" thickBot="1">
      <c r="A23" s="1238" t="s">
        <v>113</v>
      </c>
      <c r="B23" s="617">
        <v>6574000</v>
      </c>
      <c r="C23" s="617">
        <v>6574365</v>
      </c>
      <c r="D23" s="617">
        <v>6574365</v>
      </c>
      <c r="E23" s="693">
        <f t="shared" si="5"/>
        <v>100</v>
      </c>
      <c r="F23" s="696" t="s">
        <v>80</v>
      </c>
      <c r="G23" s="696"/>
      <c r="H23" s="711"/>
      <c r="I23" s="711">
        <v>400000</v>
      </c>
      <c r="J23" s="617"/>
    </row>
    <row r="24" spans="1:10" ht="13.5" thickBot="1">
      <c r="A24" s="1238" t="s">
        <v>515</v>
      </c>
      <c r="B24" s="1242"/>
      <c r="C24" s="1242"/>
      <c r="D24" s="1242"/>
      <c r="E24" s="693"/>
      <c r="F24" s="696" t="s">
        <v>513</v>
      </c>
      <c r="G24" s="696">
        <v>514000</v>
      </c>
      <c r="H24" s="711">
        <v>514000</v>
      </c>
      <c r="I24" s="711">
        <v>512817</v>
      </c>
      <c r="J24" s="617">
        <f t="shared" si="4"/>
        <v>99.769844357976652</v>
      </c>
    </row>
    <row r="25" spans="1:10" ht="13.5" thickBot="1">
      <c r="A25" s="1239"/>
      <c r="B25" s="1242"/>
      <c r="C25" s="1242"/>
      <c r="D25" s="1242"/>
      <c r="E25" s="693"/>
      <c r="F25" s="710" t="s">
        <v>514</v>
      </c>
      <c r="G25" s="696">
        <v>144044000</v>
      </c>
      <c r="H25" s="711">
        <v>144409000</v>
      </c>
      <c r="I25" s="711">
        <v>31658523</v>
      </c>
      <c r="J25" s="617">
        <f t="shared" si="4"/>
        <v>21.922818522391264</v>
      </c>
    </row>
    <row r="26" spans="1:10" ht="13.5" thickBot="1">
      <c r="A26" s="1238"/>
      <c r="B26" s="617"/>
      <c r="C26" s="617"/>
      <c r="D26" s="617"/>
      <c r="E26" s="693"/>
      <c r="F26" s="696" t="s">
        <v>516</v>
      </c>
      <c r="G26" s="696">
        <v>123619000</v>
      </c>
      <c r="H26" s="711">
        <v>123619000</v>
      </c>
      <c r="I26" s="711">
        <v>10868523</v>
      </c>
      <c r="J26" s="617">
        <f t="shared" si="4"/>
        <v>8.7919518844190616</v>
      </c>
    </row>
    <row r="27" spans="1:10" ht="13.5" thickBot="1">
      <c r="A27" s="1240"/>
      <c r="B27" s="1243"/>
      <c r="C27" s="1243"/>
      <c r="D27" s="1243"/>
      <c r="E27" s="693"/>
      <c r="F27" s="698" t="s">
        <v>677</v>
      </c>
      <c r="G27" s="1236">
        <v>20425000</v>
      </c>
      <c r="H27" s="711">
        <v>20790000</v>
      </c>
      <c r="I27" s="711">
        <v>20790000</v>
      </c>
      <c r="J27" s="617">
        <f t="shared" si="4"/>
        <v>100</v>
      </c>
    </row>
    <row r="28" spans="1:10" ht="13.5" thickBot="1">
      <c r="A28" s="1026" t="s">
        <v>400</v>
      </c>
      <c r="B28" s="1241">
        <f>SUM(B20:B27)</f>
        <v>2692758000</v>
      </c>
      <c r="C28" s="1241">
        <f>SUM(C20:C27)</f>
        <v>2754744301</v>
      </c>
      <c r="D28" s="1241">
        <f>SUM(D20:D27)</f>
        <v>153688864</v>
      </c>
      <c r="E28" s="702">
        <f>SUM(D28/C28*100)</f>
        <v>5.5790609656297097</v>
      </c>
      <c r="F28" s="712" t="s">
        <v>401</v>
      </c>
      <c r="G28" s="1244">
        <f>SUM(G19:G25)</f>
        <v>2692758000</v>
      </c>
      <c r="H28" s="1250">
        <f>SUM(H19:H25)</f>
        <v>2754744301</v>
      </c>
      <c r="I28" s="1250">
        <f>SUM(I19:I25)</f>
        <v>223454391</v>
      </c>
      <c r="J28" s="701">
        <f>SUM(I28/H28*100)</f>
        <v>8.1116200483247685</v>
      </c>
    </row>
    <row r="29" spans="1:10" ht="13.5" thickBot="1">
      <c r="A29" s="613"/>
      <c r="B29" s="614"/>
      <c r="C29" s="614"/>
      <c r="D29" s="615"/>
      <c r="E29" s="701"/>
      <c r="F29" s="616"/>
      <c r="G29" s="614"/>
      <c r="H29" s="1259"/>
      <c r="I29" s="1265"/>
      <c r="J29" s="614"/>
    </row>
    <row r="30" spans="1:10" ht="13.5" thickBot="1">
      <c r="A30" s="700" t="s">
        <v>402</v>
      </c>
      <c r="B30" s="701">
        <f>SUM(B16+B28)</f>
        <v>3153758425</v>
      </c>
      <c r="C30" s="701">
        <f>SUM(C16+C28)</f>
        <v>3792248498</v>
      </c>
      <c r="D30" s="701">
        <f>SUM(D16+D28)</f>
        <v>1048904024</v>
      </c>
      <c r="E30" s="701">
        <f>SUM(D30/C30*100)</f>
        <v>27.659158532284557</v>
      </c>
      <c r="F30" s="712" t="s">
        <v>402</v>
      </c>
      <c r="G30" s="701">
        <f>SUM(G16+G28)</f>
        <v>3153758425</v>
      </c>
      <c r="H30" s="1258">
        <f>SUM(H16+H28)</f>
        <v>3792248498</v>
      </c>
      <c r="I30" s="1258">
        <f>SUM(I16+I28)</f>
        <v>1179474227</v>
      </c>
      <c r="J30" s="701">
        <f>SUM(I30/H30*100)</f>
        <v>31.102239940817295</v>
      </c>
    </row>
    <row r="32" spans="1:10">
      <c r="I32" s="1266"/>
    </row>
  </sheetData>
  <mergeCells count="2">
    <mergeCell ref="A1:J1"/>
    <mergeCell ref="H3:J3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Header>&amp;R6. sz. melléklet
..../2017. (.....) Önk rend.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B2:G27"/>
  <sheetViews>
    <sheetView zoomScaleNormal="100" workbookViewId="0">
      <selection activeCell="B5" sqref="B5:C5"/>
    </sheetView>
  </sheetViews>
  <sheetFormatPr defaultColWidth="9.140625" defaultRowHeight="12.75"/>
  <cols>
    <col min="1" max="1" width="3.42578125" style="395" customWidth="1"/>
    <col min="2" max="2" width="6.5703125" style="395" customWidth="1"/>
    <col min="3" max="3" width="68.7109375" style="395" customWidth="1"/>
    <col min="4" max="4" width="19.85546875" style="398" bestFit="1" customWidth="1"/>
    <col min="5" max="6" width="9.140625" style="395"/>
    <col min="7" max="7" width="12.5703125" style="395" customWidth="1"/>
    <col min="8" max="16384" width="9.140625" style="395"/>
  </cols>
  <sheetData>
    <row r="2" spans="2:7">
      <c r="B2" s="1684" t="s">
        <v>602</v>
      </c>
      <c r="C2" s="1684"/>
      <c r="D2" s="1684"/>
    </row>
    <row r="3" spans="2:7" ht="15.75">
      <c r="B3" s="1685" t="s">
        <v>666</v>
      </c>
      <c r="C3" s="1685"/>
      <c r="D3" s="1685"/>
      <c r="E3" s="396"/>
      <c r="F3" s="396"/>
    </row>
    <row r="4" spans="2:7" ht="15.75">
      <c r="B4" s="397"/>
      <c r="C4" s="397"/>
      <c r="D4" s="397"/>
      <c r="E4" s="396"/>
      <c r="F4" s="396"/>
    </row>
    <row r="5" spans="2:7" ht="15.75">
      <c r="B5" s="1686" t="s">
        <v>204</v>
      </c>
      <c r="C5" s="1686"/>
      <c r="D5" s="397"/>
      <c r="E5" s="396"/>
      <c r="F5" s="396"/>
    </row>
    <row r="6" spans="2:7" ht="15.75">
      <c r="B6" s="397"/>
      <c r="C6" s="397"/>
      <c r="D6" s="397"/>
      <c r="E6" s="396"/>
      <c r="F6" s="396"/>
    </row>
    <row r="7" spans="2:7" ht="13.5" thickBot="1">
      <c r="B7" s="1687" t="s">
        <v>654</v>
      </c>
      <c r="C7" s="1687"/>
      <c r="D7" s="1687"/>
      <c r="E7" s="398"/>
    </row>
    <row r="8" spans="2:7" ht="32.25" thickBot="1">
      <c r="B8" s="399" t="s">
        <v>28</v>
      </c>
      <c r="C8" s="400" t="s">
        <v>205</v>
      </c>
      <c r="D8" s="401" t="s">
        <v>206</v>
      </c>
      <c r="G8" s="398"/>
    </row>
    <row r="9" spans="2:7" ht="15.75">
      <c r="B9" s="402" t="s">
        <v>0</v>
      </c>
      <c r="C9" s="403" t="s">
        <v>404</v>
      </c>
      <c r="D9" s="404">
        <v>1014739251</v>
      </c>
    </row>
    <row r="10" spans="2:7" ht="16.5" thickBot="1">
      <c r="B10" s="405" t="s">
        <v>4</v>
      </c>
      <c r="C10" s="406" t="s">
        <v>405</v>
      </c>
      <c r="D10" s="407">
        <v>935805749</v>
      </c>
    </row>
    <row r="11" spans="2:7" s="411" customFormat="1" ht="16.5" thickBot="1">
      <c r="B11" s="408" t="s">
        <v>8</v>
      </c>
      <c r="C11" s="409" t="s">
        <v>406</v>
      </c>
      <c r="D11" s="410">
        <f>D9-D10</f>
        <v>78933502</v>
      </c>
    </row>
    <row r="12" spans="2:7" s="415" customFormat="1" ht="15.75">
      <c r="B12" s="412" t="s">
        <v>2</v>
      </c>
      <c r="C12" s="413" t="s">
        <v>407</v>
      </c>
      <c r="D12" s="414">
        <v>160828513</v>
      </c>
    </row>
    <row r="13" spans="2:7" s="411" customFormat="1" ht="16.5" thickBot="1">
      <c r="B13" s="622" t="s">
        <v>5</v>
      </c>
      <c r="C13" s="406" t="s">
        <v>408</v>
      </c>
      <c r="D13" s="407">
        <v>109423894</v>
      </c>
    </row>
    <row r="14" spans="2:7" ht="16.5" thickBot="1">
      <c r="B14" s="624" t="s">
        <v>9</v>
      </c>
      <c r="C14" s="625" t="s">
        <v>409</v>
      </c>
      <c r="D14" s="626">
        <f>D12-D13</f>
        <v>51404619</v>
      </c>
    </row>
    <row r="15" spans="2:7" s="416" customFormat="1" ht="15.75">
      <c r="B15" s="627" t="s">
        <v>3</v>
      </c>
      <c r="C15" s="628" t="s">
        <v>410</v>
      </c>
      <c r="D15" s="629">
        <f>D11+D14</f>
        <v>130338121</v>
      </c>
    </row>
    <row r="16" spans="2:7" s="415" customFormat="1" ht="15.75">
      <c r="B16" s="417" t="s">
        <v>10</v>
      </c>
      <c r="C16" s="418" t="s">
        <v>411</v>
      </c>
      <c r="D16" s="419"/>
    </row>
    <row r="17" spans="2:4" s="415" customFormat="1" ht="16.5" thickBot="1">
      <c r="B17" s="630" t="s">
        <v>6</v>
      </c>
      <c r="C17" s="631" t="s">
        <v>412</v>
      </c>
      <c r="D17" s="632"/>
    </row>
    <row r="18" spans="2:4" s="415" customFormat="1" ht="16.5" thickBot="1">
      <c r="B18" s="633" t="s">
        <v>1</v>
      </c>
      <c r="C18" s="634" t="s">
        <v>413</v>
      </c>
      <c r="D18" s="635">
        <f>D16-D17</f>
        <v>0</v>
      </c>
    </row>
    <row r="19" spans="2:4" ht="15.75">
      <c r="B19" s="636" t="s">
        <v>7</v>
      </c>
      <c r="C19" s="637" t="s">
        <v>414</v>
      </c>
      <c r="D19" s="638"/>
    </row>
    <row r="20" spans="2:4" ht="16.5" thickBot="1">
      <c r="B20" s="630" t="s">
        <v>15</v>
      </c>
      <c r="C20" s="631" t="s">
        <v>415</v>
      </c>
      <c r="D20" s="632"/>
    </row>
    <row r="21" spans="2:4" s="411" customFormat="1" ht="16.5" thickBot="1">
      <c r="B21" s="624" t="s">
        <v>13</v>
      </c>
      <c r="C21" s="625" t="s">
        <v>416</v>
      </c>
      <c r="D21" s="626">
        <f>D19-D20</f>
        <v>0</v>
      </c>
    </row>
    <row r="22" spans="2:4" s="411" customFormat="1" ht="16.5" thickBot="1">
      <c r="B22" s="633" t="s">
        <v>30</v>
      </c>
      <c r="C22" s="634" t="s">
        <v>417</v>
      </c>
      <c r="D22" s="635">
        <f>D18+D21</f>
        <v>0</v>
      </c>
    </row>
    <row r="23" spans="2:4" s="411" customFormat="1" ht="16.5" thickBot="1">
      <c r="B23" s="639" t="s">
        <v>33</v>
      </c>
      <c r="C23" s="640" t="s">
        <v>418</v>
      </c>
      <c r="D23" s="641">
        <f>D15+D22</f>
        <v>130338121</v>
      </c>
    </row>
    <row r="24" spans="2:4" s="411" customFormat="1" ht="16.5" thickBot="1">
      <c r="B24" s="642" t="s">
        <v>31</v>
      </c>
      <c r="C24" s="643" t="s">
        <v>419</v>
      </c>
      <c r="D24" s="644">
        <v>116702444</v>
      </c>
    </row>
    <row r="25" spans="2:4" s="411" customFormat="1" ht="16.5" thickBot="1">
      <c r="B25" s="423" t="s">
        <v>34</v>
      </c>
      <c r="C25" s="423" t="s">
        <v>420</v>
      </c>
      <c r="D25" s="424">
        <f>SUM(D23-D24)</f>
        <v>13635677</v>
      </c>
    </row>
    <row r="26" spans="2:4" s="411" customFormat="1" ht="16.5" thickBot="1">
      <c r="B26" s="420" t="s">
        <v>35</v>
      </c>
      <c r="C26" s="421" t="s">
        <v>421</v>
      </c>
      <c r="D26" s="422">
        <f>D22*0.1</f>
        <v>0</v>
      </c>
    </row>
    <row r="27" spans="2:4" ht="16.5" thickBot="1">
      <c r="B27" s="420" t="s">
        <v>36</v>
      </c>
      <c r="C27" s="421" t="s">
        <v>422</v>
      </c>
      <c r="D27" s="422">
        <f>D22-D26</f>
        <v>0</v>
      </c>
    </row>
  </sheetData>
  <mergeCells count="4">
    <mergeCell ref="B2:D2"/>
    <mergeCell ref="B3:D3"/>
    <mergeCell ref="B5:C5"/>
    <mergeCell ref="B7:D7"/>
  </mergeCells>
  <pageMargins left="0.75" right="0.75" top="1" bottom="1" header="0.5" footer="0.51180555555555562"/>
  <pageSetup paperSize="9" scale="89" firstPageNumber="0" orientation="portrait" horizontalDpi="300" verticalDpi="300" r:id="rId1"/>
  <headerFooter alignWithMargins="0">
    <oddHeader>&amp;R7.1.sz. melléklet
......./2017.(...)Egyek Önk.r.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B2:G27"/>
  <sheetViews>
    <sheetView zoomScaleNormal="100" workbookViewId="0">
      <selection activeCell="B5" sqref="B5:C5"/>
    </sheetView>
  </sheetViews>
  <sheetFormatPr defaultColWidth="9.140625" defaultRowHeight="12.75"/>
  <cols>
    <col min="1" max="1" width="3.140625" style="395" customWidth="1"/>
    <col min="2" max="2" width="6.5703125" style="395" customWidth="1"/>
    <col min="3" max="3" width="65.140625" style="395" customWidth="1"/>
    <col min="4" max="4" width="18.140625" style="398" customWidth="1"/>
    <col min="5" max="6" width="9.140625" style="395"/>
    <col min="7" max="7" width="12.5703125" style="395" customWidth="1"/>
    <col min="8" max="16384" width="9.140625" style="395"/>
  </cols>
  <sheetData>
    <row r="2" spans="2:7">
      <c r="B2" s="1684" t="s">
        <v>603</v>
      </c>
      <c r="C2" s="1684"/>
      <c r="D2" s="1684"/>
    </row>
    <row r="3" spans="2:7" ht="15.75">
      <c r="B3" s="1685" t="s">
        <v>666</v>
      </c>
      <c r="C3" s="1685"/>
      <c r="D3" s="1685"/>
      <c r="E3" s="396"/>
      <c r="F3" s="396"/>
    </row>
    <row r="4" spans="2:7" ht="15.75">
      <c r="B4" s="397"/>
      <c r="C4" s="397"/>
      <c r="D4" s="397"/>
      <c r="E4" s="396"/>
      <c r="F4" s="396"/>
    </row>
    <row r="5" spans="2:7" ht="15.75">
      <c r="B5" s="1686" t="s">
        <v>616</v>
      </c>
      <c r="C5" s="1686"/>
      <c r="D5" s="397"/>
      <c r="E5" s="396"/>
      <c r="F5" s="396"/>
    </row>
    <row r="6" spans="2:7" ht="15.75">
      <c r="B6" s="537"/>
      <c r="C6" s="537"/>
      <c r="D6" s="397"/>
      <c r="E6" s="396"/>
      <c r="F6" s="396"/>
    </row>
    <row r="7" spans="2:7" ht="16.5" thickBot="1">
      <c r="B7" s="397"/>
      <c r="C7" s="1688" t="s">
        <v>231</v>
      </c>
      <c r="D7" s="1688"/>
      <c r="E7" s="396"/>
      <c r="F7" s="396"/>
    </row>
    <row r="8" spans="2:7" ht="32.25" thickBot="1">
      <c r="B8" s="399" t="s">
        <v>28</v>
      </c>
      <c r="C8" s="400" t="s">
        <v>205</v>
      </c>
      <c r="D8" s="401" t="s">
        <v>206</v>
      </c>
      <c r="E8" s="398"/>
    </row>
    <row r="9" spans="2:7" ht="15.75">
      <c r="B9" s="402" t="s">
        <v>0</v>
      </c>
      <c r="C9" s="403" t="s">
        <v>404</v>
      </c>
      <c r="D9" s="404">
        <v>3163428</v>
      </c>
      <c r="G9" s="398"/>
    </row>
    <row r="10" spans="2:7" ht="16.5" thickBot="1">
      <c r="B10" s="405" t="s">
        <v>4</v>
      </c>
      <c r="C10" s="406" t="s">
        <v>405</v>
      </c>
      <c r="D10" s="407">
        <v>86982892</v>
      </c>
    </row>
    <row r="11" spans="2:7" ht="16.5" thickBot="1">
      <c r="B11" s="408" t="s">
        <v>8</v>
      </c>
      <c r="C11" s="409" t="s">
        <v>406</v>
      </c>
      <c r="D11" s="410">
        <f>D9-D10</f>
        <v>-83819464</v>
      </c>
    </row>
    <row r="12" spans="2:7" s="411" customFormat="1" ht="15.75">
      <c r="B12" s="412" t="s">
        <v>2</v>
      </c>
      <c r="C12" s="413" t="s">
        <v>407</v>
      </c>
      <c r="D12" s="414">
        <v>84051546</v>
      </c>
    </row>
    <row r="13" spans="2:7" s="415" customFormat="1" ht="16.5" thickBot="1">
      <c r="B13" s="622" t="s">
        <v>5</v>
      </c>
      <c r="C13" s="406" t="s">
        <v>408</v>
      </c>
      <c r="D13" s="937">
        <v>0</v>
      </c>
    </row>
    <row r="14" spans="2:7" s="411" customFormat="1" ht="16.5" thickBot="1">
      <c r="B14" s="624" t="s">
        <v>9</v>
      </c>
      <c r="C14" s="625" t="s">
        <v>409</v>
      </c>
      <c r="D14" s="626">
        <f>D12-D13</f>
        <v>84051546</v>
      </c>
    </row>
    <row r="15" spans="2:7" ht="15.75">
      <c r="B15" s="627" t="s">
        <v>3</v>
      </c>
      <c r="C15" s="628" t="s">
        <v>410</v>
      </c>
      <c r="D15" s="629">
        <f>D11+D14</f>
        <v>232082</v>
      </c>
    </row>
    <row r="16" spans="2:7" s="416" customFormat="1" ht="15.75">
      <c r="B16" s="417" t="s">
        <v>10</v>
      </c>
      <c r="C16" s="418" t="s">
        <v>411</v>
      </c>
      <c r="D16" s="419"/>
    </row>
    <row r="17" spans="2:4" s="415" customFormat="1" ht="16.5" thickBot="1">
      <c r="B17" s="630" t="s">
        <v>6</v>
      </c>
      <c r="C17" s="631" t="s">
        <v>412</v>
      </c>
      <c r="D17" s="632"/>
    </row>
    <row r="18" spans="2:4" s="415" customFormat="1" ht="16.5" thickBot="1">
      <c r="B18" s="633" t="s">
        <v>1</v>
      </c>
      <c r="C18" s="634" t="s">
        <v>413</v>
      </c>
      <c r="D18" s="635">
        <f>D16-D17</f>
        <v>0</v>
      </c>
    </row>
    <row r="19" spans="2:4" s="415" customFormat="1" ht="15.75">
      <c r="B19" s="636" t="s">
        <v>7</v>
      </c>
      <c r="C19" s="637" t="s">
        <v>414</v>
      </c>
      <c r="D19" s="638"/>
    </row>
    <row r="20" spans="2:4" ht="16.5" thickBot="1">
      <c r="B20" s="630" t="s">
        <v>15</v>
      </c>
      <c r="C20" s="631" t="s">
        <v>415</v>
      </c>
      <c r="D20" s="632"/>
    </row>
    <row r="21" spans="2:4" ht="16.5" thickBot="1">
      <c r="B21" s="624" t="s">
        <v>13</v>
      </c>
      <c r="C21" s="625" t="s">
        <v>416</v>
      </c>
      <c r="D21" s="626">
        <f>D19-D20</f>
        <v>0</v>
      </c>
    </row>
    <row r="22" spans="2:4" s="411" customFormat="1" ht="16.5" thickBot="1">
      <c r="B22" s="633" t="s">
        <v>30</v>
      </c>
      <c r="C22" s="634" t="s">
        <v>417</v>
      </c>
      <c r="D22" s="635">
        <f>D18+D21</f>
        <v>0</v>
      </c>
    </row>
    <row r="23" spans="2:4" s="411" customFormat="1" ht="16.5" thickBot="1">
      <c r="B23" s="639" t="s">
        <v>33</v>
      </c>
      <c r="C23" s="640" t="s">
        <v>418</v>
      </c>
      <c r="D23" s="641">
        <f>D15+D22</f>
        <v>232082</v>
      </c>
    </row>
    <row r="24" spans="2:4" s="411" customFormat="1" ht="16.5" thickBot="1">
      <c r="B24" s="642" t="s">
        <v>31</v>
      </c>
      <c r="C24" s="643" t="s">
        <v>419</v>
      </c>
      <c r="D24" s="644">
        <v>0</v>
      </c>
    </row>
    <row r="25" spans="2:4" s="411" customFormat="1" ht="16.5" thickBot="1">
      <c r="B25" s="423" t="s">
        <v>34</v>
      </c>
      <c r="C25" s="423" t="s">
        <v>420</v>
      </c>
      <c r="D25" s="424">
        <v>232082</v>
      </c>
    </row>
    <row r="26" spans="2:4" ht="16.5" thickBot="1">
      <c r="B26" s="420" t="s">
        <v>35</v>
      </c>
      <c r="C26" s="421" t="s">
        <v>421</v>
      </c>
      <c r="D26" s="422">
        <f>D22*0.1</f>
        <v>0</v>
      </c>
    </row>
    <row r="27" spans="2:4" ht="16.5" thickBot="1">
      <c r="B27" s="420" t="s">
        <v>36</v>
      </c>
      <c r="C27" s="421" t="s">
        <v>422</v>
      </c>
      <c r="D27" s="422">
        <f>D22-D26</f>
        <v>0</v>
      </c>
    </row>
  </sheetData>
  <mergeCells count="4">
    <mergeCell ref="B2:D2"/>
    <mergeCell ref="B3:D3"/>
    <mergeCell ref="B5:C5"/>
    <mergeCell ref="C7:D7"/>
  </mergeCells>
  <pageMargins left="0.75" right="0.51531249999999995" top="1" bottom="1" header="0.5" footer="0.51180555555555562"/>
  <pageSetup paperSize="9" scale="97" firstPageNumber="0" orientation="portrait" horizontalDpi="300" verticalDpi="300" r:id="rId1"/>
  <headerFooter alignWithMargins="0">
    <oddHeader>&amp;R7.2.sz. melléklet
......./2017.(...)Egyek Önk.r.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>
  <dimension ref="B2:G29"/>
  <sheetViews>
    <sheetView zoomScaleNormal="100" workbookViewId="0">
      <selection activeCell="B5" sqref="B5:C5"/>
    </sheetView>
  </sheetViews>
  <sheetFormatPr defaultColWidth="9.140625" defaultRowHeight="12.75"/>
  <cols>
    <col min="1" max="1" width="1.42578125" style="395" customWidth="1"/>
    <col min="2" max="2" width="6.140625" style="395" customWidth="1"/>
    <col min="3" max="3" width="65.28515625" style="395" customWidth="1"/>
    <col min="4" max="4" width="16.85546875" style="398" customWidth="1"/>
    <col min="5" max="6" width="9.140625" style="395"/>
    <col min="7" max="7" width="12.5703125" style="395" customWidth="1"/>
    <col min="8" max="16384" width="9.140625" style="395"/>
  </cols>
  <sheetData>
    <row r="2" spans="2:7">
      <c r="B2" s="1684" t="s">
        <v>604</v>
      </c>
      <c r="C2" s="1684"/>
      <c r="D2" s="1684"/>
    </row>
    <row r="3" spans="2:7" ht="15.75">
      <c r="B3" s="1685" t="s">
        <v>666</v>
      </c>
      <c r="C3" s="1685"/>
      <c r="D3" s="1685"/>
      <c r="E3" s="396"/>
      <c r="F3" s="396"/>
    </row>
    <row r="4" spans="2:7" ht="15.75">
      <c r="B4" s="397"/>
      <c r="C4" s="397"/>
      <c r="D4" s="397"/>
      <c r="E4" s="396"/>
      <c r="F4" s="396"/>
    </row>
    <row r="5" spans="2:7" ht="15.75">
      <c r="B5" s="1686" t="s">
        <v>173</v>
      </c>
      <c r="C5" s="1686"/>
      <c r="D5" s="397"/>
      <c r="E5" s="396"/>
      <c r="F5" s="396"/>
    </row>
    <row r="6" spans="2:7" ht="15.75">
      <c r="B6" s="397"/>
      <c r="C6" s="397"/>
      <c r="D6" s="397"/>
      <c r="E6" s="396"/>
      <c r="F6" s="396"/>
    </row>
    <row r="7" spans="2:7" ht="15.75">
      <c r="B7" s="397"/>
      <c r="C7" s="397"/>
      <c r="D7" s="397"/>
      <c r="E7" s="396"/>
      <c r="F7" s="396"/>
    </row>
    <row r="8" spans="2:7" ht="13.5" thickBot="1">
      <c r="B8" s="1687"/>
      <c r="C8" s="1687"/>
      <c r="D8" s="1687"/>
      <c r="E8" s="398"/>
    </row>
    <row r="9" spans="2:7" ht="13.5" thickBot="1">
      <c r="B9" s="1687" t="s">
        <v>231</v>
      </c>
      <c r="C9" s="1687"/>
      <c r="D9" s="1687"/>
      <c r="G9" s="398"/>
    </row>
    <row r="10" spans="2:7" ht="32.25" thickBot="1">
      <c r="B10" s="399" t="s">
        <v>28</v>
      </c>
      <c r="C10" s="400" t="s">
        <v>205</v>
      </c>
      <c r="D10" s="401" t="s">
        <v>206</v>
      </c>
    </row>
    <row r="11" spans="2:7" ht="15.75">
      <c r="B11" s="402" t="s">
        <v>0</v>
      </c>
      <c r="C11" s="403" t="s">
        <v>404</v>
      </c>
      <c r="D11" s="404">
        <v>655035</v>
      </c>
    </row>
    <row r="12" spans="2:7" s="411" customFormat="1" ht="16.5" thickBot="1">
      <c r="B12" s="405" t="s">
        <v>4</v>
      </c>
      <c r="C12" s="406" t="s">
        <v>405</v>
      </c>
      <c r="D12" s="407">
        <v>11435521</v>
      </c>
    </row>
    <row r="13" spans="2:7" s="415" customFormat="1" ht="16.5" thickBot="1">
      <c r="B13" s="408" t="s">
        <v>8</v>
      </c>
      <c r="C13" s="409" t="s">
        <v>406</v>
      </c>
      <c r="D13" s="410">
        <f>D11-D12</f>
        <v>-10780486</v>
      </c>
    </row>
    <row r="14" spans="2:7" s="411" customFormat="1" ht="15.75">
      <c r="B14" s="412" t="s">
        <v>2</v>
      </c>
      <c r="C14" s="413" t="s">
        <v>407</v>
      </c>
      <c r="D14" s="414">
        <v>10780486</v>
      </c>
    </row>
    <row r="15" spans="2:7" ht="16.5" thickBot="1">
      <c r="B15" s="622" t="s">
        <v>5</v>
      </c>
      <c r="C15" s="406" t="s">
        <v>408</v>
      </c>
      <c r="D15" s="623"/>
    </row>
    <row r="16" spans="2:7" s="416" customFormat="1" ht="16.5" thickBot="1">
      <c r="B16" s="624" t="s">
        <v>9</v>
      </c>
      <c r="C16" s="625" t="s">
        <v>409</v>
      </c>
      <c r="D16" s="626">
        <f>D14-D15</f>
        <v>10780486</v>
      </c>
    </row>
    <row r="17" spans="2:4" s="415" customFormat="1" ht="15.75">
      <c r="B17" s="627" t="s">
        <v>3</v>
      </c>
      <c r="C17" s="628" t="s">
        <v>410</v>
      </c>
      <c r="D17" s="629">
        <f>D13+D16</f>
        <v>0</v>
      </c>
    </row>
    <row r="18" spans="2:4" s="415" customFormat="1" ht="15.75">
      <c r="B18" s="417" t="s">
        <v>10</v>
      </c>
      <c r="C18" s="418" t="s">
        <v>411</v>
      </c>
      <c r="D18" s="419"/>
    </row>
    <row r="19" spans="2:4" s="415" customFormat="1" ht="16.5" thickBot="1">
      <c r="B19" s="630" t="s">
        <v>6</v>
      </c>
      <c r="C19" s="631" t="s">
        <v>412</v>
      </c>
      <c r="D19" s="632"/>
    </row>
    <row r="20" spans="2:4" ht="16.5" thickBot="1">
      <c r="B20" s="633" t="s">
        <v>1</v>
      </c>
      <c r="C20" s="634" t="s">
        <v>413</v>
      </c>
      <c r="D20" s="635">
        <f>D18-D19</f>
        <v>0</v>
      </c>
    </row>
    <row r="21" spans="2:4" ht="15.75">
      <c r="B21" s="636" t="s">
        <v>7</v>
      </c>
      <c r="C21" s="637" t="s">
        <v>414</v>
      </c>
      <c r="D21" s="638"/>
    </row>
    <row r="22" spans="2:4" s="411" customFormat="1" ht="16.5" thickBot="1">
      <c r="B22" s="630" t="s">
        <v>15</v>
      </c>
      <c r="C22" s="631" t="s">
        <v>415</v>
      </c>
      <c r="D22" s="632"/>
    </row>
    <row r="23" spans="2:4" s="411" customFormat="1" ht="16.5" thickBot="1">
      <c r="B23" s="624" t="s">
        <v>13</v>
      </c>
      <c r="C23" s="625" t="s">
        <v>416</v>
      </c>
      <c r="D23" s="626">
        <f>D21-D22</f>
        <v>0</v>
      </c>
    </row>
    <row r="24" spans="2:4" s="411" customFormat="1" ht="16.5" thickBot="1">
      <c r="B24" s="633" t="s">
        <v>30</v>
      </c>
      <c r="C24" s="634" t="s">
        <v>417</v>
      </c>
      <c r="D24" s="635">
        <f>D20+D23</f>
        <v>0</v>
      </c>
    </row>
    <row r="25" spans="2:4" s="411" customFormat="1" ht="16.5" thickBot="1">
      <c r="B25" s="639" t="s">
        <v>33</v>
      </c>
      <c r="C25" s="640" t="s">
        <v>418</v>
      </c>
      <c r="D25" s="641">
        <f>D17+D24</f>
        <v>0</v>
      </c>
    </row>
    <row r="26" spans="2:4" ht="16.5" thickBot="1">
      <c r="B26" s="642" t="s">
        <v>31</v>
      </c>
      <c r="C26" s="643" t="s">
        <v>419</v>
      </c>
      <c r="D26" s="644">
        <v>0</v>
      </c>
    </row>
    <row r="27" spans="2:4" ht="16.5" thickBot="1">
      <c r="B27" s="423" t="s">
        <v>34</v>
      </c>
      <c r="C27" s="423" t="s">
        <v>420</v>
      </c>
      <c r="D27" s="424">
        <v>0</v>
      </c>
    </row>
    <row r="28" spans="2:4" ht="16.5" thickBot="1">
      <c r="B28" s="420" t="s">
        <v>35</v>
      </c>
      <c r="C28" s="421" t="s">
        <v>421</v>
      </c>
      <c r="D28" s="422">
        <f>D24*0.1</f>
        <v>0</v>
      </c>
    </row>
    <row r="29" spans="2:4" ht="16.5" thickBot="1">
      <c r="B29" s="420" t="s">
        <v>36</v>
      </c>
      <c r="C29" s="421" t="s">
        <v>422</v>
      </c>
      <c r="D29" s="422">
        <f>D24-D28</f>
        <v>0</v>
      </c>
    </row>
  </sheetData>
  <mergeCells count="5">
    <mergeCell ref="B2:D2"/>
    <mergeCell ref="B3:D3"/>
    <mergeCell ref="B5:C5"/>
    <mergeCell ref="B8:D8"/>
    <mergeCell ref="B9:D9"/>
  </mergeCells>
  <pageMargins left="0.75" right="0.75" top="1" bottom="1" header="0.5" footer="0.51180555555555562"/>
  <pageSetup paperSize="9" scale="97" firstPageNumber="0" orientation="portrait" horizontalDpi="300" verticalDpi="300" r:id="rId1"/>
  <headerFooter alignWithMargins="0">
    <oddHeader>&amp;R7.3.sz. melléklet
......./2017.(...)Egyek Önk.r.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>
  <dimension ref="A2:H25"/>
  <sheetViews>
    <sheetView zoomScale="91" zoomScaleNormal="91" workbookViewId="0">
      <selection activeCell="D13" sqref="D13"/>
    </sheetView>
  </sheetViews>
  <sheetFormatPr defaultColWidth="9.140625" defaultRowHeight="12.75"/>
  <cols>
    <col min="1" max="1" width="32" style="442" customWidth="1"/>
    <col min="2" max="2" width="17.42578125" style="442" customWidth="1"/>
    <col min="3" max="3" width="17" style="442" customWidth="1"/>
    <col min="4" max="4" width="17.5703125" style="442" customWidth="1"/>
    <col min="5" max="5" width="13.28515625" style="442" customWidth="1"/>
    <col min="6" max="6" width="16.42578125" style="442" customWidth="1"/>
    <col min="7" max="7" width="9.140625" style="442"/>
    <col min="8" max="16384" width="9.140625" style="395"/>
  </cols>
  <sheetData>
    <row r="2" spans="1:8" ht="15.75">
      <c r="A2" s="1694" t="s">
        <v>605</v>
      </c>
      <c r="B2" s="1694"/>
      <c r="C2" s="1694"/>
      <c r="D2" s="1694"/>
      <c r="E2" s="1694"/>
      <c r="F2" s="1694"/>
      <c r="G2" s="1694"/>
      <c r="H2" s="1694"/>
    </row>
    <row r="3" spans="1:8" ht="15.75">
      <c r="A3" s="1685" t="s">
        <v>207</v>
      </c>
      <c r="B3" s="1685"/>
      <c r="C3" s="1685"/>
      <c r="D3" s="1685"/>
      <c r="E3" s="1685"/>
      <c r="F3" s="1685"/>
      <c r="G3" s="1685"/>
      <c r="H3" s="1685"/>
    </row>
    <row r="4" spans="1:8" ht="15.75">
      <c r="A4" s="425"/>
      <c r="B4" s="425"/>
      <c r="C4" s="425"/>
      <c r="D4" s="425"/>
      <c r="E4" s="425"/>
      <c r="F4" s="425"/>
      <c r="G4" s="425"/>
      <c r="H4" s="425"/>
    </row>
    <row r="5" spans="1:8" ht="15.75">
      <c r="A5" s="425"/>
      <c r="B5" s="425"/>
      <c r="C5" s="425"/>
      <c r="D5" s="425"/>
      <c r="E5" s="425"/>
      <c r="F5" s="425"/>
      <c r="G5" s="425"/>
      <c r="H5" s="426"/>
    </row>
    <row r="6" spans="1:8" s="428" customFormat="1" ht="15.75">
      <c r="A6" s="427" t="s">
        <v>208</v>
      </c>
      <c r="B6" s="427"/>
      <c r="C6" s="427"/>
      <c r="D6" s="427"/>
      <c r="E6" s="427"/>
      <c r="F6" s="1695" t="s">
        <v>231</v>
      </c>
      <c r="G6" s="1695"/>
      <c r="H6" s="1695"/>
    </row>
    <row r="8" spans="1:8" s="433" customFormat="1" ht="21" customHeight="1" thickBot="1">
      <c r="A8" s="429" t="s">
        <v>209</v>
      </c>
      <c r="B8" s="430" t="s">
        <v>166</v>
      </c>
      <c r="C8" s="430" t="s">
        <v>167</v>
      </c>
      <c r="D8" s="430" t="s">
        <v>210</v>
      </c>
      <c r="E8" s="430" t="s">
        <v>211</v>
      </c>
      <c r="F8" s="431" t="s">
        <v>212</v>
      </c>
      <c r="G8" s="432"/>
    </row>
    <row r="9" spans="1:8" s="433" customFormat="1" ht="19.5" customHeight="1">
      <c r="A9" s="434" t="s">
        <v>213</v>
      </c>
      <c r="B9" s="435"/>
      <c r="C9" s="435"/>
      <c r="D9" s="435"/>
      <c r="E9" s="435"/>
      <c r="F9" s="436"/>
      <c r="G9" s="432"/>
    </row>
    <row r="10" spans="1:8" s="433" customFormat="1" ht="18.75" customHeight="1">
      <c r="A10" s="437" t="s">
        <v>214</v>
      </c>
      <c r="B10" s="438"/>
      <c r="C10" s="438"/>
      <c r="D10" s="438"/>
      <c r="E10" s="438"/>
      <c r="F10" s="439"/>
      <c r="G10" s="432"/>
    </row>
    <row r="11" spans="1:8" s="433" customFormat="1" ht="19.5" customHeight="1">
      <c r="A11" s="437" t="s">
        <v>215</v>
      </c>
      <c r="B11" s="438"/>
      <c r="C11" s="438"/>
      <c r="D11" s="438"/>
      <c r="E11" s="438"/>
      <c r="F11" s="439"/>
      <c r="G11" s="432"/>
    </row>
    <row r="12" spans="1:8" ht="18.75" customHeight="1">
      <c r="A12" s="437" t="s">
        <v>216</v>
      </c>
      <c r="B12" s="440">
        <v>15514000</v>
      </c>
      <c r="C12" s="440">
        <v>15612000</v>
      </c>
      <c r="D12" s="440" t="s">
        <v>784</v>
      </c>
      <c r="E12" s="440">
        <v>90</v>
      </c>
      <c r="F12" s="441">
        <v>1488132</v>
      </c>
    </row>
    <row r="13" spans="1:8" ht="36" customHeight="1">
      <c r="A13" s="443" t="s">
        <v>217</v>
      </c>
      <c r="B13" s="440">
        <v>52562000</v>
      </c>
      <c r="C13" s="440">
        <v>52562000</v>
      </c>
      <c r="D13" s="440" t="s">
        <v>785</v>
      </c>
      <c r="E13" s="440">
        <v>96</v>
      </c>
      <c r="F13" s="441">
        <v>1939459</v>
      </c>
    </row>
    <row r="14" spans="1:8" ht="36.75" customHeight="1" thickBot="1">
      <c r="A14" s="444" t="s">
        <v>218</v>
      </c>
      <c r="B14" s="445"/>
      <c r="C14" s="445"/>
      <c r="D14" s="445"/>
      <c r="E14" s="445"/>
      <c r="F14" s="446">
        <f>C14-D14</f>
        <v>0</v>
      </c>
    </row>
    <row r="15" spans="1:8" s="428" customFormat="1" ht="24" customHeight="1" thickBot="1">
      <c r="A15" s="447" t="s">
        <v>219</v>
      </c>
      <c r="B15" s="448">
        <f>SUM(B9:B14)</f>
        <v>68076000</v>
      </c>
      <c r="C15" s="448">
        <f>SUM(C9:C14)</f>
        <v>68174000</v>
      </c>
      <c r="D15" s="448">
        <v>64746409</v>
      </c>
      <c r="E15" s="448">
        <v>95</v>
      </c>
      <c r="F15" s="449">
        <f>SUM(F9:F14)</f>
        <v>3427591</v>
      </c>
      <c r="G15" s="427"/>
    </row>
    <row r="18" spans="1:8" ht="15.75">
      <c r="A18" s="1695" t="s">
        <v>220</v>
      </c>
      <c r="B18" s="1695"/>
    </row>
    <row r="19" spans="1:8" ht="13.5" thickBot="1"/>
    <row r="20" spans="1:8" ht="25.5" customHeight="1" thickBot="1">
      <c r="A20" s="939" t="s">
        <v>221</v>
      </c>
      <c r="B20" s="1696" t="s">
        <v>222</v>
      </c>
      <c r="C20" s="1697"/>
      <c r="D20" s="1697"/>
      <c r="E20" s="1698"/>
      <c r="F20" s="940" t="s">
        <v>223</v>
      </c>
      <c r="H20" s="442"/>
    </row>
    <row r="21" spans="1:8" ht="125.25" customHeight="1">
      <c r="A21" s="941" t="s">
        <v>224</v>
      </c>
      <c r="B21" s="1699" t="s">
        <v>770</v>
      </c>
      <c r="C21" s="1700"/>
      <c r="D21" s="1700"/>
      <c r="E21" s="1701"/>
      <c r="F21" s="942">
        <v>50622541</v>
      </c>
      <c r="H21" s="442"/>
    </row>
    <row r="22" spans="1:8" ht="91.5" customHeight="1" thickBot="1">
      <c r="A22" s="943" t="s">
        <v>216</v>
      </c>
      <c r="B22" s="1689" t="s">
        <v>771</v>
      </c>
      <c r="C22" s="1689"/>
      <c r="D22" s="1689"/>
      <c r="E22" s="1689"/>
      <c r="F22" s="944">
        <v>14123868</v>
      </c>
      <c r="H22" s="442"/>
    </row>
    <row r="23" spans="1:8" ht="16.5" thickBot="1">
      <c r="A23" s="1690" t="s">
        <v>225</v>
      </c>
      <c r="B23" s="1691"/>
      <c r="C23" s="1691"/>
      <c r="D23" s="1691"/>
      <c r="E23" s="1692"/>
      <c r="F23" s="945">
        <f>F21+F22</f>
        <v>64746409</v>
      </c>
      <c r="H23" s="442"/>
    </row>
    <row r="24" spans="1:8" ht="32.25" customHeight="1">
      <c r="A24" s="1693" t="s">
        <v>772</v>
      </c>
      <c r="B24" s="1693"/>
      <c r="C24" s="1693"/>
      <c r="D24" s="1693"/>
      <c r="E24" s="1693"/>
      <c r="F24" s="1693"/>
    </row>
    <row r="25" spans="1:8" ht="20.25" customHeight="1"/>
  </sheetData>
  <mergeCells count="9">
    <mergeCell ref="B22:E22"/>
    <mergeCell ref="A23:E23"/>
    <mergeCell ref="A24:F24"/>
    <mergeCell ref="A2:H2"/>
    <mergeCell ref="A3:H3"/>
    <mergeCell ref="F6:H6"/>
    <mergeCell ref="A18:B18"/>
    <mergeCell ref="B20:E20"/>
    <mergeCell ref="B21:E21"/>
  </mergeCells>
  <pageMargins left="0.75" right="0.50249999999999995" top="1" bottom="1" header="0.5" footer="0.51180555555555562"/>
  <pageSetup paperSize="9" scale="72" firstPageNumber="0" orientation="portrait" horizontalDpi="300" verticalDpi="300" r:id="rId1"/>
  <headerFooter alignWithMargins="0">
    <oddHeader>&amp;R8.sz. melléklet 
....../2017 (...) Egyek Önk.r.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>
  <dimension ref="B1:H38"/>
  <sheetViews>
    <sheetView topLeftCell="A13" zoomScaleNormal="100" workbookViewId="0">
      <selection activeCell="B5" sqref="B5:G5"/>
    </sheetView>
  </sheetViews>
  <sheetFormatPr defaultColWidth="9.140625" defaultRowHeight="12.75"/>
  <cols>
    <col min="1" max="1" width="2.85546875" style="395" customWidth="1"/>
    <col min="2" max="2" width="63" style="395" customWidth="1"/>
    <col min="3" max="3" width="17.42578125" style="1107" customWidth="1"/>
    <col min="4" max="4" width="22.42578125" style="1107" customWidth="1"/>
    <col min="5" max="6" width="14.28515625" style="1107" customWidth="1"/>
    <col min="7" max="7" width="23.7109375" style="1107" customWidth="1"/>
    <col min="8" max="8" width="13.7109375" style="1107" bestFit="1" customWidth="1"/>
    <col min="9" max="16384" width="9.140625" style="395"/>
  </cols>
  <sheetData>
    <row r="1" spans="2:8">
      <c r="B1" s="1703"/>
      <c r="C1" s="1703"/>
      <c r="D1" s="1703"/>
      <c r="E1" s="1703"/>
      <c r="F1" s="1218"/>
      <c r="G1" s="450"/>
    </row>
    <row r="2" spans="2:8">
      <c r="B2" s="1704" t="s">
        <v>606</v>
      </c>
      <c r="C2" s="1704"/>
      <c r="D2" s="1704"/>
      <c r="E2" s="1704"/>
      <c r="F2" s="1219"/>
      <c r="G2" s="450"/>
    </row>
    <row r="3" spans="2:8">
      <c r="B3" s="1703" t="s">
        <v>226</v>
      </c>
      <c r="C3" s="1703"/>
      <c r="D3" s="1703"/>
      <c r="E3" s="1703"/>
      <c r="F3" s="1703"/>
      <c r="G3" s="1703"/>
    </row>
    <row r="5" spans="2:8">
      <c r="B5" s="1705" t="s">
        <v>584</v>
      </c>
      <c r="C5" s="1705"/>
      <c r="D5" s="1705"/>
      <c r="E5" s="1705"/>
      <c r="F5" s="1705"/>
      <c r="G5" s="1705"/>
    </row>
    <row r="6" spans="2:8">
      <c r="B6" s="1108"/>
      <c r="C6" s="1109"/>
      <c r="D6" s="1109"/>
      <c r="E6" s="1109"/>
      <c r="F6" s="1109"/>
      <c r="G6" s="1109"/>
    </row>
    <row r="7" spans="2:8" ht="13.5" thickBot="1">
      <c r="G7" s="1234" t="s">
        <v>231</v>
      </c>
      <c r="H7" s="1234"/>
    </row>
    <row r="8" spans="2:8" ht="51.75" thickBot="1">
      <c r="B8" s="1110" t="s">
        <v>205</v>
      </c>
      <c r="C8" s="1111" t="s">
        <v>227</v>
      </c>
      <c r="D8" s="1111" t="s">
        <v>228</v>
      </c>
      <c r="E8" s="1111" t="s">
        <v>668</v>
      </c>
      <c r="F8" s="1221" t="s">
        <v>592</v>
      </c>
      <c r="G8" s="1112" t="s">
        <v>229</v>
      </c>
      <c r="H8" s="1113"/>
    </row>
    <row r="9" spans="2:8">
      <c r="B9" s="1114" t="s">
        <v>230</v>
      </c>
      <c r="C9" s="1115">
        <v>11479800</v>
      </c>
      <c r="D9" s="1115">
        <v>11524260</v>
      </c>
      <c r="E9" s="1116"/>
      <c r="F9" s="1222">
        <f>SUM(D9-C9)</f>
        <v>44460</v>
      </c>
      <c r="G9" s="1117"/>
    </row>
    <row r="10" spans="2:8" ht="25.5">
      <c r="B10" s="1122" t="s">
        <v>667</v>
      </c>
      <c r="C10" s="1119">
        <v>1061774</v>
      </c>
      <c r="D10" s="1119">
        <v>1061774</v>
      </c>
      <c r="E10" s="1120"/>
      <c r="F10" s="1222">
        <f t="shared" ref="F10:F20" si="0">SUM(D10-C10)</f>
        <v>0</v>
      </c>
      <c r="G10" s="1121">
        <f>C10-D10-E10</f>
        <v>0</v>
      </c>
    </row>
    <row r="11" spans="2:8">
      <c r="B11" s="1118" t="s">
        <v>585</v>
      </c>
      <c r="C11" s="1119">
        <v>9982824</v>
      </c>
      <c r="D11" s="1119">
        <v>9982498</v>
      </c>
      <c r="E11" s="1120"/>
      <c r="F11" s="1222"/>
      <c r="G11" s="1121">
        <f>C11-D11-E11</f>
        <v>326</v>
      </c>
    </row>
    <row r="12" spans="2:8">
      <c r="B12" s="1123" t="s">
        <v>586</v>
      </c>
      <c r="C12" s="1119">
        <v>704000</v>
      </c>
      <c r="D12" s="1119">
        <v>298000</v>
      </c>
      <c r="E12" s="1120">
        <v>406000</v>
      </c>
      <c r="F12" s="1222"/>
      <c r="G12" s="1121">
        <f t="shared" ref="G12:G20" si="1">C12-D12-E12</f>
        <v>0</v>
      </c>
    </row>
    <row r="13" spans="2:8">
      <c r="B13" s="1123" t="s">
        <v>548</v>
      </c>
      <c r="C13" s="1119">
        <v>1800000</v>
      </c>
      <c r="D13" s="1119"/>
      <c r="E13" s="1120">
        <v>1800000</v>
      </c>
      <c r="F13" s="1222"/>
      <c r="G13" s="1121">
        <f t="shared" si="1"/>
        <v>0</v>
      </c>
    </row>
    <row r="14" spans="2:8" ht="14.25" customHeight="1">
      <c r="B14" s="1123" t="s">
        <v>587</v>
      </c>
      <c r="C14" s="1119">
        <v>17561661</v>
      </c>
      <c r="D14" s="1119">
        <v>17561661</v>
      </c>
      <c r="E14" s="1120"/>
      <c r="F14" s="1222">
        <f t="shared" si="0"/>
        <v>0</v>
      </c>
      <c r="G14" s="1121">
        <f t="shared" si="1"/>
        <v>0</v>
      </c>
    </row>
    <row r="15" spans="2:8" ht="14.25" customHeight="1">
      <c r="B15" s="1123" t="s">
        <v>669</v>
      </c>
      <c r="C15" s="1119">
        <v>128016</v>
      </c>
      <c r="D15" s="1119">
        <v>128016</v>
      </c>
      <c r="E15" s="1120"/>
      <c r="F15" s="1222">
        <f t="shared" si="0"/>
        <v>0</v>
      </c>
      <c r="G15" s="1121">
        <f t="shared" si="1"/>
        <v>0</v>
      </c>
    </row>
    <row r="16" spans="2:8">
      <c r="B16" s="1123" t="s">
        <v>588</v>
      </c>
      <c r="C16" s="1119">
        <v>55122336</v>
      </c>
      <c r="D16" s="1119">
        <v>55122336</v>
      </c>
      <c r="E16" s="1120"/>
      <c r="F16" s="1222">
        <f t="shared" si="0"/>
        <v>0</v>
      </c>
      <c r="G16" s="1121">
        <f t="shared" si="1"/>
        <v>0</v>
      </c>
    </row>
    <row r="17" spans="2:8" ht="14.25" customHeight="1">
      <c r="B17" s="1123" t="s">
        <v>589</v>
      </c>
      <c r="C17" s="1119">
        <v>220980</v>
      </c>
      <c r="D17" s="1119">
        <v>121539</v>
      </c>
      <c r="E17" s="1120"/>
      <c r="F17" s="1222"/>
      <c r="G17" s="1121">
        <f t="shared" si="1"/>
        <v>99441</v>
      </c>
    </row>
    <row r="18" spans="2:8" ht="24" customHeight="1">
      <c r="B18" s="1225" t="s">
        <v>431</v>
      </c>
      <c r="C18" s="1226">
        <v>5598882</v>
      </c>
      <c r="D18" s="1119">
        <v>5598882</v>
      </c>
      <c r="E18" s="1120"/>
      <c r="F18" s="1222">
        <f t="shared" si="0"/>
        <v>0</v>
      </c>
      <c r="G18" s="1121">
        <f t="shared" si="1"/>
        <v>0</v>
      </c>
    </row>
    <row r="19" spans="2:8" ht="14.25" customHeight="1">
      <c r="B19" s="1227" t="s">
        <v>590</v>
      </c>
      <c r="C19" s="1228">
        <v>622098</v>
      </c>
      <c r="D19" s="1124">
        <v>621343</v>
      </c>
      <c r="E19" s="1125"/>
      <c r="F19" s="1222"/>
      <c r="G19" s="1121">
        <f t="shared" si="1"/>
        <v>755</v>
      </c>
    </row>
    <row r="20" spans="2:8" ht="14.25" customHeight="1" thickBot="1">
      <c r="B20" s="1227" t="s">
        <v>670</v>
      </c>
      <c r="C20" s="1228">
        <v>1207643</v>
      </c>
      <c r="D20" s="1124">
        <v>1207643</v>
      </c>
      <c r="E20" s="1125"/>
      <c r="F20" s="1222">
        <f t="shared" si="0"/>
        <v>0</v>
      </c>
      <c r="G20" s="1126">
        <f t="shared" si="1"/>
        <v>0</v>
      </c>
    </row>
    <row r="21" spans="2:8" s="411" customFormat="1" ht="13.5" thickBot="1">
      <c r="B21" s="1229" t="s">
        <v>11</v>
      </c>
      <c r="C21" s="1230">
        <f>SUM(C9:C20)</f>
        <v>105490014</v>
      </c>
      <c r="D21" s="1127">
        <f>SUM(D9:D20)</f>
        <v>103227952</v>
      </c>
      <c r="E21" s="1127">
        <f>SUM(E9:E20)</f>
        <v>2206000</v>
      </c>
      <c r="F21" s="1127">
        <f>SUM(F9:F20)</f>
        <v>44460</v>
      </c>
      <c r="G21" s="1128">
        <f>SUM(G9:G20)</f>
        <v>100522</v>
      </c>
      <c r="H21" s="452"/>
    </row>
    <row r="22" spans="2:8" ht="8.25" customHeight="1"/>
    <row r="23" spans="2:8" ht="15" customHeight="1"/>
    <row r="24" spans="2:8" ht="15" customHeight="1"/>
    <row r="26" spans="2:8" ht="38.25" customHeight="1">
      <c r="B26" s="1706" t="s">
        <v>591</v>
      </c>
      <c r="C26" s="1706"/>
      <c r="D26" s="1706"/>
      <c r="E26" s="1706"/>
      <c r="F26" s="1706"/>
      <c r="G26" s="1706"/>
      <c r="H26" s="1706"/>
    </row>
    <row r="27" spans="2:8" ht="13.5" thickBot="1">
      <c r="G27" s="1233" t="s">
        <v>231</v>
      </c>
      <c r="H27" s="1233"/>
    </row>
    <row r="28" spans="2:8" ht="51.75" thickBot="1">
      <c r="B28" s="1129" t="s">
        <v>205</v>
      </c>
      <c r="C28" s="660" t="s">
        <v>232</v>
      </c>
      <c r="D28" s="661" t="s">
        <v>671</v>
      </c>
      <c r="E28" s="660" t="s">
        <v>592</v>
      </c>
      <c r="F28" s="1223"/>
      <c r="G28" s="1108"/>
      <c r="H28" s="1108"/>
    </row>
    <row r="29" spans="2:8">
      <c r="B29" s="1231" t="s">
        <v>593</v>
      </c>
      <c r="C29" s="1130">
        <v>157065731</v>
      </c>
      <c r="D29" s="1131">
        <v>157065731</v>
      </c>
      <c r="E29" s="1132"/>
      <c r="F29" s="1109"/>
      <c r="G29" s="395"/>
      <c r="H29" s="395"/>
    </row>
    <row r="30" spans="2:8">
      <c r="B30" s="1231" t="s">
        <v>594</v>
      </c>
      <c r="C30" s="1130">
        <v>40000</v>
      </c>
      <c r="D30" s="1131">
        <v>41000</v>
      </c>
      <c r="E30" s="1132">
        <f>D30-C30</f>
        <v>1000</v>
      </c>
      <c r="F30" s="1109"/>
      <c r="G30" s="395"/>
      <c r="H30" s="395"/>
    </row>
    <row r="31" spans="2:8" ht="26.25" thickBot="1">
      <c r="B31" s="1232" t="s">
        <v>432</v>
      </c>
      <c r="C31" s="1133">
        <v>2500000</v>
      </c>
      <c r="D31" s="1134">
        <v>2500000</v>
      </c>
      <c r="E31" s="1135"/>
      <c r="F31" s="1109"/>
      <c r="G31" s="395"/>
      <c r="H31" s="395"/>
    </row>
    <row r="32" spans="2:8" s="416" customFormat="1" ht="13.5" thickBot="1">
      <c r="B32" s="1136" t="s">
        <v>233</v>
      </c>
      <c r="C32" s="453">
        <f>C29+C31+C30</f>
        <v>159605731</v>
      </c>
      <c r="D32" s="1137">
        <f>D29+D31+D30</f>
        <v>159606731</v>
      </c>
      <c r="E32" s="1137">
        <f>E29+E31+E30</f>
        <v>1000</v>
      </c>
      <c r="F32" s="1224"/>
    </row>
    <row r="33" spans="2:8" ht="11.25" customHeight="1">
      <c r="B33" s="415"/>
    </row>
    <row r="34" spans="2:8">
      <c r="B34" s="1138"/>
      <c r="C34" s="454"/>
      <c r="D34" s="454"/>
      <c r="E34" s="454"/>
      <c r="F34" s="454"/>
      <c r="G34" s="454"/>
      <c r="H34" s="454"/>
    </row>
    <row r="35" spans="2:8">
      <c r="B35" s="1139"/>
      <c r="C35" s="455"/>
      <c r="D35" s="455"/>
      <c r="E35" s="455"/>
      <c r="F35" s="455"/>
      <c r="G35" s="455"/>
      <c r="H35" s="454"/>
    </row>
    <row r="36" spans="2:8">
      <c r="B36" s="1702"/>
      <c r="C36" s="1702"/>
      <c r="D36" s="1702"/>
      <c r="E36" s="1702"/>
      <c r="F36" s="1702"/>
      <c r="G36" s="1702"/>
    </row>
    <row r="38" spans="2:8">
      <c r="B38" s="1140"/>
    </row>
  </sheetData>
  <mergeCells count="6">
    <mergeCell ref="B36:G36"/>
    <mergeCell ref="B1:E1"/>
    <mergeCell ref="B2:E2"/>
    <mergeCell ref="B3:G3"/>
    <mergeCell ref="B5:G5"/>
    <mergeCell ref="B26:H26"/>
  </mergeCells>
  <pageMargins left="0.75" right="0.75" top="1" bottom="1" header="0.5" footer="0.5"/>
  <pageSetup paperSize="9" scale="55" orientation="portrait" r:id="rId1"/>
  <headerFooter alignWithMargins="0">
    <oddHeader>&amp;R9.sz. melléklet
.../2017.(....) Egyek Önk.r.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>
  <dimension ref="A1:J50"/>
  <sheetViews>
    <sheetView view="pageBreakPreview" zoomScale="60" zoomScaleNormal="100" zoomScalePageLayoutView="80" workbookViewId="0">
      <selection activeCell="J28" sqref="J28"/>
    </sheetView>
  </sheetViews>
  <sheetFormatPr defaultColWidth="11.7109375" defaultRowHeight="15"/>
  <cols>
    <col min="1" max="1" width="7.28515625" style="467" customWidth="1"/>
    <col min="2" max="2" width="110.140625" style="467" customWidth="1"/>
    <col min="3" max="3" width="20.7109375" style="467" customWidth="1"/>
    <col min="4" max="4" width="22.85546875" style="468" customWidth="1"/>
    <col min="5" max="5" width="19.140625" style="1188" customWidth="1"/>
    <col min="6" max="6" width="25.5703125" style="467" customWidth="1"/>
    <col min="7" max="7" width="24.5703125" style="469" customWidth="1"/>
    <col min="8" max="8" width="24" style="469" customWidth="1"/>
    <col min="9" max="9" width="21.85546875" style="469" customWidth="1"/>
    <col min="10" max="10" width="22" style="469" customWidth="1"/>
    <col min="11" max="16384" width="11.7109375" style="463"/>
  </cols>
  <sheetData>
    <row r="1" spans="1:10" s="458" customFormat="1" ht="15.75">
      <c r="A1" s="456"/>
      <c r="B1" s="1709" t="s">
        <v>607</v>
      </c>
      <c r="C1" s="1709"/>
      <c r="D1" s="1709"/>
      <c r="E1" s="1709"/>
      <c r="F1" s="1709"/>
      <c r="G1" s="1709"/>
      <c r="H1" s="1709"/>
      <c r="I1" s="1709"/>
      <c r="J1" s="457"/>
    </row>
    <row r="2" spans="1:10" s="458" customFormat="1">
      <c r="A2" s="456"/>
      <c r="B2" s="456"/>
      <c r="C2" s="456"/>
      <c r="D2" s="459"/>
      <c r="E2" s="1202"/>
      <c r="F2" s="456"/>
      <c r="G2" s="457"/>
      <c r="H2" s="457"/>
      <c r="I2" s="457"/>
      <c r="J2" s="457"/>
    </row>
    <row r="3" spans="1:10" s="458" customFormat="1" ht="15.75">
      <c r="A3" s="1710" t="s">
        <v>234</v>
      </c>
      <c r="B3" s="1710"/>
      <c r="C3" s="1710"/>
      <c r="D3" s="1710"/>
      <c r="E3" s="1710"/>
      <c r="F3" s="1710"/>
      <c r="G3" s="1710"/>
      <c r="H3" s="1710"/>
      <c r="I3" s="1710"/>
      <c r="J3" s="1710"/>
    </row>
    <row r="4" spans="1:10" s="458" customFormat="1">
      <c r="A4" s="456"/>
      <c r="B4" s="456"/>
      <c r="C4" s="456"/>
      <c r="D4" s="456"/>
      <c r="E4" s="1202"/>
      <c r="F4" s="456"/>
      <c r="G4" s="457"/>
      <c r="H4" s="457"/>
      <c r="I4" s="457"/>
      <c r="J4" s="457"/>
    </row>
    <row r="5" spans="1:10" ht="15.75" thickBot="1">
      <c r="A5" s="460"/>
      <c r="B5" s="460"/>
      <c r="C5" s="460"/>
      <c r="D5" s="461"/>
      <c r="E5" s="1201"/>
      <c r="F5" s="460"/>
      <c r="G5" s="462"/>
      <c r="H5" s="462"/>
      <c r="I5" s="462"/>
      <c r="J5" s="1354" t="s">
        <v>745</v>
      </c>
    </row>
    <row r="6" spans="1:10" s="464" customFormat="1" ht="38.1" customHeight="1" thickBot="1">
      <c r="A6" s="1711" t="s">
        <v>25</v>
      </c>
      <c r="B6" s="1713" t="s">
        <v>235</v>
      </c>
      <c r="C6" s="1715" t="s">
        <v>236</v>
      </c>
      <c r="D6" s="1716" t="s">
        <v>746</v>
      </c>
      <c r="E6" s="1718" t="s">
        <v>747</v>
      </c>
      <c r="F6" s="1720" t="s">
        <v>237</v>
      </c>
      <c r="G6" s="1720"/>
      <c r="H6" s="1720"/>
      <c r="I6" s="1720"/>
      <c r="J6" s="1721" t="s">
        <v>14</v>
      </c>
    </row>
    <row r="7" spans="1:10" s="465" customFormat="1" ht="16.5" thickBot="1">
      <c r="A7" s="1712"/>
      <c r="B7" s="1714"/>
      <c r="C7" s="1714"/>
      <c r="D7" s="1717"/>
      <c r="E7" s="1719"/>
      <c r="F7" s="1355" t="s">
        <v>631</v>
      </c>
      <c r="G7" s="911" t="s">
        <v>630</v>
      </c>
      <c r="H7" s="911" t="s">
        <v>629</v>
      </c>
      <c r="I7" s="912" t="s">
        <v>748</v>
      </c>
      <c r="J7" s="1722"/>
    </row>
    <row r="8" spans="1:10" s="465" customFormat="1" ht="16.5" thickBot="1">
      <c r="A8" s="913" t="s">
        <v>0</v>
      </c>
      <c r="B8" s="914" t="s">
        <v>238</v>
      </c>
      <c r="C8" s="915"/>
      <c r="D8" s="1356"/>
      <c r="E8" s="1200"/>
      <c r="F8" s="1357"/>
      <c r="G8" s="1358"/>
      <c r="H8" s="1358"/>
      <c r="I8" s="1358"/>
      <c r="J8" s="916">
        <f>SUM(D8:I8)</f>
        <v>0</v>
      </c>
    </row>
    <row r="9" spans="1:10" s="465" customFormat="1" ht="16.5" thickBot="1">
      <c r="A9" s="917" t="s">
        <v>239</v>
      </c>
      <c r="B9" s="918" t="s">
        <v>240</v>
      </c>
      <c r="C9" s="919"/>
      <c r="D9" s="1359"/>
      <c r="E9" s="1196"/>
      <c r="F9" s="1360" t="s">
        <v>242</v>
      </c>
      <c r="G9" s="1361" t="s">
        <v>242</v>
      </c>
      <c r="H9" s="1361" t="s">
        <v>242</v>
      </c>
      <c r="I9" s="1361" t="s">
        <v>243</v>
      </c>
      <c r="J9" s="1362">
        <f>SUM(D9:I9)</f>
        <v>0</v>
      </c>
    </row>
    <row r="10" spans="1:10" s="465" customFormat="1" ht="21.75" customHeight="1" thickBot="1">
      <c r="A10" s="920" t="s">
        <v>4</v>
      </c>
      <c r="B10" s="921" t="s">
        <v>244</v>
      </c>
      <c r="C10" s="915"/>
      <c r="D10" s="1363">
        <f>SUM(D11:D19)</f>
        <v>7333069</v>
      </c>
      <c r="E10" s="1364">
        <f>SUM(E11:E19)</f>
        <v>9539212</v>
      </c>
      <c r="F10" s="1357">
        <f t="shared" ref="F10:J10" si="0">SUM(F11:F19)</f>
        <v>10016000</v>
      </c>
      <c r="G10" s="1357">
        <f>SUM(G11:G19)</f>
        <v>7554110</v>
      </c>
      <c r="H10" s="1357">
        <f t="shared" si="0"/>
        <v>7554110</v>
      </c>
      <c r="I10" s="1357">
        <f t="shared" si="0"/>
        <v>7554110</v>
      </c>
      <c r="J10" s="1357">
        <f t="shared" si="0"/>
        <v>49550611</v>
      </c>
    </row>
    <row r="11" spans="1:10" s="466" customFormat="1" ht="15.75">
      <c r="A11" s="1192" t="s">
        <v>245</v>
      </c>
      <c r="B11" s="922" t="s">
        <v>523</v>
      </c>
      <c r="C11" s="935" t="s">
        <v>353</v>
      </c>
      <c r="D11" s="1365">
        <v>3045000</v>
      </c>
      <c r="E11" s="1366">
        <v>2785185</v>
      </c>
      <c r="F11" s="1366">
        <v>2583000</v>
      </c>
      <c r="G11" s="1365">
        <v>1984630</v>
      </c>
      <c r="H11" s="1365">
        <v>1984630</v>
      </c>
      <c r="I11" s="1367">
        <v>1984630</v>
      </c>
      <c r="J11" s="1368">
        <f t="shared" ref="J11:J19" si="1">SUM(D11:I11)</f>
        <v>14367075</v>
      </c>
    </row>
    <row r="12" spans="1:10" s="466" customFormat="1" ht="15.75">
      <c r="A12" s="1192" t="s">
        <v>246</v>
      </c>
      <c r="B12" s="922" t="s">
        <v>749</v>
      </c>
      <c r="C12" s="935" t="s">
        <v>632</v>
      </c>
      <c r="D12" s="1365">
        <v>0</v>
      </c>
      <c r="E12" s="1366">
        <v>226435</v>
      </c>
      <c r="F12" s="1366">
        <v>1352000</v>
      </c>
      <c r="G12" s="1365">
        <v>980000</v>
      </c>
      <c r="H12" s="1365">
        <v>980000</v>
      </c>
      <c r="I12" s="1367">
        <v>980000</v>
      </c>
      <c r="J12" s="1369">
        <f t="shared" si="1"/>
        <v>4518435</v>
      </c>
    </row>
    <row r="13" spans="1:10" s="466" customFormat="1" ht="15.75">
      <c r="A13" s="1192" t="s">
        <v>247</v>
      </c>
      <c r="B13" s="922" t="s">
        <v>628</v>
      </c>
      <c r="C13" s="935">
        <v>2016</v>
      </c>
      <c r="D13" s="1365">
        <v>1960000</v>
      </c>
      <c r="E13" s="1366">
        <v>1367493</v>
      </c>
      <c r="F13" s="1366">
        <v>1268000</v>
      </c>
      <c r="G13" s="1365">
        <v>980000</v>
      </c>
      <c r="H13" s="1365">
        <v>980000</v>
      </c>
      <c r="I13" s="1367">
        <v>980000</v>
      </c>
      <c r="J13" s="1369">
        <f t="shared" si="1"/>
        <v>7535493</v>
      </c>
    </row>
    <row r="14" spans="1:10" s="466" customFormat="1" ht="15.75">
      <c r="A14" s="1192"/>
      <c r="B14" s="922" t="s">
        <v>627</v>
      </c>
      <c r="C14" s="935" t="s">
        <v>353</v>
      </c>
      <c r="D14" s="1365">
        <v>69000</v>
      </c>
      <c r="E14" s="1366">
        <v>43328</v>
      </c>
      <c r="F14" s="1366">
        <v>40000</v>
      </c>
      <c r="G14" s="1365">
        <v>30480</v>
      </c>
      <c r="H14" s="1365">
        <v>30480</v>
      </c>
      <c r="I14" s="1367">
        <v>30480</v>
      </c>
      <c r="J14" s="1369">
        <f t="shared" si="1"/>
        <v>243768</v>
      </c>
    </row>
    <row r="15" spans="1:10" s="466" customFormat="1" ht="47.25">
      <c r="A15" s="1192" t="s">
        <v>248</v>
      </c>
      <c r="B15" s="922" t="s">
        <v>626</v>
      </c>
      <c r="C15" s="935" t="s">
        <v>353</v>
      </c>
      <c r="D15" s="1370">
        <v>69</v>
      </c>
      <c r="E15" s="1365">
        <v>192305</v>
      </c>
      <c r="F15" s="1366">
        <v>195000</v>
      </c>
      <c r="G15" s="1366">
        <v>135000</v>
      </c>
      <c r="H15" s="1365">
        <v>135000</v>
      </c>
      <c r="I15" s="1367">
        <v>135000</v>
      </c>
      <c r="J15" s="1369">
        <f t="shared" si="1"/>
        <v>792374</v>
      </c>
    </row>
    <row r="16" spans="1:10" s="466" customFormat="1" ht="15.75">
      <c r="A16" s="1192" t="s">
        <v>249</v>
      </c>
      <c r="B16" s="922" t="s">
        <v>625</v>
      </c>
      <c r="C16" s="935" t="s">
        <v>353</v>
      </c>
      <c r="D16" s="1365">
        <v>2144000</v>
      </c>
      <c r="E16" s="1365">
        <v>1350432</v>
      </c>
      <c r="F16" s="1366">
        <v>1251000</v>
      </c>
      <c r="G16" s="1366">
        <v>950000</v>
      </c>
      <c r="H16" s="1365">
        <v>950000</v>
      </c>
      <c r="I16" s="1367">
        <v>950000</v>
      </c>
      <c r="J16" s="1369">
        <f t="shared" si="1"/>
        <v>7595432</v>
      </c>
    </row>
    <row r="17" spans="1:10" s="466" customFormat="1" ht="18" customHeight="1">
      <c r="A17" s="1192" t="s">
        <v>250</v>
      </c>
      <c r="B17" s="922" t="s">
        <v>624</v>
      </c>
      <c r="C17" s="935" t="s">
        <v>595</v>
      </c>
      <c r="D17" s="1365">
        <v>110000</v>
      </c>
      <c r="E17" s="1365">
        <v>1146688</v>
      </c>
      <c r="F17" s="1366">
        <v>1056000</v>
      </c>
      <c r="G17" s="1366">
        <v>796000</v>
      </c>
      <c r="H17" s="1365">
        <v>796000</v>
      </c>
      <c r="I17" s="1367">
        <v>796000</v>
      </c>
      <c r="J17" s="1369">
        <f t="shared" si="1"/>
        <v>4700688</v>
      </c>
    </row>
    <row r="18" spans="1:10" s="466" customFormat="1" ht="18" customHeight="1">
      <c r="A18" s="1192" t="s">
        <v>251</v>
      </c>
      <c r="B18" s="922" t="s">
        <v>623</v>
      </c>
      <c r="C18" s="935" t="s">
        <v>595</v>
      </c>
      <c r="D18" s="1365">
        <v>3000</v>
      </c>
      <c r="E18" s="1365">
        <v>2079464</v>
      </c>
      <c r="F18" s="1366">
        <v>1923000</v>
      </c>
      <c r="G18" s="1366">
        <v>1436000</v>
      </c>
      <c r="H18" s="1365">
        <v>1436000</v>
      </c>
      <c r="I18" s="1367">
        <v>1436000</v>
      </c>
      <c r="J18" s="1369">
        <f t="shared" si="1"/>
        <v>8313464</v>
      </c>
    </row>
    <row r="19" spans="1:10" s="466" customFormat="1" ht="18" customHeight="1" thickBot="1">
      <c r="A19" s="1192" t="s">
        <v>252</v>
      </c>
      <c r="B19" s="922" t="s">
        <v>622</v>
      </c>
      <c r="C19" s="935" t="s">
        <v>595</v>
      </c>
      <c r="D19" s="1365">
        <v>2000</v>
      </c>
      <c r="E19" s="1365">
        <v>347882</v>
      </c>
      <c r="F19" s="1366">
        <v>348000</v>
      </c>
      <c r="G19" s="1366">
        <v>262000</v>
      </c>
      <c r="H19" s="1365">
        <v>262000</v>
      </c>
      <c r="I19" s="1367">
        <v>262000</v>
      </c>
      <c r="J19" s="1371">
        <f t="shared" si="1"/>
        <v>1483882</v>
      </c>
    </row>
    <row r="20" spans="1:10" ht="16.5" thickBot="1">
      <c r="A20" s="923" t="s">
        <v>8</v>
      </c>
      <c r="B20" s="924" t="s">
        <v>254</v>
      </c>
      <c r="C20" s="925"/>
      <c r="D20" s="1372"/>
      <c r="E20" s="1373">
        <f t="shared" ref="E20:J20" si="2">SUM(E21:E26)</f>
        <v>1508000</v>
      </c>
      <c r="F20" s="1374">
        <f t="shared" si="2"/>
        <v>4912400</v>
      </c>
      <c r="G20" s="1374">
        <f t="shared" si="2"/>
        <v>0</v>
      </c>
      <c r="H20" s="1374">
        <f t="shared" si="2"/>
        <v>0</v>
      </c>
      <c r="I20" s="1374">
        <f t="shared" si="2"/>
        <v>0</v>
      </c>
      <c r="J20" s="1374">
        <f t="shared" si="2"/>
        <v>4912400</v>
      </c>
    </row>
    <row r="21" spans="1:10" ht="15.75">
      <c r="A21" s="927" t="s">
        <v>255</v>
      </c>
      <c r="B21" s="928" t="s">
        <v>750</v>
      </c>
      <c r="C21" s="929" t="s">
        <v>632</v>
      </c>
      <c r="D21" s="1375" t="s">
        <v>242</v>
      </c>
      <c r="E21" s="1376">
        <v>608000</v>
      </c>
      <c r="F21" s="1377">
        <v>608000</v>
      </c>
      <c r="G21" s="1378" t="s">
        <v>242</v>
      </c>
      <c r="H21" s="1378" t="s">
        <v>242</v>
      </c>
      <c r="I21" s="1379" t="s">
        <v>242</v>
      </c>
      <c r="J21" s="1380">
        <f t="shared" ref="J21:J26" si="3">SUM(F21:I21)</f>
        <v>608000</v>
      </c>
    </row>
    <row r="22" spans="1:10" s="466" customFormat="1" ht="15.75">
      <c r="A22" s="930" t="s">
        <v>256</v>
      </c>
      <c r="B22" s="931" t="s">
        <v>751</v>
      </c>
      <c r="C22" s="932" t="s">
        <v>632</v>
      </c>
      <c r="D22" s="1381" t="s">
        <v>242</v>
      </c>
      <c r="E22" s="1382" t="s">
        <v>242</v>
      </c>
      <c r="F22" s="1382">
        <v>826000</v>
      </c>
      <c r="G22" s="1383" t="s">
        <v>242</v>
      </c>
      <c r="H22" s="1383" t="s">
        <v>242</v>
      </c>
      <c r="I22" s="1384" t="s">
        <v>242</v>
      </c>
      <c r="J22" s="1385">
        <f t="shared" si="3"/>
        <v>826000</v>
      </c>
    </row>
    <row r="23" spans="1:10" s="466" customFormat="1" ht="15.75">
      <c r="A23" s="930" t="s">
        <v>257</v>
      </c>
      <c r="B23" s="931" t="s">
        <v>752</v>
      </c>
      <c r="C23" s="932" t="s">
        <v>632</v>
      </c>
      <c r="D23" s="1381" t="s">
        <v>242</v>
      </c>
      <c r="E23" s="1382">
        <v>900000</v>
      </c>
      <c r="F23" s="1382">
        <v>900000</v>
      </c>
      <c r="G23" s="1383" t="s">
        <v>242</v>
      </c>
      <c r="H23" s="1383" t="s">
        <v>242</v>
      </c>
      <c r="I23" s="1384" t="s">
        <v>242</v>
      </c>
      <c r="J23" s="1385">
        <f t="shared" si="3"/>
        <v>900000</v>
      </c>
    </row>
    <row r="24" spans="1:10" s="466" customFormat="1" ht="16.5" customHeight="1">
      <c r="A24" s="930" t="s">
        <v>258</v>
      </c>
      <c r="B24" s="931" t="s">
        <v>753</v>
      </c>
      <c r="C24" s="932" t="s">
        <v>632</v>
      </c>
      <c r="D24" s="1381" t="s">
        <v>242</v>
      </c>
      <c r="E24" s="1382">
        <v>0</v>
      </c>
      <c r="F24" s="1382">
        <v>1538000</v>
      </c>
      <c r="G24" s="1383" t="s">
        <v>242</v>
      </c>
      <c r="H24" s="1383" t="s">
        <v>242</v>
      </c>
      <c r="I24" s="1384" t="s">
        <v>242</v>
      </c>
      <c r="J24" s="1385">
        <f t="shared" si="3"/>
        <v>1538000</v>
      </c>
    </row>
    <row r="25" spans="1:10" s="466" customFormat="1" ht="15.75">
      <c r="A25" s="933" t="s">
        <v>259</v>
      </c>
      <c r="B25" s="934" t="s">
        <v>754</v>
      </c>
      <c r="C25" s="935" t="s">
        <v>632</v>
      </c>
      <c r="D25" s="1365" t="s">
        <v>242</v>
      </c>
      <c r="E25" s="1366">
        <v>0</v>
      </c>
      <c r="F25" s="1366">
        <v>761000</v>
      </c>
      <c r="G25" s="1386" t="s">
        <v>242</v>
      </c>
      <c r="H25" s="1386" t="s">
        <v>242</v>
      </c>
      <c r="I25" s="1387" t="s">
        <v>242</v>
      </c>
      <c r="J25" s="1385">
        <f t="shared" si="3"/>
        <v>761000</v>
      </c>
    </row>
    <row r="26" spans="1:10" s="466" customFormat="1" ht="16.5" thickBot="1">
      <c r="A26" s="1199" t="s">
        <v>621</v>
      </c>
      <c r="B26" s="1198" t="s">
        <v>755</v>
      </c>
      <c r="C26" s="1197" t="s">
        <v>632</v>
      </c>
      <c r="D26" s="1388" t="s">
        <v>242</v>
      </c>
      <c r="E26" s="1389" t="s">
        <v>242</v>
      </c>
      <c r="F26" s="1389">
        <v>279400</v>
      </c>
      <c r="G26" s="1390" t="s">
        <v>620</v>
      </c>
      <c r="H26" s="1390" t="s">
        <v>620</v>
      </c>
      <c r="I26" s="1391" t="s">
        <v>243</v>
      </c>
      <c r="J26" s="1392">
        <f t="shared" si="3"/>
        <v>279400</v>
      </c>
    </row>
    <row r="27" spans="1:10" ht="16.5" thickBot="1">
      <c r="A27" s="936" t="s">
        <v>2</v>
      </c>
      <c r="B27" s="1350" t="s">
        <v>260</v>
      </c>
      <c r="C27" s="1350"/>
      <c r="D27" s="1393">
        <f t="shared" ref="D27:J27" si="4">SUM(D28:D49)</f>
        <v>47368681</v>
      </c>
      <c r="E27" s="1394">
        <f t="shared" si="4"/>
        <v>16705668</v>
      </c>
      <c r="F27" s="1394">
        <f t="shared" si="4"/>
        <v>16268668</v>
      </c>
      <c r="G27" s="1394">
        <f t="shared" si="4"/>
        <v>8484668</v>
      </c>
      <c r="H27" s="1394">
        <f t="shared" si="4"/>
        <v>8484668</v>
      </c>
      <c r="I27" s="1394">
        <f t="shared" si="4"/>
        <v>8484668</v>
      </c>
      <c r="J27" s="1395">
        <f t="shared" si="4"/>
        <v>105797021</v>
      </c>
    </row>
    <row r="28" spans="1:10" s="466" customFormat="1" ht="15.75">
      <c r="A28" s="930" t="s">
        <v>261</v>
      </c>
      <c r="B28" s="931" t="s">
        <v>756</v>
      </c>
      <c r="C28" s="932" t="s">
        <v>632</v>
      </c>
      <c r="D28" s="1381" t="s">
        <v>242</v>
      </c>
      <c r="E28" s="1382">
        <v>1000000</v>
      </c>
      <c r="F28" s="1382">
        <v>500000</v>
      </c>
      <c r="G28" s="1382" t="s">
        <v>242</v>
      </c>
      <c r="H28" s="1382" t="s">
        <v>242</v>
      </c>
      <c r="I28" s="1396" t="s">
        <v>242</v>
      </c>
      <c r="J28" s="1368">
        <f t="shared" ref="J28:J49" si="5">SUM(D28:I28)</f>
        <v>1500000</v>
      </c>
    </row>
    <row r="29" spans="1:10" s="466" customFormat="1" ht="15.75">
      <c r="A29" s="933" t="s">
        <v>262</v>
      </c>
      <c r="B29" s="1195" t="s">
        <v>524</v>
      </c>
      <c r="C29" s="1194" t="s">
        <v>241</v>
      </c>
      <c r="D29" s="1397">
        <v>2583468</v>
      </c>
      <c r="E29" s="1382">
        <v>855000</v>
      </c>
      <c r="F29" s="1382">
        <v>855000</v>
      </c>
      <c r="G29" s="1398"/>
      <c r="H29" s="1398"/>
      <c r="I29" s="1399"/>
      <c r="J29" s="1369">
        <f t="shared" si="5"/>
        <v>4293468</v>
      </c>
    </row>
    <row r="30" spans="1:10" s="466" customFormat="1" ht="15.75">
      <c r="A30" s="930" t="s">
        <v>263</v>
      </c>
      <c r="B30" s="934" t="s">
        <v>264</v>
      </c>
      <c r="C30" s="935" t="s">
        <v>241</v>
      </c>
      <c r="D30" s="1365">
        <v>3700000</v>
      </c>
      <c r="E30" s="1366">
        <v>1800000</v>
      </c>
      <c r="F30" s="1366">
        <v>1800000</v>
      </c>
      <c r="G30" s="1366"/>
      <c r="H30" s="1366"/>
      <c r="I30" s="1400"/>
      <c r="J30" s="1369">
        <f t="shared" si="5"/>
        <v>7300000</v>
      </c>
    </row>
    <row r="31" spans="1:10" s="466" customFormat="1" ht="15.75">
      <c r="A31" s="933" t="s">
        <v>265</v>
      </c>
      <c r="B31" s="934" t="s">
        <v>266</v>
      </c>
      <c r="C31" s="935" t="s">
        <v>253</v>
      </c>
      <c r="D31" s="1365">
        <v>600000</v>
      </c>
      <c r="E31" s="1366">
        <v>294000</v>
      </c>
      <c r="F31" s="1366">
        <v>294000</v>
      </c>
      <c r="G31" s="1366">
        <v>294000</v>
      </c>
      <c r="H31" s="1366">
        <v>294000</v>
      </c>
      <c r="I31" s="1400">
        <v>294000</v>
      </c>
      <c r="J31" s="1369">
        <f t="shared" si="5"/>
        <v>2070000</v>
      </c>
    </row>
    <row r="32" spans="1:10" s="466" customFormat="1" ht="15.75">
      <c r="A32" s="930" t="s">
        <v>267</v>
      </c>
      <c r="B32" s="934" t="s">
        <v>525</v>
      </c>
      <c r="C32" s="935" t="s">
        <v>353</v>
      </c>
      <c r="D32" s="1365">
        <v>1990200</v>
      </c>
      <c r="E32" s="1366">
        <v>1180200</v>
      </c>
      <c r="F32" s="1366">
        <v>1180200</v>
      </c>
      <c r="G32" s="1366">
        <v>1180200</v>
      </c>
      <c r="H32" s="1366">
        <v>1180200</v>
      </c>
      <c r="I32" s="1400">
        <v>1180200</v>
      </c>
      <c r="J32" s="1369">
        <f t="shared" si="5"/>
        <v>7891200</v>
      </c>
    </row>
    <row r="33" spans="1:10" s="466" customFormat="1" ht="13.9" customHeight="1">
      <c r="A33" s="933" t="s">
        <v>268</v>
      </c>
      <c r="B33" s="934" t="s">
        <v>269</v>
      </c>
      <c r="C33" s="935" t="s">
        <v>241</v>
      </c>
      <c r="D33" s="1365">
        <v>2240000</v>
      </c>
      <c r="E33" s="1366">
        <v>1200000</v>
      </c>
      <c r="F33" s="1366">
        <v>1200000</v>
      </c>
      <c r="G33" s="1366" t="s">
        <v>242</v>
      </c>
      <c r="H33" s="1366" t="s">
        <v>242</v>
      </c>
      <c r="I33" s="1400" t="s">
        <v>242</v>
      </c>
      <c r="J33" s="1369">
        <f t="shared" si="5"/>
        <v>4640000</v>
      </c>
    </row>
    <row r="34" spans="1:10" s="466" customFormat="1" ht="15.75">
      <c r="A34" s="930" t="s">
        <v>270</v>
      </c>
      <c r="B34" s="934" t="s">
        <v>271</v>
      </c>
      <c r="C34" s="935" t="s">
        <v>253</v>
      </c>
      <c r="D34" s="1365">
        <v>1980000</v>
      </c>
      <c r="E34" s="1366">
        <v>660000</v>
      </c>
      <c r="F34" s="1366">
        <v>660000</v>
      </c>
      <c r="G34" s="1366" t="s">
        <v>242</v>
      </c>
      <c r="H34" s="1366" t="s">
        <v>242</v>
      </c>
      <c r="I34" s="1400" t="s">
        <v>242</v>
      </c>
      <c r="J34" s="1369">
        <f t="shared" si="5"/>
        <v>3300000</v>
      </c>
    </row>
    <row r="35" spans="1:10" s="466" customFormat="1" ht="15.75">
      <c r="A35" s="933" t="s">
        <v>272</v>
      </c>
      <c r="B35" s="1190" t="s">
        <v>273</v>
      </c>
      <c r="C35" s="1189" t="s">
        <v>241</v>
      </c>
      <c r="D35" s="1401">
        <v>4320000</v>
      </c>
      <c r="E35" s="1402">
        <v>1905000</v>
      </c>
      <c r="F35" s="1402">
        <v>1905000</v>
      </c>
      <c r="G35" s="1402" t="s">
        <v>242</v>
      </c>
      <c r="H35" s="1402" t="s">
        <v>242</v>
      </c>
      <c r="I35" s="1403" t="s">
        <v>242</v>
      </c>
      <c r="J35" s="1369">
        <f t="shared" si="5"/>
        <v>8130000</v>
      </c>
    </row>
    <row r="36" spans="1:10" s="466" customFormat="1" ht="15.75">
      <c r="A36" s="930" t="s">
        <v>274</v>
      </c>
      <c r="B36" s="1190" t="s">
        <v>757</v>
      </c>
      <c r="C36" s="1189" t="s">
        <v>758</v>
      </c>
      <c r="D36" s="1401">
        <v>2458320</v>
      </c>
      <c r="E36" s="1402">
        <v>868680</v>
      </c>
      <c r="F36" s="1402">
        <v>868680</v>
      </c>
      <c r="G36" s="1402">
        <v>868680</v>
      </c>
      <c r="H36" s="1402">
        <v>868680</v>
      </c>
      <c r="I36" s="1403">
        <v>868680</v>
      </c>
      <c r="J36" s="1369">
        <f t="shared" si="5"/>
        <v>6801720</v>
      </c>
    </row>
    <row r="37" spans="1:10" s="466" customFormat="1" ht="15.75">
      <c r="A37" s="933" t="s">
        <v>275</v>
      </c>
      <c r="B37" s="1190" t="s">
        <v>526</v>
      </c>
      <c r="C37" s="1189" t="s">
        <v>353</v>
      </c>
      <c r="D37" s="1401">
        <v>561</v>
      </c>
      <c r="E37" s="1402">
        <v>864000</v>
      </c>
      <c r="F37" s="1402">
        <v>864000</v>
      </c>
      <c r="G37" s="1402"/>
      <c r="H37" s="1402"/>
      <c r="I37" s="1403"/>
      <c r="J37" s="1369">
        <f t="shared" si="5"/>
        <v>1728561</v>
      </c>
    </row>
    <row r="38" spans="1:10" s="466" customFormat="1" ht="15.75">
      <c r="A38" s="1193" t="s">
        <v>276</v>
      </c>
      <c r="B38" s="1190" t="s">
        <v>278</v>
      </c>
      <c r="C38" s="1189" t="s">
        <v>279</v>
      </c>
      <c r="D38" s="1401">
        <v>23113132</v>
      </c>
      <c r="E38" s="1402">
        <v>3767868</v>
      </c>
      <c r="F38" s="1402">
        <v>3767868</v>
      </c>
      <c r="G38" s="1402">
        <v>3767868</v>
      </c>
      <c r="H38" s="1402">
        <v>3767868</v>
      </c>
      <c r="I38" s="1403">
        <v>3767868</v>
      </c>
      <c r="J38" s="1369">
        <f t="shared" si="5"/>
        <v>41952472</v>
      </c>
    </row>
    <row r="39" spans="1:10" s="466" customFormat="1" ht="15.75">
      <c r="A39" s="1193" t="s">
        <v>619</v>
      </c>
      <c r="B39" s="1190" t="s">
        <v>282</v>
      </c>
      <c r="C39" s="1189" t="s">
        <v>241</v>
      </c>
      <c r="D39" s="1401">
        <v>470000</v>
      </c>
      <c r="E39" s="1402">
        <v>162000</v>
      </c>
      <c r="F39" s="1402">
        <v>162000</v>
      </c>
      <c r="G39" s="1402">
        <v>162000</v>
      </c>
      <c r="H39" s="1402">
        <v>162000</v>
      </c>
      <c r="I39" s="1403">
        <v>162000</v>
      </c>
      <c r="J39" s="1404">
        <f t="shared" si="5"/>
        <v>1280000</v>
      </c>
    </row>
    <row r="40" spans="1:10" s="466" customFormat="1" ht="15.75">
      <c r="A40" s="1193" t="s">
        <v>277</v>
      </c>
      <c r="B40" s="1190" t="s">
        <v>284</v>
      </c>
      <c r="C40" s="1189" t="s">
        <v>253</v>
      </c>
      <c r="D40" s="1401">
        <v>804000</v>
      </c>
      <c r="E40" s="1402">
        <v>134000</v>
      </c>
      <c r="F40" s="1402">
        <v>134000</v>
      </c>
      <c r="G40" s="1402">
        <v>134000</v>
      </c>
      <c r="H40" s="1402">
        <v>134000</v>
      </c>
      <c r="I40" s="1403">
        <v>134000</v>
      </c>
      <c r="J40" s="1404">
        <f t="shared" si="5"/>
        <v>1474000</v>
      </c>
    </row>
    <row r="41" spans="1:10" s="466" customFormat="1" ht="15.75">
      <c r="A41" s="1193" t="s">
        <v>280</v>
      </c>
      <c r="B41" s="1190" t="s">
        <v>286</v>
      </c>
      <c r="C41" s="1189" t="s">
        <v>253</v>
      </c>
      <c r="D41" s="1401">
        <v>383000</v>
      </c>
      <c r="E41" s="1402">
        <v>548000</v>
      </c>
      <c r="F41" s="1402">
        <v>548000</v>
      </c>
      <c r="G41" s="1402">
        <v>548000</v>
      </c>
      <c r="H41" s="1402">
        <v>548000</v>
      </c>
      <c r="I41" s="1403">
        <v>548000</v>
      </c>
      <c r="J41" s="1404">
        <f t="shared" si="5"/>
        <v>3123000</v>
      </c>
    </row>
    <row r="42" spans="1:10" s="466" customFormat="1" ht="15.75">
      <c r="A42" s="1193" t="s">
        <v>281</v>
      </c>
      <c r="B42" s="1190" t="s">
        <v>288</v>
      </c>
      <c r="C42" s="1189" t="s">
        <v>241</v>
      </c>
      <c r="D42" s="1401">
        <v>193000</v>
      </c>
      <c r="E42" s="1402">
        <v>83000</v>
      </c>
      <c r="F42" s="1402">
        <v>83000</v>
      </c>
      <c r="G42" s="1402">
        <v>83000</v>
      </c>
      <c r="H42" s="1402">
        <v>83000</v>
      </c>
      <c r="I42" s="1403">
        <v>83000</v>
      </c>
      <c r="J42" s="1404">
        <f t="shared" si="5"/>
        <v>608000</v>
      </c>
    </row>
    <row r="43" spans="1:10" s="466" customFormat="1" ht="15.75">
      <c r="A43" s="1193" t="s">
        <v>283</v>
      </c>
      <c r="B43" s="1190" t="s">
        <v>290</v>
      </c>
      <c r="C43" s="1189" t="s">
        <v>253</v>
      </c>
      <c r="D43" s="1401">
        <v>864000</v>
      </c>
      <c r="E43" s="1402">
        <v>216000</v>
      </c>
      <c r="F43" s="1402">
        <v>216000</v>
      </c>
      <c r="G43" s="1402">
        <v>216000</v>
      </c>
      <c r="H43" s="1402">
        <v>216000</v>
      </c>
      <c r="I43" s="1403">
        <v>216000</v>
      </c>
      <c r="J43" s="1404">
        <f t="shared" si="5"/>
        <v>1944000</v>
      </c>
    </row>
    <row r="44" spans="1:10" s="466" customFormat="1" ht="15.75">
      <c r="A44" s="1193" t="s">
        <v>285</v>
      </c>
      <c r="B44" s="1190" t="s">
        <v>292</v>
      </c>
      <c r="C44" s="1189" t="s">
        <v>253</v>
      </c>
      <c r="D44" s="1401">
        <v>125000</v>
      </c>
      <c r="E44" s="1402">
        <v>32000</v>
      </c>
      <c r="F44" s="1402">
        <v>32000</v>
      </c>
      <c r="G44" s="1402">
        <v>32000</v>
      </c>
      <c r="H44" s="1402">
        <v>32000</v>
      </c>
      <c r="I44" s="1403">
        <v>32000</v>
      </c>
      <c r="J44" s="1404">
        <f t="shared" si="5"/>
        <v>285000</v>
      </c>
    </row>
    <row r="45" spans="1:10" s="466" customFormat="1" ht="15.75">
      <c r="A45" s="1193" t="s">
        <v>287</v>
      </c>
      <c r="B45" s="1190" t="s">
        <v>294</v>
      </c>
      <c r="C45" s="1189" t="s">
        <v>253</v>
      </c>
      <c r="D45" s="1401">
        <v>144000</v>
      </c>
      <c r="E45" s="1402">
        <v>36000</v>
      </c>
      <c r="F45" s="1402">
        <v>36000</v>
      </c>
      <c r="G45" s="1405">
        <v>36000</v>
      </c>
      <c r="H45" s="1405">
        <v>36000</v>
      </c>
      <c r="I45" s="1406">
        <v>36000</v>
      </c>
      <c r="J45" s="1404">
        <f t="shared" si="5"/>
        <v>324000</v>
      </c>
    </row>
    <row r="46" spans="1:10" s="466" customFormat="1" ht="15.75">
      <c r="A46" s="1193" t="s">
        <v>289</v>
      </c>
      <c r="B46" s="1190" t="s">
        <v>527</v>
      </c>
      <c r="C46" s="1189" t="s">
        <v>253</v>
      </c>
      <c r="D46" s="1401">
        <v>684000</v>
      </c>
      <c r="E46" s="1402">
        <v>228000</v>
      </c>
      <c r="F46" s="1402">
        <v>228000</v>
      </c>
      <c r="G46" s="1405">
        <v>228000</v>
      </c>
      <c r="H46" s="1405">
        <v>228000</v>
      </c>
      <c r="I46" s="1406">
        <v>228000</v>
      </c>
      <c r="J46" s="1404">
        <f t="shared" si="5"/>
        <v>1824000</v>
      </c>
    </row>
    <row r="47" spans="1:10" s="466" customFormat="1" ht="15.75">
      <c r="A47" s="1193" t="s">
        <v>291</v>
      </c>
      <c r="B47" s="1190" t="s">
        <v>296</v>
      </c>
      <c r="C47" s="1189" t="s">
        <v>253</v>
      </c>
      <c r="D47" s="1401">
        <v>223000</v>
      </c>
      <c r="E47" s="1402">
        <v>51000</v>
      </c>
      <c r="F47" s="1402">
        <v>51000</v>
      </c>
      <c r="G47" s="1405">
        <v>51000</v>
      </c>
      <c r="H47" s="1405">
        <v>51000</v>
      </c>
      <c r="I47" s="1406">
        <v>51000</v>
      </c>
      <c r="J47" s="1404">
        <f t="shared" si="5"/>
        <v>478000</v>
      </c>
    </row>
    <row r="48" spans="1:10" s="466" customFormat="1" ht="16.5" customHeight="1">
      <c r="A48" s="1192" t="s">
        <v>293</v>
      </c>
      <c r="B48" s="1190" t="s">
        <v>297</v>
      </c>
      <c r="C48" s="935" t="s">
        <v>253</v>
      </c>
      <c r="D48" s="1365">
        <v>366000</v>
      </c>
      <c r="E48" s="1366">
        <v>121920</v>
      </c>
      <c r="F48" s="1366">
        <v>121920</v>
      </c>
      <c r="G48" s="1407">
        <v>121920</v>
      </c>
      <c r="H48" s="1407">
        <v>121920</v>
      </c>
      <c r="I48" s="1408">
        <v>121920</v>
      </c>
      <c r="J48" s="1369">
        <f t="shared" si="5"/>
        <v>975600</v>
      </c>
    </row>
    <row r="49" spans="1:10" s="466" customFormat="1" ht="16.5" customHeight="1" thickBot="1">
      <c r="A49" s="1191" t="s">
        <v>295</v>
      </c>
      <c r="B49" s="1190" t="s">
        <v>618</v>
      </c>
      <c r="C49" s="1189">
        <v>2015</v>
      </c>
      <c r="D49" s="1401">
        <v>127000</v>
      </c>
      <c r="E49" s="1402">
        <v>699000</v>
      </c>
      <c r="F49" s="1402">
        <v>762000</v>
      </c>
      <c r="G49" s="1405">
        <v>762000</v>
      </c>
      <c r="H49" s="1405">
        <v>762000</v>
      </c>
      <c r="I49" s="1406">
        <v>762000</v>
      </c>
      <c r="J49" s="1371">
        <f t="shared" si="5"/>
        <v>3874000</v>
      </c>
    </row>
    <row r="50" spans="1:10" ht="16.5" thickBot="1">
      <c r="A50" s="1707" t="s">
        <v>14</v>
      </c>
      <c r="B50" s="1708"/>
      <c r="C50" s="926"/>
      <c r="D50" s="1374">
        <f t="shared" ref="D50:J50" si="6">D8+D10+D20+D27</f>
        <v>54701750</v>
      </c>
      <c r="E50" s="1373">
        <f t="shared" si="6"/>
        <v>27752880</v>
      </c>
      <c r="F50" s="1374">
        <f t="shared" si="6"/>
        <v>31197068</v>
      </c>
      <c r="G50" s="1374">
        <f t="shared" si="6"/>
        <v>16038778</v>
      </c>
      <c r="H50" s="1374">
        <f t="shared" si="6"/>
        <v>16038778</v>
      </c>
      <c r="I50" s="1374">
        <f t="shared" si="6"/>
        <v>16038778</v>
      </c>
      <c r="J50" s="1409">
        <f t="shared" si="6"/>
        <v>160260032</v>
      </c>
    </row>
  </sheetData>
  <mergeCells count="10">
    <mergeCell ref="A50:B50"/>
    <mergeCell ref="B1:I1"/>
    <mergeCell ref="A3:J3"/>
    <mergeCell ref="A6:A7"/>
    <mergeCell ref="B6:B7"/>
    <mergeCell ref="C6:C7"/>
    <mergeCell ref="D6:D7"/>
    <mergeCell ref="E6:E7"/>
    <mergeCell ref="F6:I6"/>
    <mergeCell ref="J6:J7"/>
  </mergeCells>
  <printOptions verticalCentered="1"/>
  <pageMargins left="0.78740157480314965" right="0.78740157480314965" top="0.9055118110236221" bottom="0.9055118110236221" header="0.51181102362204722" footer="0.51181102362204722"/>
  <pageSetup paperSize="9" scale="38" orientation="landscape" useFirstPageNumber="1" horizontalDpi="300" verticalDpi="300" r:id="rId1"/>
  <headerFooter alignWithMargins="0">
    <oddHeader xml:space="preserve">&amp;R10. számú melléklet 
..../2017. (......) Egyek Önk. r.
 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>
  <dimension ref="A1:M126"/>
  <sheetViews>
    <sheetView view="pageBreakPreview" topLeftCell="A55" zoomScale="60" zoomScaleNormal="100" workbookViewId="0">
      <selection activeCell="F69" sqref="F69"/>
    </sheetView>
  </sheetViews>
  <sheetFormatPr defaultColWidth="9.140625" defaultRowHeight="12.75"/>
  <cols>
    <col min="1" max="1" width="2.28515625" style="395" customWidth="1"/>
    <col min="2" max="2" width="62.42578125" style="395" customWidth="1"/>
    <col min="3" max="3" width="19.42578125" style="395" hidden="1" customWidth="1"/>
    <col min="4" max="4" width="14.28515625" style="395" customWidth="1"/>
    <col min="5" max="5" width="14" style="1421" customWidth="1"/>
    <col min="6" max="6" width="18.28515625" style="1499" customWidth="1"/>
    <col min="7" max="7" width="13.7109375" style="1499" customWidth="1"/>
    <col min="8" max="8" width="14.5703125" style="1500" customWidth="1"/>
    <col min="9" max="9" width="5.85546875" style="1500" customWidth="1"/>
    <col min="10" max="10" width="9.140625" style="395"/>
    <col min="11" max="12" width="15.28515625" style="395" bestFit="1" customWidth="1"/>
    <col min="13" max="16384" width="9.140625" style="395"/>
  </cols>
  <sheetData>
    <row r="1" spans="2:10" ht="15">
      <c r="B1" s="534" t="s">
        <v>338</v>
      </c>
    </row>
    <row r="2" spans="2:10">
      <c r="B2" s="535"/>
    </row>
    <row r="3" spans="2:10" ht="15.75">
      <c r="B3" s="1724" t="s">
        <v>608</v>
      </c>
      <c r="C3" s="1724"/>
      <c r="D3" s="1724"/>
      <c r="E3" s="1724"/>
      <c r="F3" s="1724"/>
      <c r="G3" s="1724"/>
      <c r="H3" s="1724"/>
      <c r="I3" s="1724"/>
      <c r="J3" s="1724"/>
    </row>
    <row r="4" spans="2:10" ht="15.75">
      <c r="B4" s="1423"/>
      <c r="C4" s="1423"/>
      <c r="D4" s="1423"/>
      <c r="E4" s="1423"/>
      <c r="F4" s="1423"/>
      <c r="G4" s="1423"/>
      <c r="H4" s="1423"/>
      <c r="I4" s="1423"/>
      <c r="J4" s="1423"/>
    </row>
    <row r="5" spans="2:10" ht="15.75">
      <c r="B5" s="1723" t="s">
        <v>433</v>
      </c>
      <c r="C5" s="1723"/>
      <c r="D5" s="1723"/>
      <c r="E5" s="1723"/>
      <c r="F5" s="1723"/>
      <c r="G5" s="1723"/>
      <c r="H5" s="1723"/>
      <c r="I5" s="1723"/>
      <c r="J5" s="1723"/>
    </row>
    <row r="6" spans="2:10" ht="15.75">
      <c r="B6" s="1422"/>
      <c r="C6" s="1422"/>
      <c r="D6" s="1422"/>
      <c r="E6" s="1422"/>
      <c r="F6" s="1422"/>
      <c r="G6" s="1422"/>
      <c r="H6" s="1422"/>
      <c r="I6" s="1422"/>
      <c r="J6" s="1422"/>
    </row>
    <row r="7" spans="2:10" ht="15.75">
      <c r="B7" s="1724" t="s">
        <v>339</v>
      </c>
      <c r="C7" s="1724"/>
      <c r="D7" s="1724"/>
      <c r="E7" s="1724"/>
      <c r="F7" s="1724"/>
      <c r="G7" s="1724"/>
      <c r="H7" s="1724"/>
      <c r="I7" s="1724"/>
      <c r="J7" s="1724"/>
    </row>
    <row r="8" spans="2:10" ht="15.75">
      <c r="B8" s="1423"/>
      <c r="C8" s="1423"/>
      <c r="D8" s="1423"/>
      <c r="E8" s="1423"/>
      <c r="F8" s="1423"/>
      <c r="G8" s="1423"/>
      <c r="H8" s="1423"/>
      <c r="I8" s="1423"/>
      <c r="J8" s="1423"/>
    </row>
    <row r="9" spans="2:10" ht="15.75">
      <c r="B9" s="1723" t="s">
        <v>340</v>
      </c>
      <c r="C9" s="1723"/>
      <c r="D9" s="1723"/>
      <c r="E9" s="1723"/>
      <c r="F9" s="1723"/>
      <c r="G9" s="1723"/>
      <c r="H9" s="1723"/>
      <c r="I9" s="1723"/>
      <c r="J9" s="1723"/>
    </row>
    <row r="10" spans="2:10" ht="15.75">
      <c r="B10" s="1723" t="s">
        <v>632</v>
      </c>
      <c r="C10" s="1723"/>
      <c r="D10" s="1723"/>
      <c r="E10" s="1723"/>
      <c r="F10" s="1723"/>
      <c r="G10" s="1723"/>
      <c r="H10" s="1723"/>
      <c r="I10" s="1723"/>
      <c r="J10" s="1723"/>
    </row>
    <row r="11" spans="2:10" ht="15.75">
      <c r="B11" s="1723"/>
      <c r="C11" s="1723"/>
      <c r="D11" s="1723"/>
      <c r="E11" s="1723"/>
      <c r="F11" s="1723"/>
      <c r="G11" s="1723"/>
      <c r="H11" s="1723"/>
      <c r="I11" s="1723"/>
      <c r="J11" s="1723"/>
    </row>
    <row r="12" spans="2:10" ht="16.5" thickBot="1">
      <c r="B12" s="1501"/>
      <c r="C12" s="1501"/>
      <c r="D12" s="1501"/>
      <c r="E12" s="1501"/>
      <c r="F12" s="1501"/>
      <c r="G12" s="1501"/>
      <c r="H12" s="1502" t="s">
        <v>231</v>
      </c>
      <c r="I12" s="1501"/>
      <c r="J12" s="1501"/>
    </row>
    <row r="13" spans="2:10" ht="19.5" thickBot="1">
      <c r="B13" s="1503"/>
      <c r="C13" s="1504"/>
      <c r="D13" s="1505"/>
      <c r="E13" s="1728" t="s">
        <v>773</v>
      </c>
      <c r="F13" s="1729"/>
      <c r="G13" s="1728" t="s">
        <v>774</v>
      </c>
      <c r="H13" s="1729"/>
      <c r="I13" s="667"/>
      <c r="J13" s="667"/>
    </row>
    <row r="14" spans="2:10">
      <c r="B14" s="1730" t="s">
        <v>341</v>
      </c>
      <c r="C14" s="1733" t="s">
        <v>298</v>
      </c>
      <c r="D14" s="1736" t="s">
        <v>298</v>
      </c>
      <c r="E14" s="1739" t="s">
        <v>342</v>
      </c>
      <c r="F14" s="1739" t="s">
        <v>343</v>
      </c>
      <c r="G14" s="1739" t="s">
        <v>342</v>
      </c>
      <c r="H14" s="1739" t="s">
        <v>343</v>
      </c>
      <c r="I14" s="651"/>
    </row>
    <row r="15" spans="2:10" ht="13.5" thickBot="1">
      <c r="B15" s="1731"/>
      <c r="C15" s="1734"/>
      <c r="D15" s="1737"/>
      <c r="E15" s="1740"/>
      <c r="F15" s="1740"/>
      <c r="G15" s="1740"/>
      <c r="H15" s="1740"/>
      <c r="I15" s="651"/>
    </row>
    <row r="16" spans="2:10" ht="12.75" customHeight="1" thickBot="1">
      <c r="B16" s="1732"/>
      <c r="C16" s="1735"/>
      <c r="D16" s="1738"/>
      <c r="E16" s="1741" t="s">
        <v>344</v>
      </c>
      <c r="F16" s="1742"/>
      <c r="G16" s="1741" t="s">
        <v>344</v>
      </c>
      <c r="H16" s="1742"/>
      <c r="I16" s="651"/>
    </row>
    <row r="17" spans="2:9" ht="13.5" thickBot="1">
      <c r="B17" s="1141">
        <v>1</v>
      </c>
      <c r="C17" s="1142" t="s">
        <v>370</v>
      </c>
      <c r="D17" s="1143">
        <v>2</v>
      </c>
      <c r="E17" s="1143">
        <v>3</v>
      </c>
      <c r="F17" s="1143">
        <v>4</v>
      </c>
      <c r="G17" s="1143">
        <v>3</v>
      </c>
      <c r="H17" s="1143">
        <v>4</v>
      </c>
      <c r="I17" s="651"/>
    </row>
    <row r="18" spans="2:9">
      <c r="B18" s="662" t="s">
        <v>434</v>
      </c>
      <c r="C18" s="665" t="s">
        <v>345</v>
      </c>
      <c r="D18" s="668" t="s">
        <v>0</v>
      </c>
      <c r="E18" s="1144">
        <v>36541851</v>
      </c>
      <c r="F18" s="1145">
        <v>2341406</v>
      </c>
      <c r="G18" s="1144">
        <v>36501531</v>
      </c>
      <c r="H18" s="1145">
        <v>736651</v>
      </c>
      <c r="I18" s="651"/>
    </row>
    <row r="19" spans="2:9">
      <c r="B19" s="663" t="s">
        <v>435</v>
      </c>
      <c r="C19" s="666" t="s">
        <v>346</v>
      </c>
      <c r="D19" s="668" t="s">
        <v>4</v>
      </c>
      <c r="E19" s="1146">
        <f>E20+E25+E35</f>
        <v>2690331677</v>
      </c>
      <c r="F19" s="1147">
        <f>F20+F25+F35</f>
        <v>2045708207</v>
      </c>
      <c r="G19" s="1146">
        <f>G20+G25+G35</f>
        <v>2791034093</v>
      </c>
      <c r="H19" s="1147">
        <f>H20+H25+H35</f>
        <v>2063721775</v>
      </c>
      <c r="I19" s="651"/>
    </row>
    <row r="20" spans="2:9">
      <c r="B20" s="663" t="s">
        <v>436</v>
      </c>
      <c r="C20" s="666" t="s">
        <v>347</v>
      </c>
      <c r="D20" s="668" t="s">
        <v>8</v>
      </c>
      <c r="E20" s="1146">
        <f>E21+E22+E23+E24</f>
        <v>2209977478</v>
      </c>
      <c r="F20" s="1147">
        <f>F21+F22+F23+F24</f>
        <v>1801892808</v>
      </c>
      <c r="G20" s="1146">
        <f>G21+G22+G23+G24</f>
        <v>2297806408</v>
      </c>
      <c r="H20" s="1147">
        <f>H21+H22+H23+H24</f>
        <v>1838952834</v>
      </c>
      <c r="I20" s="651"/>
    </row>
    <row r="21" spans="2:9">
      <c r="B21" s="664" t="s">
        <v>437</v>
      </c>
      <c r="C21" s="666" t="s">
        <v>348</v>
      </c>
      <c r="D21" s="668" t="s">
        <v>2</v>
      </c>
      <c r="E21" s="1148">
        <v>386675035</v>
      </c>
      <c r="F21" s="1149">
        <v>303020506</v>
      </c>
      <c r="G21" s="1148">
        <v>397417191</v>
      </c>
      <c r="H21" s="1149">
        <v>304050696</v>
      </c>
      <c r="I21" s="651"/>
    </row>
    <row r="22" spans="2:9" ht="22.5">
      <c r="B22" s="664" t="s">
        <v>438</v>
      </c>
      <c r="C22" s="666" t="s">
        <v>349</v>
      </c>
      <c r="D22" s="668" t="s">
        <v>5</v>
      </c>
      <c r="E22" s="1150"/>
      <c r="F22" s="1151"/>
      <c r="G22" s="1150"/>
      <c r="H22" s="1151"/>
      <c r="I22" s="651"/>
    </row>
    <row r="23" spans="2:9">
      <c r="B23" s="664" t="s">
        <v>439</v>
      </c>
      <c r="C23" s="666" t="s">
        <v>350</v>
      </c>
      <c r="D23" s="668" t="s">
        <v>9</v>
      </c>
      <c r="E23" s="1150">
        <v>1534899626</v>
      </c>
      <c r="F23" s="1151">
        <v>1241764476</v>
      </c>
      <c r="G23" s="1150">
        <v>1545189104</v>
      </c>
      <c r="H23" s="1151">
        <v>1216928813</v>
      </c>
      <c r="I23" s="651"/>
    </row>
    <row r="24" spans="2:9">
      <c r="B24" s="664" t="s">
        <v>440</v>
      </c>
      <c r="C24" s="666" t="s">
        <v>351</v>
      </c>
      <c r="D24" s="668" t="s">
        <v>3</v>
      </c>
      <c r="E24" s="1150">
        <v>288402817</v>
      </c>
      <c r="F24" s="1151">
        <v>257107826</v>
      </c>
      <c r="G24" s="1150">
        <v>355200113</v>
      </c>
      <c r="H24" s="1151">
        <v>317973325</v>
      </c>
      <c r="I24" s="651"/>
    </row>
    <row r="25" spans="2:9">
      <c r="B25" s="663" t="s">
        <v>441</v>
      </c>
      <c r="C25" s="666" t="s">
        <v>352</v>
      </c>
      <c r="D25" s="869" t="s">
        <v>10</v>
      </c>
      <c r="E25" s="1152">
        <f>E26+E27+E28+E29</f>
        <v>379054011</v>
      </c>
      <c r="F25" s="1153">
        <f>F26+F27+F28+F29</f>
        <v>142515211</v>
      </c>
      <c r="G25" s="1152">
        <f>G26+G27+G28+G29</f>
        <v>386523516</v>
      </c>
      <c r="H25" s="1153">
        <f>H26+H27+H28+H29</f>
        <v>118064772</v>
      </c>
      <c r="I25" s="651"/>
    </row>
    <row r="26" spans="2:9">
      <c r="B26" s="664" t="s">
        <v>442</v>
      </c>
      <c r="C26" s="666" t="s">
        <v>371</v>
      </c>
      <c r="D26" s="668" t="s">
        <v>6</v>
      </c>
      <c r="E26" s="1150"/>
      <c r="F26" s="1151"/>
      <c r="G26" s="1150"/>
      <c r="H26" s="1151"/>
      <c r="I26" s="651"/>
    </row>
    <row r="27" spans="2:9" ht="22.5">
      <c r="B27" s="664" t="s">
        <v>443</v>
      </c>
      <c r="C27" s="666" t="s">
        <v>1</v>
      </c>
      <c r="D27" s="668" t="s">
        <v>1</v>
      </c>
      <c r="E27" s="1150"/>
      <c r="F27" s="1151"/>
      <c r="G27" s="1150"/>
      <c r="H27" s="1151"/>
      <c r="I27" s="651"/>
    </row>
    <row r="28" spans="2:9">
      <c r="B28" s="664" t="s">
        <v>444</v>
      </c>
      <c r="C28" s="666" t="s">
        <v>7</v>
      </c>
      <c r="D28" s="668" t="s">
        <v>7</v>
      </c>
      <c r="E28" s="1150">
        <v>82305497</v>
      </c>
      <c r="F28" s="1151">
        <v>11957150</v>
      </c>
      <c r="G28" s="1150">
        <v>83272803</v>
      </c>
      <c r="H28" s="1151">
        <v>9941669</v>
      </c>
      <c r="I28" s="651"/>
    </row>
    <row r="29" spans="2:9">
      <c r="B29" s="664" t="s">
        <v>445</v>
      </c>
      <c r="C29" s="666" t="s">
        <v>15</v>
      </c>
      <c r="D29" s="668" t="s">
        <v>15</v>
      </c>
      <c r="E29" s="1150">
        <v>296748514</v>
      </c>
      <c r="F29" s="1151">
        <v>130558061</v>
      </c>
      <c r="G29" s="1150">
        <v>303250713</v>
      </c>
      <c r="H29" s="1151">
        <v>108123103</v>
      </c>
      <c r="I29" s="651"/>
    </row>
    <row r="30" spans="2:9">
      <c r="B30" s="663" t="s">
        <v>446</v>
      </c>
      <c r="C30" s="666" t="s">
        <v>13</v>
      </c>
      <c r="D30" s="668" t="s">
        <v>13</v>
      </c>
      <c r="E30" s="1154">
        <f>+E31+E32+E33+E34</f>
        <v>0</v>
      </c>
      <c r="F30" s="1155">
        <f>+F31+F32+F33+F34</f>
        <v>0</v>
      </c>
      <c r="G30" s="1154">
        <f>+G31+G32+G33+G34</f>
        <v>0</v>
      </c>
      <c r="H30" s="1155">
        <f>+H31+H32+H33+H34</f>
        <v>0</v>
      </c>
      <c r="I30" s="651"/>
    </row>
    <row r="31" spans="2:9">
      <c r="B31" s="664" t="s">
        <v>447</v>
      </c>
      <c r="C31" s="666" t="s">
        <v>30</v>
      </c>
      <c r="D31" s="668" t="s">
        <v>30</v>
      </c>
      <c r="E31" s="1150"/>
      <c r="F31" s="1151"/>
      <c r="G31" s="1150"/>
      <c r="H31" s="1151"/>
      <c r="I31" s="651"/>
    </row>
    <row r="32" spans="2:9">
      <c r="B32" s="664" t="s">
        <v>448</v>
      </c>
      <c r="C32" s="666" t="s">
        <v>33</v>
      </c>
      <c r="D32" s="668" t="s">
        <v>33</v>
      </c>
      <c r="E32" s="1150"/>
      <c r="F32" s="1151"/>
      <c r="G32" s="1150"/>
      <c r="H32" s="1151"/>
      <c r="I32" s="651"/>
    </row>
    <row r="33" spans="2:9">
      <c r="B33" s="664" t="s">
        <v>449</v>
      </c>
      <c r="C33" s="666" t="s">
        <v>31</v>
      </c>
      <c r="D33" s="668" t="s">
        <v>31</v>
      </c>
      <c r="E33" s="1150"/>
      <c r="F33" s="1151"/>
      <c r="G33" s="1150"/>
      <c r="H33" s="1151"/>
      <c r="I33" s="651"/>
    </row>
    <row r="34" spans="2:9">
      <c r="B34" s="870" t="s">
        <v>450</v>
      </c>
      <c r="C34" s="871" t="s">
        <v>32</v>
      </c>
      <c r="D34" s="869" t="s">
        <v>32</v>
      </c>
      <c r="E34" s="1156"/>
      <c r="F34" s="1157"/>
      <c r="G34" s="1156"/>
      <c r="H34" s="1157"/>
      <c r="I34" s="651"/>
    </row>
    <row r="35" spans="2:9">
      <c r="B35" s="663" t="s">
        <v>451</v>
      </c>
      <c r="C35" s="871" t="s">
        <v>34</v>
      </c>
      <c r="D35" s="869" t="s">
        <v>34</v>
      </c>
      <c r="E35" s="1152">
        <f>E36+E37+E38+E39</f>
        <v>101300188</v>
      </c>
      <c r="F35" s="1153">
        <f>F36+F37+F38+F39</f>
        <v>101300188</v>
      </c>
      <c r="G35" s="1152">
        <f>G36+G37+G38+G39</f>
        <v>106704169</v>
      </c>
      <c r="H35" s="1153">
        <f>H36+H37+H38+H39</f>
        <v>106704169</v>
      </c>
      <c r="I35" s="651"/>
    </row>
    <row r="36" spans="2:9">
      <c r="B36" s="664" t="s">
        <v>452</v>
      </c>
      <c r="C36" s="666" t="s">
        <v>35</v>
      </c>
      <c r="D36" s="668" t="s">
        <v>35</v>
      </c>
      <c r="E36" s="1150">
        <v>47857963</v>
      </c>
      <c r="F36" s="1150">
        <v>47857963</v>
      </c>
      <c r="G36" s="1150">
        <v>36020324</v>
      </c>
      <c r="H36" s="1151">
        <v>36020324</v>
      </c>
      <c r="I36" s="651"/>
    </row>
    <row r="37" spans="2:9">
      <c r="B37" s="664" t="s">
        <v>453</v>
      </c>
      <c r="C37" s="666" t="s">
        <v>36</v>
      </c>
      <c r="D37" s="668" t="s">
        <v>36</v>
      </c>
      <c r="E37" s="1150"/>
      <c r="F37" s="1150"/>
      <c r="G37" s="1150"/>
      <c r="H37" s="1151"/>
      <c r="I37" s="651"/>
    </row>
    <row r="38" spans="2:9">
      <c r="B38" s="664" t="s">
        <v>454</v>
      </c>
      <c r="C38" s="666" t="s">
        <v>12</v>
      </c>
      <c r="D38" s="668" t="s">
        <v>12</v>
      </c>
      <c r="E38" s="1150">
        <v>41082582</v>
      </c>
      <c r="F38" s="1150">
        <v>41082582</v>
      </c>
      <c r="G38" s="1150">
        <v>42702203</v>
      </c>
      <c r="H38" s="1151">
        <v>42702203</v>
      </c>
      <c r="I38" s="651"/>
    </row>
    <row r="39" spans="2:9">
      <c r="B39" s="664" t="s">
        <v>455</v>
      </c>
      <c r="C39" s="666" t="s">
        <v>37</v>
      </c>
      <c r="D39" s="668" t="s">
        <v>37</v>
      </c>
      <c r="E39" s="1150">
        <v>12359643</v>
      </c>
      <c r="F39" s="1150">
        <v>12359643</v>
      </c>
      <c r="G39" s="1150">
        <v>27981642</v>
      </c>
      <c r="H39" s="1151">
        <v>27981642</v>
      </c>
      <c r="I39" s="651"/>
    </row>
    <row r="40" spans="2:9">
      <c r="B40" s="663" t="s">
        <v>456</v>
      </c>
      <c r="C40" s="666" t="s">
        <v>38</v>
      </c>
      <c r="D40" s="668" t="s">
        <v>38</v>
      </c>
      <c r="E40" s="1154">
        <f>+E41+E42+E43+E44</f>
        <v>0</v>
      </c>
      <c r="F40" s="1155">
        <f>+F41+F42+F43+F44</f>
        <v>0</v>
      </c>
      <c r="G40" s="1154">
        <f>+G41+G42+G43+G44</f>
        <v>0</v>
      </c>
      <c r="H40" s="1155">
        <f>+H41+H42+H43+H44</f>
        <v>0</v>
      </c>
      <c r="I40" s="651"/>
    </row>
    <row r="41" spans="2:9">
      <c r="B41" s="664" t="s">
        <v>457</v>
      </c>
      <c r="C41" s="666" t="s">
        <v>39</v>
      </c>
      <c r="D41" s="668" t="s">
        <v>39</v>
      </c>
      <c r="E41" s="1150"/>
      <c r="F41" s="1151"/>
      <c r="G41" s="1150"/>
      <c r="H41" s="1151"/>
      <c r="I41" s="651"/>
    </row>
    <row r="42" spans="2:9" ht="22.5">
      <c r="B42" s="664" t="s">
        <v>458</v>
      </c>
      <c r="C42" s="666" t="s">
        <v>42</v>
      </c>
      <c r="D42" s="668" t="s">
        <v>42</v>
      </c>
      <c r="E42" s="1150"/>
      <c r="F42" s="1151"/>
      <c r="G42" s="1150"/>
      <c r="H42" s="1151"/>
      <c r="I42" s="651"/>
    </row>
    <row r="43" spans="2:9">
      <c r="B43" s="664" t="s">
        <v>459</v>
      </c>
      <c r="C43" s="666" t="s">
        <v>43</v>
      </c>
      <c r="D43" s="668" t="s">
        <v>43</v>
      </c>
      <c r="E43" s="1150"/>
      <c r="F43" s="1151"/>
      <c r="G43" s="1150"/>
      <c r="H43" s="1151"/>
      <c r="I43" s="651"/>
    </row>
    <row r="44" spans="2:9">
      <c r="B44" s="664" t="s">
        <v>460</v>
      </c>
      <c r="C44" s="666" t="s">
        <v>44</v>
      </c>
      <c r="D44" s="668" t="s">
        <v>44</v>
      </c>
      <c r="E44" s="1150"/>
      <c r="F44" s="1151"/>
      <c r="G44" s="1150"/>
      <c r="H44" s="1151"/>
      <c r="I44" s="651"/>
    </row>
    <row r="45" spans="2:9">
      <c r="B45" s="663" t="s">
        <v>461</v>
      </c>
      <c r="C45" s="666" t="s">
        <v>179</v>
      </c>
      <c r="D45" s="869" t="s">
        <v>179</v>
      </c>
      <c r="E45" s="1152"/>
      <c r="F45" s="1153"/>
      <c r="G45" s="1152"/>
      <c r="H45" s="1153"/>
      <c r="I45" s="395"/>
    </row>
    <row r="46" spans="2:9">
      <c r="B46" s="663" t="s">
        <v>462</v>
      </c>
      <c r="C46" s="666" t="s">
        <v>180</v>
      </c>
      <c r="D46" s="869" t="s">
        <v>180</v>
      </c>
      <c r="E46" s="1152">
        <f>E47+E48+E49+E50</f>
        <v>251047200</v>
      </c>
      <c r="F46" s="1153">
        <f>F47+F48+F49+F50</f>
        <v>59092725</v>
      </c>
      <c r="G46" s="1152">
        <f>G47+G48+G49+G50</f>
        <v>251047200</v>
      </c>
      <c r="H46" s="1153">
        <f>H47+H48+H49+H50</f>
        <v>59092725</v>
      </c>
      <c r="I46" s="395"/>
    </row>
    <row r="47" spans="2:9" ht="13.5" customHeight="1">
      <c r="B47" s="664" t="s">
        <v>463</v>
      </c>
      <c r="C47" s="666" t="s">
        <v>181</v>
      </c>
      <c r="D47" s="668" t="s">
        <v>181</v>
      </c>
      <c r="E47" s="1150"/>
      <c r="F47" s="1151"/>
      <c r="G47" s="1150"/>
      <c r="H47" s="1151"/>
      <c r="I47" s="395"/>
    </row>
    <row r="48" spans="2:9" ht="13.5" customHeight="1">
      <c r="B48" s="664" t="s">
        <v>464</v>
      </c>
      <c r="C48" s="666" t="s">
        <v>192</v>
      </c>
      <c r="D48" s="668" t="s">
        <v>192</v>
      </c>
      <c r="E48" s="1150">
        <v>7200</v>
      </c>
      <c r="F48" s="1151">
        <v>7200</v>
      </c>
      <c r="G48" s="1150">
        <v>7200</v>
      </c>
      <c r="H48" s="1151">
        <v>7200</v>
      </c>
      <c r="I48" s="395"/>
    </row>
    <row r="49" spans="1:13">
      <c r="B49" s="664" t="s">
        <v>465</v>
      </c>
      <c r="C49" s="666" t="s">
        <v>193</v>
      </c>
      <c r="D49" s="668" t="s">
        <v>193</v>
      </c>
      <c r="E49" s="1150"/>
      <c r="F49" s="1151"/>
      <c r="G49" s="1150"/>
      <c r="H49" s="1151"/>
      <c r="I49" s="395"/>
    </row>
    <row r="50" spans="1:13">
      <c r="B50" s="664" t="s">
        <v>466</v>
      </c>
      <c r="C50" s="666" t="s">
        <v>194</v>
      </c>
      <c r="D50" s="668" t="s">
        <v>194</v>
      </c>
      <c r="E50" s="1150">
        <v>251040000</v>
      </c>
      <c r="F50" s="1151">
        <v>59085525</v>
      </c>
      <c r="G50" s="1150">
        <v>251040000</v>
      </c>
      <c r="H50" s="1151">
        <v>59085525</v>
      </c>
      <c r="I50" s="395"/>
    </row>
    <row r="51" spans="1:13">
      <c r="B51" s="663" t="s">
        <v>467</v>
      </c>
      <c r="C51" s="666" t="s">
        <v>195</v>
      </c>
      <c r="D51" s="668" t="s">
        <v>195</v>
      </c>
      <c r="E51" s="1154">
        <f>+E52+E53+E54+E55</f>
        <v>0</v>
      </c>
      <c r="F51" s="1155">
        <f>+F52+F53+F54+F55</f>
        <v>0</v>
      </c>
      <c r="G51" s="1154">
        <f>+G52+G53+G54+G55</f>
        <v>0</v>
      </c>
      <c r="H51" s="1155">
        <f>+H52+H53+H54+H55</f>
        <v>0</v>
      </c>
      <c r="I51" s="395"/>
    </row>
    <row r="52" spans="1:13" ht="14.25" customHeight="1">
      <c r="B52" s="664" t="s">
        <v>468</v>
      </c>
      <c r="C52" s="666" t="s">
        <v>196</v>
      </c>
      <c r="D52" s="668" t="s">
        <v>196</v>
      </c>
      <c r="E52" s="1150"/>
      <c r="F52" s="1151"/>
      <c r="G52" s="1150"/>
      <c r="H52" s="1151"/>
      <c r="I52" s="395"/>
    </row>
    <row r="53" spans="1:13" ht="22.5">
      <c r="B53" s="664" t="s">
        <v>469</v>
      </c>
      <c r="C53" s="666" t="s">
        <v>197</v>
      </c>
      <c r="D53" s="668" t="s">
        <v>197</v>
      </c>
      <c r="E53" s="1150"/>
      <c r="F53" s="1151"/>
      <c r="G53" s="1150"/>
      <c r="H53" s="1151"/>
      <c r="I53" s="395"/>
    </row>
    <row r="54" spans="1:13" ht="14.25" customHeight="1">
      <c r="B54" s="664" t="s">
        <v>470</v>
      </c>
      <c r="C54" s="666" t="s">
        <v>198</v>
      </c>
      <c r="D54" s="668" t="s">
        <v>198</v>
      </c>
      <c r="E54" s="1150"/>
      <c r="F54" s="1151"/>
      <c r="G54" s="1150"/>
      <c r="H54" s="1151"/>
      <c r="I54" s="395"/>
    </row>
    <row r="55" spans="1:13" s="415" customFormat="1">
      <c r="B55" s="664" t="s">
        <v>471</v>
      </c>
      <c r="C55" s="666" t="s">
        <v>199</v>
      </c>
      <c r="D55" s="668" t="s">
        <v>199</v>
      </c>
      <c r="E55" s="1150"/>
      <c r="F55" s="1151"/>
      <c r="G55" s="1150"/>
      <c r="H55" s="1151"/>
    </row>
    <row r="56" spans="1:13" s="415" customFormat="1">
      <c r="B56" s="663" t="s">
        <v>472</v>
      </c>
      <c r="C56" s="666" t="s">
        <v>200</v>
      </c>
      <c r="D56" s="668" t="s">
        <v>200</v>
      </c>
      <c r="E56" s="1154">
        <f>+E57+E58+E59+E60</f>
        <v>0</v>
      </c>
      <c r="F56" s="1155">
        <f>+F57+F58+F59+F60</f>
        <v>0</v>
      </c>
      <c r="G56" s="1154">
        <f>+G57+G58+G59+G60</f>
        <v>0</v>
      </c>
      <c r="H56" s="1155">
        <f>+H57+H58+H59+H60</f>
        <v>0</v>
      </c>
    </row>
    <row r="57" spans="1:13" s="1500" customFormat="1">
      <c r="A57" s="415"/>
      <c r="B57" s="664" t="s">
        <v>473</v>
      </c>
      <c r="C57" s="666" t="s">
        <v>474</v>
      </c>
      <c r="D57" s="668" t="s">
        <v>474</v>
      </c>
      <c r="E57" s="1150"/>
      <c r="F57" s="1151"/>
      <c r="G57" s="1150"/>
      <c r="H57" s="1151"/>
      <c r="I57" s="415"/>
      <c r="J57" s="415"/>
      <c r="K57" s="415"/>
      <c r="L57" s="415"/>
      <c r="M57" s="415"/>
    </row>
    <row r="58" spans="1:13" s="1500" customFormat="1" ht="22.5">
      <c r="A58" s="415"/>
      <c r="B58" s="664" t="s">
        <v>475</v>
      </c>
      <c r="C58" s="666" t="s">
        <v>476</v>
      </c>
      <c r="D58" s="668" t="s">
        <v>476</v>
      </c>
      <c r="E58" s="1150"/>
      <c r="F58" s="1151"/>
      <c r="G58" s="1150"/>
      <c r="H58" s="1151"/>
      <c r="I58" s="415"/>
      <c r="J58" s="415"/>
      <c r="K58" s="415"/>
      <c r="L58" s="415"/>
      <c r="M58" s="415"/>
    </row>
    <row r="59" spans="1:13" s="1500" customFormat="1">
      <c r="A59" s="415"/>
      <c r="B59" s="664" t="s">
        <v>477</v>
      </c>
      <c r="C59" s="666" t="s">
        <v>478</v>
      </c>
      <c r="D59" s="668" t="s">
        <v>478</v>
      </c>
      <c r="E59" s="1150"/>
      <c r="F59" s="1151"/>
      <c r="G59" s="1150"/>
      <c r="H59" s="1151"/>
      <c r="I59" s="415"/>
      <c r="J59" s="415"/>
      <c r="K59" s="415"/>
      <c r="L59" s="415"/>
      <c r="M59" s="415"/>
    </row>
    <row r="60" spans="1:13" s="1500" customFormat="1">
      <c r="A60" s="415"/>
      <c r="B60" s="664" t="s">
        <v>479</v>
      </c>
      <c r="C60" s="666" t="s">
        <v>480</v>
      </c>
      <c r="D60" s="668" t="s">
        <v>480</v>
      </c>
      <c r="E60" s="1150"/>
      <c r="F60" s="1151"/>
      <c r="G60" s="1150"/>
      <c r="H60" s="1151"/>
      <c r="I60" s="415"/>
      <c r="J60" s="415"/>
      <c r="K60" s="415"/>
      <c r="L60" s="415"/>
      <c r="M60" s="415"/>
    </row>
    <row r="61" spans="1:13" s="1500" customFormat="1" ht="13.5" thickBot="1">
      <c r="A61" s="395"/>
      <c r="B61" s="1158" t="s">
        <v>481</v>
      </c>
      <c r="C61" s="1159" t="s">
        <v>482</v>
      </c>
      <c r="D61" s="1160" t="s">
        <v>482</v>
      </c>
      <c r="E61" s="1161"/>
      <c r="F61" s="1162"/>
      <c r="G61" s="1161"/>
      <c r="H61" s="1162"/>
      <c r="I61" s="395"/>
      <c r="J61" s="395"/>
      <c r="K61" s="395"/>
      <c r="L61" s="395"/>
      <c r="M61" s="395"/>
    </row>
    <row r="62" spans="1:13" s="1500" customFormat="1" ht="21.75" thickBot="1">
      <c r="A62" s="415"/>
      <c r="B62" s="575" t="s">
        <v>483</v>
      </c>
      <c r="C62" s="1163" t="s">
        <v>484</v>
      </c>
      <c r="D62" s="1164" t="s">
        <v>484</v>
      </c>
      <c r="E62" s="1165">
        <f>+E18+E19+E45+E61</f>
        <v>2726873528</v>
      </c>
      <c r="F62" s="1166">
        <f>+F18+F19+F45+F61</f>
        <v>2048049613</v>
      </c>
      <c r="G62" s="1165">
        <f>+G18+G19+G45+G61</f>
        <v>2827535624</v>
      </c>
      <c r="H62" s="1166">
        <f>+H18+H19+H45+H61</f>
        <v>2064458426</v>
      </c>
      <c r="I62" s="415"/>
      <c r="J62" s="415"/>
      <c r="K62" s="415"/>
      <c r="L62" s="415"/>
      <c r="M62" s="415"/>
    </row>
    <row r="63" spans="1:13" s="1500" customFormat="1">
      <c r="A63" s="415"/>
      <c r="B63" s="1167" t="s">
        <v>354</v>
      </c>
      <c r="C63" s="1168" t="s">
        <v>485</v>
      </c>
      <c r="D63" s="1169" t="s">
        <v>485</v>
      </c>
      <c r="E63" s="1170">
        <v>3042531</v>
      </c>
      <c r="F63" s="1171">
        <v>3042531</v>
      </c>
      <c r="G63" s="1170">
        <v>19107027</v>
      </c>
      <c r="H63" s="1171">
        <v>19107027</v>
      </c>
      <c r="I63" s="415"/>
      <c r="J63" s="415"/>
      <c r="K63" s="415"/>
      <c r="L63" s="415"/>
      <c r="M63" s="415"/>
    </row>
    <row r="64" spans="1:13" s="1500" customFormat="1" ht="13.5" thickBot="1">
      <c r="A64" s="415"/>
      <c r="B64" s="1158" t="s">
        <v>355</v>
      </c>
      <c r="C64" s="1159" t="s">
        <v>486</v>
      </c>
      <c r="D64" s="1160" t="s">
        <v>486</v>
      </c>
      <c r="E64" s="1161"/>
      <c r="F64" s="1162"/>
      <c r="G64" s="1161"/>
      <c r="H64" s="1162"/>
      <c r="I64" s="415"/>
      <c r="J64" s="415"/>
      <c r="K64" s="415"/>
      <c r="L64" s="415"/>
      <c r="M64" s="415"/>
    </row>
    <row r="65" spans="1:13" s="1500" customFormat="1" ht="13.5" thickBot="1">
      <c r="A65" s="395"/>
      <c r="B65" s="575" t="s">
        <v>487</v>
      </c>
      <c r="C65" s="1163" t="s">
        <v>488</v>
      </c>
      <c r="D65" s="1164" t="s">
        <v>488</v>
      </c>
      <c r="E65" s="1165">
        <f>+E63+E64</f>
        <v>3042531</v>
      </c>
      <c r="F65" s="1166">
        <f>+F63+F64</f>
        <v>3042531</v>
      </c>
      <c r="G65" s="1165">
        <f>+G63+G64</f>
        <v>19107027</v>
      </c>
      <c r="H65" s="1166">
        <f>+H63+H64</f>
        <v>19107027</v>
      </c>
      <c r="I65" s="395"/>
      <c r="J65" s="395"/>
      <c r="K65" s="395"/>
      <c r="L65" s="395"/>
      <c r="M65" s="395"/>
    </row>
    <row r="66" spans="1:13" s="1500" customFormat="1">
      <c r="A66" s="395"/>
      <c r="B66" s="1167" t="s">
        <v>489</v>
      </c>
      <c r="C66" s="1168" t="s">
        <v>490</v>
      </c>
      <c r="D66" s="1169" t="s">
        <v>490</v>
      </c>
      <c r="E66" s="1170"/>
      <c r="F66" s="1171"/>
      <c r="G66" s="1170"/>
      <c r="H66" s="1171"/>
      <c r="I66" s="395"/>
      <c r="J66" s="395"/>
      <c r="K66" s="395"/>
      <c r="L66" s="395"/>
      <c r="M66" s="395"/>
    </row>
    <row r="67" spans="1:13" s="1500" customFormat="1">
      <c r="A67" s="395"/>
      <c r="B67" s="663" t="s">
        <v>491</v>
      </c>
      <c r="C67" s="666" t="s">
        <v>492</v>
      </c>
      <c r="D67" s="668" t="s">
        <v>492</v>
      </c>
      <c r="E67" s="1150">
        <v>209780</v>
      </c>
      <c r="F67" s="1151">
        <v>209780</v>
      </c>
      <c r="G67" s="1150">
        <v>39230</v>
      </c>
      <c r="H67" s="1151">
        <v>39230</v>
      </c>
      <c r="I67" s="395"/>
      <c r="J67" s="395"/>
      <c r="K67" s="395"/>
      <c r="L67" s="395"/>
      <c r="M67" s="395"/>
    </row>
    <row r="68" spans="1:13" s="1500" customFormat="1" ht="12" customHeight="1">
      <c r="A68" s="395"/>
      <c r="B68" s="663" t="s">
        <v>493</v>
      </c>
      <c r="C68" s="666" t="s">
        <v>494</v>
      </c>
      <c r="D68" s="668" t="s">
        <v>494</v>
      </c>
      <c r="E68" s="1150">
        <v>139695652</v>
      </c>
      <c r="F68" s="1151">
        <v>139695652</v>
      </c>
      <c r="G68" s="1150">
        <v>132843157</v>
      </c>
      <c r="H68" s="1151">
        <v>132843157</v>
      </c>
      <c r="I68" s="395"/>
      <c r="J68" s="395"/>
      <c r="K68" s="395"/>
      <c r="L68" s="395"/>
      <c r="M68" s="395"/>
    </row>
    <row r="69" spans="1:13" ht="13.5" thickBot="1">
      <c r="B69" s="1158" t="s">
        <v>495</v>
      </c>
      <c r="C69" s="1159" t="s">
        <v>496</v>
      </c>
      <c r="D69" s="1160" t="s">
        <v>496</v>
      </c>
      <c r="E69" s="1161"/>
      <c r="F69" s="1162"/>
      <c r="G69" s="1161"/>
      <c r="H69" s="1162"/>
      <c r="I69" s="395"/>
    </row>
    <row r="70" spans="1:13" ht="13.5" thickBot="1">
      <c r="B70" s="575" t="s">
        <v>528</v>
      </c>
      <c r="C70" s="1163" t="s">
        <v>497</v>
      </c>
      <c r="D70" s="1172" t="s">
        <v>497</v>
      </c>
      <c r="E70" s="1165">
        <f>+E66+E67+E68+E69</f>
        <v>139905432</v>
      </c>
      <c r="F70" s="1166">
        <f>+F66+F67+F68+F69</f>
        <v>139905432</v>
      </c>
      <c r="G70" s="1165">
        <f>+G66+G67+G68+G69</f>
        <v>132882387</v>
      </c>
      <c r="H70" s="1166">
        <f>+H66+H67+H68+H69</f>
        <v>132882387</v>
      </c>
      <c r="I70" s="395"/>
    </row>
    <row r="71" spans="1:13" ht="21.75" thickBot="1">
      <c r="B71" s="575" t="s">
        <v>596</v>
      </c>
      <c r="C71" s="1163" t="s">
        <v>499</v>
      </c>
      <c r="D71" s="1172" t="s">
        <v>498</v>
      </c>
      <c r="E71" s="1173">
        <f>+E62+E65+E70</f>
        <v>2869821491</v>
      </c>
      <c r="F71" s="1204">
        <f>+F62+F65+F70</f>
        <v>2190997576</v>
      </c>
      <c r="G71" s="1173">
        <f>+G62+G65+G70</f>
        <v>2979525038</v>
      </c>
      <c r="H71" s="1204">
        <f>+H62+H65+H70</f>
        <v>2216447840</v>
      </c>
      <c r="I71" s="395"/>
    </row>
    <row r="72" spans="1:13" ht="18.75">
      <c r="B72" s="1424"/>
      <c r="C72" s="1424"/>
      <c r="D72" s="1424"/>
      <c r="E72" s="1424"/>
      <c r="F72" s="1424"/>
      <c r="G72" s="651"/>
      <c r="I72" s="395"/>
    </row>
    <row r="73" spans="1:13" ht="18.75">
      <c r="B73" s="1424"/>
      <c r="C73" s="1424"/>
      <c r="D73" s="1424"/>
      <c r="E73" s="1424"/>
      <c r="F73" s="1424"/>
      <c r="G73" s="651"/>
      <c r="I73" s="395"/>
    </row>
    <row r="76" spans="1:13" ht="15">
      <c r="B76" s="536" t="s">
        <v>49</v>
      </c>
      <c r="F76" s="1506"/>
      <c r="G76" s="1506"/>
    </row>
    <row r="77" spans="1:13" ht="15.75">
      <c r="B77" s="1723" t="s">
        <v>433</v>
      </c>
      <c r="C77" s="1723"/>
      <c r="D77" s="1723"/>
      <c r="E77" s="1723"/>
      <c r="F77" s="1723"/>
      <c r="G77" s="1723"/>
      <c r="H77" s="1723"/>
      <c r="I77" s="1723"/>
      <c r="J77" s="1723"/>
    </row>
    <row r="78" spans="1:13" ht="15.75">
      <c r="B78" s="1422"/>
      <c r="C78" s="1422"/>
      <c r="D78" s="1422"/>
      <c r="E78" s="1422"/>
      <c r="F78" s="1422"/>
      <c r="G78" s="1422"/>
      <c r="H78" s="1422"/>
      <c r="I78" s="1422"/>
      <c r="J78" s="1422"/>
    </row>
    <row r="79" spans="1:13" ht="15.75">
      <c r="B79" s="1725" t="s">
        <v>339</v>
      </c>
      <c r="C79" s="1725"/>
      <c r="D79" s="1725"/>
      <c r="E79" s="1725"/>
      <c r="F79" s="1725"/>
      <c r="G79" s="1725"/>
      <c r="H79" s="1725"/>
      <c r="I79" s="1725"/>
    </row>
    <row r="80" spans="1:13" ht="15.75">
      <c r="B80" s="1425"/>
      <c r="C80" s="576"/>
      <c r="D80" s="576"/>
      <c r="E80" s="576"/>
      <c r="F80" s="576"/>
    </row>
    <row r="81" spans="2:9" ht="15.75">
      <c r="B81" s="1725" t="s">
        <v>775</v>
      </c>
      <c r="C81" s="1725"/>
      <c r="D81" s="1725"/>
      <c r="E81" s="1725"/>
      <c r="F81" s="1725"/>
      <c r="G81" s="1725"/>
      <c r="H81" s="1725"/>
      <c r="I81" s="1725"/>
    </row>
    <row r="82" spans="2:9" ht="15.75">
      <c r="B82" s="1425"/>
      <c r="C82" s="1425"/>
      <c r="D82" s="1425"/>
      <c r="E82" s="1425"/>
      <c r="F82" s="1425"/>
      <c r="G82" s="1425"/>
      <c r="H82" s="1425"/>
      <c r="I82" s="1425"/>
    </row>
    <row r="83" spans="2:9" ht="16.5" thickBot="1">
      <c r="B83" s="577"/>
      <c r="C83" s="577"/>
      <c r="D83" s="577"/>
      <c r="E83" s="592"/>
      <c r="F83" s="577"/>
      <c r="G83" s="1499" t="s">
        <v>231</v>
      </c>
    </row>
    <row r="84" spans="2:9" ht="39.75" thickBot="1">
      <c r="B84" s="578" t="s">
        <v>205</v>
      </c>
      <c r="C84" s="579" t="s">
        <v>298</v>
      </c>
      <c r="D84" s="580" t="s">
        <v>298</v>
      </c>
      <c r="E84" s="1507" t="s">
        <v>776</v>
      </c>
      <c r="F84" s="1507" t="s">
        <v>777</v>
      </c>
      <c r="G84" s="1500"/>
      <c r="I84" s="395"/>
    </row>
    <row r="85" spans="2:9" ht="13.5" thickBot="1">
      <c r="B85" s="581">
        <v>1</v>
      </c>
      <c r="C85" s="582" t="s">
        <v>370</v>
      </c>
      <c r="D85" s="582">
        <v>2</v>
      </c>
      <c r="E85" s="1508">
        <v>3</v>
      </c>
      <c r="F85" s="1508">
        <v>4</v>
      </c>
      <c r="G85" s="1500"/>
      <c r="I85" s="395"/>
    </row>
    <row r="86" spans="2:9" ht="13.5" thickBot="1">
      <c r="B86" s="1174" t="s">
        <v>529</v>
      </c>
      <c r="C86" s="1175" t="s">
        <v>0</v>
      </c>
      <c r="D86" s="1176">
        <v>1</v>
      </c>
      <c r="E86" s="1509">
        <f>E88+E89+E87</f>
        <v>165549658</v>
      </c>
      <c r="F86" s="1509">
        <f>F88+F89+F87</f>
        <v>187201548</v>
      </c>
      <c r="G86" s="1500"/>
      <c r="I86" s="395"/>
    </row>
    <row r="87" spans="2:9">
      <c r="B87" s="872" t="s">
        <v>531</v>
      </c>
      <c r="C87" s="873"/>
      <c r="D87" s="874">
        <v>2</v>
      </c>
      <c r="E87" s="1510">
        <v>25626781</v>
      </c>
      <c r="F87" s="1510">
        <v>33648696</v>
      </c>
      <c r="G87" s="1500"/>
      <c r="I87" s="395"/>
    </row>
    <row r="88" spans="2:9">
      <c r="B88" s="590" t="s">
        <v>530</v>
      </c>
      <c r="C88" s="584"/>
      <c r="D88" s="593">
        <v>3</v>
      </c>
      <c r="E88" s="1511">
        <v>2039000</v>
      </c>
      <c r="F88" s="1511">
        <v>2039000</v>
      </c>
      <c r="G88" s="1500"/>
      <c r="I88" s="395"/>
    </row>
    <row r="89" spans="2:9">
      <c r="B89" s="590" t="s">
        <v>535</v>
      </c>
      <c r="C89" s="584"/>
      <c r="D89" s="593">
        <v>4</v>
      </c>
      <c r="E89" s="1511">
        <v>137883877</v>
      </c>
      <c r="F89" s="1511">
        <v>151513852</v>
      </c>
      <c r="G89" s="1500"/>
      <c r="I89" s="395"/>
    </row>
    <row r="90" spans="2:9">
      <c r="B90" s="875" t="s">
        <v>372</v>
      </c>
      <c r="C90" s="876" t="s">
        <v>4</v>
      </c>
      <c r="D90" s="877">
        <v>5</v>
      </c>
      <c r="E90" s="1549">
        <v>0</v>
      </c>
      <c r="F90" s="1556">
        <v>0</v>
      </c>
      <c r="G90" s="1500"/>
      <c r="I90" s="395"/>
    </row>
    <row r="91" spans="2:9">
      <c r="B91" s="875" t="s">
        <v>373</v>
      </c>
      <c r="C91" s="876" t="s">
        <v>8</v>
      </c>
      <c r="D91" s="877">
        <v>6</v>
      </c>
      <c r="E91" s="1549">
        <v>0</v>
      </c>
      <c r="F91" s="1541">
        <v>58850246</v>
      </c>
      <c r="G91" s="1500"/>
      <c r="I91" s="395"/>
    </row>
    <row r="92" spans="2:9" ht="13.5" thickBot="1">
      <c r="B92" s="878" t="s">
        <v>374</v>
      </c>
      <c r="C92" s="879" t="s">
        <v>2</v>
      </c>
      <c r="D92" s="877">
        <v>7</v>
      </c>
      <c r="E92" s="1550">
        <v>0</v>
      </c>
      <c r="F92" s="1540">
        <v>0</v>
      </c>
      <c r="G92" s="1500"/>
      <c r="I92" s="395"/>
    </row>
    <row r="93" spans="2:9" ht="13.5" thickBot="1">
      <c r="B93" s="588" t="s">
        <v>534</v>
      </c>
      <c r="C93" s="882" t="s">
        <v>5</v>
      </c>
      <c r="D93" s="881">
        <v>8</v>
      </c>
      <c r="E93" s="1551">
        <f>SUM(E94:E97)</f>
        <v>0</v>
      </c>
      <c r="F93" s="1539">
        <f>SUM(F94:F97)</f>
        <v>3379964</v>
      </c>
      <c r="G93" s="1500"/>
      <c r="I93" s="395"/>
    </row>
    <row r="94" spans="2:9">
      <c r="B94" s="590" t="s">
        <v>375</v>
      </c>
      <c r="C94" s="584" t="s">
        <v>9</v>
      </c>
      <c r="D94" s="593">
        <v>9</v>
      </c>
      <c r="E94" s="1552">
        <v>0</v>
      </c>
      <c r="F94" s="1546">
        <v>0</v>
      </c>
      <c r="G94" s="1500"/>
      <c r="I94" s="395"/>
    </row>
    <row r="95" spans="2:9">
      <c r="B95" s="583" t="s">
        <v>376</v>
      </c>
      <c r="C95" s="585" t="s">
        <v>3</v>
      </c>
      <c r="D95" s="594">
        <v>10</v>
      </c>
      <c r="E95" s="1553">
        <v>0</v>
      </c>
      <c r="F95" s="1538">
        <v>0</v>
      </c>
      <c r="G95" s="1500"/>
      <c r="I95" s="395"/>
    </row>
    <row r="96" spans="2:9">
      <c r="B96" s="583" t="s">
        <v>377</v>
      </c>
      <c r="C96" s="585" t="s">
        <v>10</v>
      </c>
      <c r="D96" s="594">
        <v>11</v>
      </c>
      <c r="E96" s="1554">
        <v>0</v>
      </c>
      <c r="F96" s="1512">
        <v>3379964</v>
      </c>
      <c r="G96" s="1500"/>
      <c r="I96" s="395"/>
    </row>
    <row r="97" spans="2:9" ht="13.5" thickBot="1">
      <c r="B97" s="586" t="s">
        <v>378</v>
      </c>
      <c r="C97" s="587" t="s">
        <v>6</v>
      </c>
      <c r="D97" s="595">
        <v>12</v>
      </c>
      <c r="E97" s="1555">
        <v>0</v>
      </c>
      <c r="F97" s="1548">
        <v>0</v>
      </c>
      <c r="G97" s="1500"/>
      <c r="I97" s="395"/>
    </row>
    <row r="98" spans="2:9" ht="13.5" thickBot="1">
      <c r="B98" s="588" t="s">
        <v>533</v>
      </c>
      <c r="C98" s="882" t="s">
        <v>1</v>
      </c>
      <c r="D98" s="881">
        <v>13</v>
      </c>
      <c r="E98" s="1551">
        <v>0</v>
      </c>
      <c r="F98" s="1539">
        <v>0</v>
      </c>
      <c r="G98" s="1500"/>
      <c r="I98" s="395"/>
    </row>
    <row r="99" spans="2:9">
      <c r="B99" s="590" t="s">
        <v>379</v>
      </c>
      <c r="C99" s="584" t="s">
        <v>7</v>
      </c>
      <c r="D99" s="593">
        <v>14</v>
      </c>
      <c r="E99" s="1552">
        <v>0</v>
      </c>
      <c r="F99" s="1545">
        <v>0</v>
      </c>
      <c r="G99" s="1500"/>
      <c r="I99" s="395"/>
    </row>
    <row r="100" spans="2:9">
      <c r="B100" s="583" t="s">
        <v>380</v>
      </c>
      <c r="C100" s="585" t="s">
        <v>15</v>
      </c>
      <c r="D100" s="594">
        <v>15</v>
      </c>
      <c r="E100" s="1553">
        <v>0</v>
      </c>
      <c r="F100" s="1547">
        <v>0</v>
      </c>
      <c r="G100" s="1500"/>
      <c r="I100" s="395"/>
    </row>
    <row r="101" spans="2:9" ht="13.5" thickBot="1">
      <c r="B101" s="586" t="s">
        <v>381</v>
      </c>
      <c r="C101" s="587" t="s">
        <v>13</v>
      </c>
      <c r="D101" s="595">
        <v>16</v>
      </c>
      <c r="E101" s="1555">
        <v>0</v>
      </c>
      <c r="F101" s="1548">
        <v>0</v>
      </c>
      <c r="G101" s="1500"/>
      <c r="I101" s="395"/>
    </row>
    <row r="102" spans="2:9" ht="13.5" thickBot="1">
      <c r="B102" s="588" t="s">
        <v>532</v>
      </c>
      <c r="C102" s="589" t="s">
        <v>30</v>
      </c>
      <c r="D102" s="881">
        <v>17</v>
      </c>
      <c r="E102" s="1551">
        <v>0</v>
      </c>
      <c r="F102" s="1539">
        <v>0</v>
      </c>
      <c r="G102" s="1500"/>
      <c r="I102" s="395"/>
    </row>
    <row r="103" spans="2:9">
      <c r="B103" s="590" t="s">
        <v>382</v>
      </c>
      <c r="C103" s="584" t="s">
        <v>33</v>
      </c>
      <c r="D103" s="593">
        <v>18</v>
      </c>
      <c r="E103" s="1552">
        <v>0</v>
      </c>
      <c r="F103" s="1545">
        <v>0</v>
      </c>
      <c r="G103" s="1500"/>
      <c r="I103" s="395"/>
    </row>
    <row r="104" spans="2:9">
      <c r="B104" s="583" t="s">
        <v>383</v>
      </c>
      <c r="C104" s="585" t="s">
        <v>31</v>
      </c>
      <c r="D104" s="594">
        <v>19</v>
      </c>
      <c r="E104" s="1553">
        <v>0</v>
      </c>
      <c r="F104" s="1547">
        <v>0</v>
      </c>
      <c r="G104" s="1500"/>
      <c r="I104" s="395"/>
    </row>
    <row r="105" spans="2:9">
      <c r="B105" s="583" t="s">
        <v>384</v>
      </c>
      <c r="C105" s="585" t="s">
        <v>32</v>
      </c>
      <c r="D105" s="594">
        <v>20</v>
      </c>
      <c r="E105" s="1553">
        <v>0</v>
      </c>
      <c r="F105" s="1547">
        <v>0</v>
      </c>
      <c r="G105" s="1500"/>
      <c r="I105" s="395"/>
    </row>
    <row r="106" spans="2:9">
      <c r="B106" s="583" t="s">
        <v>385</v>
      </c>
      <c r="C106" s="585" t="s">
        <v>34</v>
      </c>
      <c r="D106" s="594">
        <v>21</v>
      </c>
      <c r="E106" s="1553">
        <v>0</v>
      </c>
      <c r="F106" s="1547">
        <v>0</v>
      </c>
      <c r="G106" s="1500"/>
      <c r="I106" s="395"/>
    </row>
    <row r="107" spans="2:9">
      <c r="B107" s="583"/>
      <c r="C107" s="585" t="s">
        <v>35</v>
      </c>
      <c r="D107" s="594"/>
      <c r="E107" s="1512"/>
      <c r="F107" s="1512"/>
      <c r="G107" s="1500"/>
      <c r="I107" s="395"/>
    </row>
    <row r="108" spans="2:9">
      <c r="B108" s="583"/>
      <c r="C108" s="585" t="s">
        <v>36</v>
      </c>
      <c r="D108" s="594"/>
      <c r="E108" s="1512"/>
      <c r="F108" s="1512"/>
      <c r="G108" s="1500"/>
      <c r="I108" s="395"/>
    </row>
    <row r="109" spans="2:9">
      <c r="B109" s="583"/>
      <c r="C109" s="585" t="s">
        <v>12</v>
      </c>
      <c r="D109" s="594"/>
      <c r="E109" s="1512"/>
      <c r="F109" s="1512"/>
      <c r="G109" s="1500"/>
      <c r="I109" s="395"/>
    </row>
    <row r="110" spans="2:9">
      <c r="B110" s="583"/>
      <c r="C110" s="585" t="s">
        <v>37</v>
      </c>
      <c r="D110" s="594"/>
      <c r="E110" s="1512"/>
      <c r="F110" s="1512"/>
      <c r="G110" s="1500"/>
      <c r="I110" s="395"/>
    </row>
    <row r="111" spans="2:9">
      <c r="B111" s="583"/>
      <c r="C111" s="585" t="s">
        <v>38</v>
      </c>
      <c r="D111" s="594"/>
      <c r="E111" s="1512"/>
      <c r="F111" s="1512"/>
      <c r="G111" s="1500"/>
      <c r="I111" s="395"/>
    </row>
    <row r="112" spans="2:9">
      <c r="B112" s="583"/>
      <c r="C112" s="585" t="s">
        <v>39</v>
      </c>
      <c r="D112" s="594"/>
      <c r="E112" s="1512"/>
      <c r="F112" s="1512"/>
      <c r="G112" s="1500"/>
      <c r="I112" s="395"/>
    </row>
    <row r="113" spans="2:10">
      <c r="B113" s="583"/>
      <c r="C113" s="585" t="s">
        <v>42</v>
      </c>
      <c r="D113" s="594"/>
      <c r="E113" s="1512"/>
      <c r="F113" s="1512"/>
      <c r="G113" s="1500"/>
      <c r="I113" s="395"/>
    </row>
    <row r="114" spans="2:10">
      <c r="B114" s="583"/>
      <c r="C114" s="585" t="s">
        <v>43</v>
      </c>
      <c r="D114" s="594"/>
      <c r="E114" s="1512"/>
      <c r="F114" s="1512"/>
      <c r="G114" s="1500"/>
      <c r="I114" s="395"/>
    </row>
    <row r="115" spans="2:10">
      <c r="B115" s="583"/>
      <c r="C115" s="585" t="s">
        <v>44</v>
      </c>
      <c r="D115" s="594"/>
      <c r="E115" s="1512"/>
      <c r="F115" s="1512"/>
      <c r="G115" s="1500"/>
      <c r="I115" s="395"/>
    </row>
    <row r="116" spans="2:10">
      <c r="B116" s="583"/>
      <c r="C116" s="585" t="s">
        <v>179</v>
      </c>
      <c r="D116" s="594"/>
      <c r="E116" s="1512"/>
      <c r="F116" s="1512"/>
      <c r="G116" s="1500"/>
      <c r="I116" s="395"/>
    </row>
    <row r="117" spans="2:10">
      <c r="B117" s="583"/>
      <c r="C117" s="585" t="s">
        <v>180</v>
      </c>
      <c r="D117" s="594"/>
      <c r="E117" s="1512"/>
      <c r="F117" s="1512"/>
      <c r="G117" s="1500"/>
      <c r="I117" s="395"/>
    </row>
    <row r="118" spans="2:10">
      <c r="B118" s="583"/>
      <c r="C118" s="585" t="s">
        <v>181</v>
      </c>
      <c r="D118" s="594"/>
      <c r="E118" s="1512"/>
      <c r="F118" s="1512"/>
      <c r="G118" s="1500"/>
      <c r="I118" s="395"/>
    </row>
    <row r="119" spans="2:10">
      <c r="B119" s="583"/>
      <c r="C119" s="585" t="s">
        <v>192</v>
      </c>
      <c r="D119" s="594"/>
      <c r="E119" s="1512"/>
      <c r="F119" s="1512"/>
      <c r="G119" s="1500"/>
      <c r="I119" s="395"/>
    </row>
    <row r="120" spans="2:10">
      <c r="B120" s="583"/>
      <c r="C120" s="585" t="s">
        <v>193</v>
      </c>
      <c r="D120" s="594"/>
      <c r="E120" s="1512"/>
      <c r="F120" s="1512"/>
      <c r="G120" s="1500"/>
      <c r="I120" s="395"/>
    </row>
    <row r="121" spans="2:10" ht="13.5" thickBot="1">
      <c r="B121" s="596"/>
      <c r="C121" s="597" t="s">
        <v>194</v>
      </c>
      <c r="D121" s="598"/>
      <c r="E121" s="1513"/>
      <c r="F121" s="1513"/>
      <c r="G121" s="1500"/>
      <c r="I121" s="395"/>
    </row>
    <row r="122" spans="2:10" ht="13.5" thickBot="1">
      <c r="B122" s="1726" t="s">
        <v>536</v>
      </c>
      <c r="C122" s="1727"/>
      <c r="D122" s="1426"/>
      <c r="E122" s="880">
        <f>E86+E90+E91+E92+E93+E98+E102</f>
        <v>165549658</v>
      </c>
      <c r="F122" s="880">
        <f>F86+F90+F91+F92+F93+F98+F102</f>
        <v>249431758</v>
      </c>
      <c r="G122" s="1500"/>
    </row>
    <row r="123" spans="2:10" ht="15.75">
      <c r="B123" s="591" t="s">
        <v>386</v>
      </c>
      <c r="C123" s="577"/>
      <c r="D123" s="577"/>
      <c r="E123" s="592"/>
      <c r="F123" s="577"/>
    </row>
    <row r="125" spans="2:10">
      <c r="B125" s="415"/>
      <c r="C125" s="415"/>
      <c r="D125" s="415"/>
      <c r="E125" s="681"/>
      <c r="J125" s="415"/>
    </row>
    <row r="126" spans="2:10">
      <c r="B126" s="415"/>
      <c r="C126" s="415"/>
      <c r="D126" s="415"/>
      <c r="E126" s="681"/>
      <c r="J126" s="415"/>
    </row>
  </sheetData>
  <mergeCells count="21">
    <mergeCell ref="B77:J77"/>
    <mergeCell ref="B79:I79"/>
    <mergeCell ref="B81:I81"/>
    <mergeCell ref="B122:C122"/>
    <mergeCell ref="E13:F13"/>
    <mergeCell ref="G13:H13"/>
    <mergeCell ref="B14:B16"/>
    <mergeCell ref="C14:C16"/>
    <mergeCell ref="D14:D16"/>
    <mergeCell ref="E14:E15"/>
    <mergeCell ref="F14:F15"/>
    <mergeCell ref="G14:G15"/>
    <mergeCell ref="H14:H15"/>
    <mergeCell ref="E16:F16"/>
    <mergeCell ref="G16:H16"/>
    <mergeCell ref="B11:J11"/>
    <mergeCell ref="B3:J3"/>
    <mergeCell ref="B5:J5"/>
    <mergeCell ref="B7:J7"/>
    <mergeCell ref="B9:J9"/>
    <mergeCell ref="B10:J10"/>
  </mergeCells>
  <pageMargins left="0.42" right="0.5184375" top="0.82687500000000003" bottom="0.92531249999999998" header="0.51181102362204722" footer="0.51181102362204722"/>
  <pageSetup paperSize="9" scale="63" orientation="portrait" r:id="rId1"/>
  <headerFooter alignWithMargins="0">
    <oddHeader xml:space="preserve">&amp;R11. sz. melléklet
.../2017.(....) Egyek Önk. r.
</oddHeader>
  </headerFooter>
  <rowBreaks count="2" manualBreakCount="2">
    <brk id="71" max="7" man="1"/>
    <brk id="123" max="7" man="1"/>
  </rowBreaks>
  <colBreaks count="1" manualBreakCount="1">
    <brk id="9" max="204" man="1"/>
  </colBreaks>
</worksheet>
</file>

<file path=xl/worksheets/sheet28.xml><?xml version="1.0" encoding="utf-8"?>
<worksheet xmlns="http://schemas.openxmlformats.org/spreadsheetml/2006/main" xmlns:r="http://schemas.openxmlformats.org/officeDocument/2006/relationships">
  <dimension ref="A1:M24"/>
  <sheetViews>
    <sheetView zoomScaleNormal="100" workbookViewId="0">
      <selection activeCell="A3" sqref="A3:I3"/>
    </sheetView>
  </sheetViews>
  <sheetFormatPr defaultColWidth="9.140625" defaultRowHeight="12.75"/>
  <cols>
    <col min="1" max="1" width="4.7109375" style="470" customWidth="1"/>
    <col min="2" max="2" width="43.5703125" style="470" customWidth="1"/>
    <col min="3" max="3" width="16.28515625" style="470" customWidth="1"/>
    <col min="4" max="5" width="13.42578125" style="470" customWidth="1"/>
    <col min="6" max="6" width="10.42578125" style="470" customWidth="1"/>
    <col min="7" max="7" width="12.7109375" style="470" customWidth="1"/>
    <col min="8" max="8" width="16.28515625" style="470" customWidth="1"/>
    <col min="9" max="9" width="15.28515625" style="470" customWidth="1"/>
    <col min="10" max="13" width="9.140625" style="470"/>
    <col min="14" max="16384" width="9.140625" style="451"/>
  </cols>
  <sheetData>
    <row r="1" spans="1:9" ht="15.75">
      <c r="G1" s="1748"/>
      <c r="H1" s="1748"/>
      <c r="I1" s="1748"/>
    </row>
    <row r="2" spans="1:9" ht="15.75">
      <c r="A2" s="1749" t="s">
        <v>609</v>
      </c>
      <c r="B2" s="1749"/>
      <c r="C2" s="1749"/>
      <c r="D2" s="1749"/>
      <c r="E2" s="1749"/>
      <c r="F2" s="1749"/>
      <c r="G2" s="1749"/>
      <c r="H2" s="1749"/>
      <c r="I2" s="1749"/>
    </row>
    <row r="3" spans="1:9" ht="17.25" customHeight="1">
      <c r="A3" s="1750" t="s">
        <v>645</v>
      </c>
      <c r="B3" s="1750"/>
      <c r="C3" s="1750"/>
      <c r="D3" s="1750"/>
      <c r="E3" s="1750"/>
      <c r="F3" s="1750"/>
      <c r="G3" s="1750"/>
      <c r="H3" s="1750"/>
      <c r="I3" s="1750"/>
    </row>
    <row r="4" spans="1:9" ht="17.25" customHeight="1">
      <c r="A4" s="471"/>
      <c r="B4" s="471"/>
      <c r="C4" s="471"/>
      <c r="D4" s="471"/>
      <c r="E4" s="471"/>
      <c r="F4" s="471"/>
      <c r="G4" s="471"/>
      <c r="H4" s="471"/>
      <c r="I4" s="471"/>
    </row>
    <row r="5" spans="1:9" ht="17.25" customHeight="1">
      <c r="A5" s="471"/>
      <c r="B5" s="1751"/>
      <c r="C5" s="1751"/>
      <c r="D5" s="1751"/>
      <c r="E5" s="1751"/>
      <c r="F5" s="1751"/>
      <c r="G5" s="1751"/>
      <c r="H5" s="1751"/>
      <c r="I5" s="471"/>
    </row>
    <row r="7" spans="1:9" ht="13.5" customHeight="1" thickBot="1">
      <c r="H7" s="1752" t="s">
        <v>643</v>
      </c>
      <c r="I7" s="1752"/>
    </row>
    <row r="8" spans="1:9" ht="15.75">
      <c r="A8" s="1753" t="s">
        <v>298</v>
      </c>
      <c r="B8" s="1755" t="s">
        <v>356</v>
      </c>
      <c r="C8" s="1757" t="s">
        <v>299</v>
      </c>
      <c r="D8" s="1757" t="s">
        <v>300</v>
      </c>
      <c r="E8" s="1757"/>
      <c r="F8" s="1757"/>
      <c r="G8" s="1757"/>
      <c r="H8" s="1757"/>
      <c r="I8" s="1759"/>
    </row>
    <row r="9" spans="1:9" ht="47.25">
      <c r="A9" s="1754"/>
      <c r="B9" s="1756"/>
      <c r="C9" s="1758"/>
      <c r="D9" s="538" t="s">
        <v>301</v>
      </c>
      <c r="E9" s="538" t="s">
        <v>302</v>
      </c>
      <c r="F9" s="538" t="s">
        <v>303</v>
      </c>
      <c r="G9" s="538" t="s">
        <v>304</v>
      </c>
      <c r="H9" s="538" t="s">
        <v>305</v>
      </c>
      <c r="I9" s="539" t="s">
        <v>306</v>
      </c>
    </row>
    <row r="10" spans="1:9" ht="13.5" thickBot="1">
      <c r="A10" s="540" t="s">
        <v>0</v>
      </c>
      <c r="B10" s="541" t="s">
        <v>4</v>
      </c>
      <c r="C10" s="541" t="s">
        <v>8</v>
      </c>
      <c r="D10" s="541" t="s">
        <v>2</v>
      </c>
      <c r="E10" s="541" t="s">
        <v>5</v>
      </c>
      <c r="F10" s="541" t="s">
        <v>9</v>
      </c>
      <c r="G10" s="541" t="s">
        <v>3</v>
      </c>
      <c r="H10" s="541" t="s">
        <v>307</v>
      </c>
      <c r="I10" s="542" t="s">
        <v>308</v>
      </c>
    </row>
    <row r="11" spans="1:9" ht="16.5" thickBot="1">
      <c r="A11" s="1760" t="s">
        <v>357</v>
      </c>
      <c r="B11" s="1760"/>
    </row>
    <row r="12" spans="1:9" ht="15.75" thickBot="1">
      <c r="A12" s="543" t="s">
        <v>0</v>
      </c>
      <c r="B12" s="544" t="s">
        <v>358</v>
      </c>
      <c r="C12" s="472">
        <v>112200</v>
      </c>
      <c r="D12" s="472"/>
      <c r="E12" s="472"/>
      <c r="F12" s="472"/>
      <c r="G12" s="472"/>
      <c r="H12" s="472"/>
      <c r="I12" s="473">
        <f>SUM(C12+H12)</f>
        <v>112200</v>
      </c>
    </row>
    <row r="13" spans="1:9" ht="15.75" thickBot="1">
      <c r="A13" s="545" t="s">
        <v>4</v>
      </c>
      <c r="B13" s="546" t="s">
        <v>359</v>
      </c>
      <c r="C13" s="474">
        <v>100522</v>
      </c>
      <c r="D13" s="474"/>
      <c r="E13" s="474"/>
      <c r="F13" s="474"/>
      <c r="G13" s="474"/>
      <c r="H13" s="474"/>
      <c r="I13" s="473">
        <f t="shared" ref="I13:I18" si="0">SUM(C13+H13)</f>
        <v>100522</v>
      </c>
    </row>
    <row r="14" spans="1:9" ht="15.75" thickBot="1">
      <c r="A14" s="545" t="s">
        <v>8</v>
      </c>
      <c r="B14" s="546" t="s">
        <v>360</v>
      </c>
      <c r="C14" s="474"/>
      <c r="D14" s="474"/>
      <c r="E14" s="474"/>
      <c r="F14" s="474"/>
      <c r="G14" s="474"/>
      <c r="H14" s="474"/>
      <c r="I14" s="473">
        <f t="shared" si="0"/>
        <v>0</v>
      </c>
    </row>
    <row r="15" spans="1:9" ht="15.75" thickBot="1">
      <c r="A15" s="545" t="s">
        <v>2</v>
      </c>
      <c r="B15" s="546" t="s">
        <v>361</v>
      </c>
      <c r="C15" s="474"/>
      <c r="D15" s="474"/>
      <c r="E15" s="474"/>
      <c r="F15" s="474"/>
      <c r="G15" s="474"/>
      <c r="H15" s="474"/>
      <c r="I15" s="473">
        <f t="shared" si="0"/>
        <v>0</v>
      </c>
    </row>
    <row r="16" spans="1:9" ht="15.75" thickBot="1">
      <c r="A16" s="545" t="s">
        <v>5</v>
      </c>
      <c r="B16" s="546" t="s">
        <v>362</v>
      </c>
      <c r="C16" s="547"/>
      <c r="D16" s="547"/>
      <c r="E16" s="547"/>
      <c r="F16" s="547"/>
      <c r="G16" s="547"/>
      <c r="H16" s="547"/>
      <c r="I16" s="473">
        <f t="shared" si="0"/>
        <v>0</v>
      </c>
    </row>
    <row r="17" spans="1:9" ht="15.75" thickBot="1">
      <c r="A17" s="545" t="s">
        <v>9</v>
      </c>
      <c r="B17" s="546" t="s">
        <v>363</v>
      </c>
      <c r="C17" s="476">
        <v>1938079</v>
      </c>
      <c r="D17" s="476">
        <v>945986</v>
      </c>
      <c r="E17" s="476">
        <v>177241</v>
      </c>
      <c r="F17" s="476"/>
      <c r="G17" s="476">
        <v>11070</v>
      </c>
      <c r="H17" s="476">
        <f>SUM(D17:G17)</f>
        <v>1134297</v>
      </c>
      <c r="I17" s="473">
        <f t="shared" si="0"/>
        <v>3072376</v>
      </c>
    </row>
    <row r="18" spans="1:9" ht="15.75" thickBot="1">
      <c r="A18" s="549" t="s">
        <v>3</v>
      </c>
      <c r="B18" s="550" t="s">
        <v>364</v>
      </c>
      <c r="C18" s="551"/>
      <c r="D18" s="551"/>
      <c r="E18" s="551"/>
      <c r="F18" s="551"/>
      <c r="G18" s="551"/>
      <c r="H18" s="476"/>
      <c r="I18" s="473">
        <f t="shared" si="0"/>
        <v>0</v>
      </c>
    </row>
    <row r="19" spans="1:9" ht="15" thickBot="1">
      <c r="A19" s="1761" t="s">
        <v>365</v>
      </c>
      <c r="B19" s="1762"/>
      <c r="C19" s="552">
        <f t="shared" ref="C19:I19" si="1">C12+C13+C14+C16+C15+C17+C18</f>
        <v>2150801</v>
      </c>
      <c r="D19" s="552">
        <f t="shared" si="1"/>
        <v>945986</v>
      </c>
      <c r="E19" s="552">
        <f t="shared" si="1"/>
        <v>177241</v>
      </c>
      <c r="F19" s="552">
        <f t="shared" si="1"/>
        <v>0</v>
      </c>
      <c r="G19" s="552">
        <f t="shared" si="1"/>
        <v>11070</v>
      </c>
      <c r="H19" s="552">
        <f t="shared" si="1"/>
        <v>1134297</v>
      </c>
      <c r="I19" s="553">
        <f t="shared" si="1"/>
        <v>3285098</v>
      </c>
    </row>
    <row r="20" spans="1:9" ht="16.5" thickBot="1">
      <c r="A20" s="1743" t="s">
        <v>366</v>
      </c>
      <c r="B20" s="1743"/>
    </row>
    <row r="21" spans="1:9" ht="15">
      <c r="A21" s="554" t="s">
        <v>0</v>
      </c>
      <c r="B21" s="555" t="s">
        <v>367</v>
      </c>
      <c r="C21" s="544"/>
      <c r="D21" s="544"/>
      <c r="E21" s="544"/>
      <c r="F21" s="544"/>
      <c r="G21" s="544"/>
      <c r="H21" s="544"/>
      <c r="I21" s="556"/>
    </row>
    <row r="22" spans="1:9" ht="15.75" thickBot="1">
      <c r="A22" s="557" t="s">
        <v>4</v>
      </c>
      <c r="B22" s="558" t="s">
        <v>364</v>
      </c>
      <c r="C22" s="550"/>
      <c r="D22" s="550"/>
      <c r="E22" s="550"/>
      <c r="F22" s="550"/>
      <c r="G22" s="550"/>
      <c r="H22" s="550"/>
      <c r="I22" s="559"/>
    </row>
    <row r="23" spans="1:9" ht="15" thickBot="1">
      <c r="A23" s="1744" t="s">
        <v>368</v>
      </c>
      <c r="B23" s="1745"/>
      <c r="C23" s="560"/>
      <c r="D23" s="560"/>
      <c r="E23" s="560"/>
      <c r="F23" s="560"/>
      <c r="G23" s="560"/>
      <c r="H23" s="560"/>
      <c r="I23" s="561"/>
    </row>
    <row r="24" spans="1:9" ht="15.75" thickBot="1">
      <c r="A24" s="1746" t="s">
        <v>369</v>
      </c>
      <c r="B24" s="1747"/>
      <c r="C24" s="562">
        <f>C23+C19</f>
        <v>2150801</v>
      </c>
      <c r="D24" s="562">
        <f t="shared" ref="D24:I24" si="2">D23+D19</f>
        <v>945986</v>
      </c>
      <c r="E24" s="562">
        <f t="shared" si="2"/>
        <v>177241</v>
      </c>
      <c r="F24" s="562">
        <f t="shared" si="2"/>
        <v>0</v>
      </c>
      <c r="G24" s="562">
        <f t="shared" si="2"/>
        <v>11070</v>
      </c>
      <c r="H24" s="562">
        <f t="shared" si="2"/>
        <v>1134297</v>
      </c>
      <c r="I24" s="562">
        <f t="shared" si="2"/>
        <v>3285098</v>
      </c>
    </row>
  </sheetData>
  <mergeCells count="14">
    <mergeCell ref="A20:B20"/>
    <mergeCell ref="A23:B23"/>
    <mergeCell ref="A24:B24"/>
    <mergeCell ref="G1:I1"/>
    <mergeCell ref="A2:I2"/>
    <mergeCell ref="A3:I3"/>
    <mergeCell ref="B5:H5"/>
    <mergeCell ref="H7:I7"/>
    <mergeCell ref="A8:A9"/>
    <mergeCell ref="B8:B9"/>
    <mergeCell ref="C8:C9"/>
    <mergeCell ref="D8:I8"/>
    <mergeCell ref="A11:B11"/>
    <mergeCell ref="A19:B19"/>
  </mergeCells>
  <pageMargins left="0.75" right="0.75" top="1" bottom="1" header="0.5" footer="0.5"/>
  <pageSetup paperSize="9" scale="89" orientation="landscape" r:id="rId1"/>
  <headerFooter alignWithMargins="0">
    <oddHeader xml:space="preserve">&amp;R12.1 sz. melléklet
.../2017.(...) Egyek Önk. r.
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>
  <dimension ref="A1:M25"/>
  <sheetViews>
    <sheetView zoomScaleNormal="100" workbookViewId="0">
      <selection activeCell="B22" sqref="B22"/>
    </sheetView>
  </sheetViews>
  <sheetFormatPr defaultColWidth="9.140625" defaultRowHeight="12.75"/>
  <cols>
    <col min="1" max="1" width="4.7109375" style="470" customWidth="1"/>
    <col min="2" max="2" width="43.5703125" style="470" customWidth="1"/>
    <col min="3" max="3" width="14" style="470" customWidth="1"/>
    <col min="4" max="4" width="11.7109375" style="470" customWidth="1"/>
    <col min="5" max="5" width="12.140625" style="470" customWidth="1"/>
    <col min="6" max="6" width="9.7109375" style="470" bestFit="1" customWidth="1"/>
    <col min="7" max="7" width="11.28515625" style="470" customWidth="1"/>
    <col min="8" max="8" width="11.7109375" style="470" customWidth="1"/>
    <col min="9" max="9" width="15.5703125" style="470" customWidth="1"/>
    <col min="10" max="13" width="9.140625" style="470"/>
    <col min="14" max="16384" width="9.140625" style="451"/>
  </cols>
  <sheetData>
    <row r="1" spans="1:9" ht="15.75">
      <c r="G1" s="1748"/>
      <c r="H1" s="1748"/>
      <c r="I1" s="1748"/>
    </row>
    <row r="2" spans="1:9" ht="15.75">
      <c r="A2" s="1749" t="s">
        <v>610</v>
      </c>
      <c r="B2" s="1749"/>
      <c r="C2" s="1749"/>
      <c r="D2" s="1749"/>
      <c r="E2" s="1749"/>
      <c r="F2" s="1749"/>
      <c r="G2" s="1749"/>
      <c r="H2" s="1749"/>
      <c r="I2" s="1749"/>
    </row>
    <row r="3" spans="1:9" ht="15.75">
      <c r="A3" s="478"/>
      <c r="B3" s="478"/>
      <c r="C3" s="478"/>
      <c r="D3" s="478"/>
      <c r="E3" s="478"/>
      <c r="F3" s="478"/>
      <c r="G3" s="478"/>
      <c r="H3" s="478"/>
      <c r="I3" s="478"/>
    </row>
    <row r="4" spans="1:9" ht="27.6" customHeight="1">
      <c r="A4" s="1763" t="s">
        <v>642</v>
      </c>
      <c r="B4" s="1763"/>
      <c r="C4" s="1763"/>
      <c r="D4" s="1763"/>
      <c r="E4" s="1763"/>
      <c r="F4" s="1763"/>
      <c r="G4" s="1763"/>
      <c r="H4" s="1763"/>
      <c r="I4" s="1763"/>
    </row>
    <row r="5" spans="1:9" ht="17.25" customHeight="1">
      <c r="A5" s="471"/>
      <c r="B5" s="471"/>
      <c r="C5" s="471"/>
      <c r="D5" s="471"/>
      <c r="E5" s="471"/>
      <c r="F5" s="471"/>
      <c r="G5" s="471"/>
      <c r="H5" s="471"/>
      <c r="I5" s="471"/>
    </row>
    <row r="6" spans="1:9" ht="17.25" customHeight="1">
      <c r="A6" s="471"/>
      <c r="B6" s="1751"/>
      <c r="C6" s="1751"/>
      <c r="D6" s="1751"/>
      <c r="E6" s="1751"/>
      <c r="F6" s="1751"/>
      <c r="G6" s="1751"/>
      <c r="H6" s="1751"/>
      <c r="I6" s="471"/>
    </row>
    <row r="8" spans="1:9" ht="13.5" customHeight="1" thickBot="1">
      <c r="H8" s="1752" t="s">
        <v>643</v>
      </c>
      <c r="I8" s="1752"/>
    </row>
    <row r="9" spans="1:9" ht="15.75">
      <c r="A9" s="1753" t="s">
        <v>298</v>
      </c>
      <c r="B9" s="1755" t="s">
        <v>356</v>
      </c>
      <c r="C9" s="1757" t="s">
        <v>299</v>
      </c>
      <c r="D9" s="1757" t="s">
        <v>300</v>
      </c>
      <c r="E9" s="1757"/>
      <c r="F9" s="1757"/>
      <c r="G9" s="1757"/>
      <c r="H9" s="1757"/>
      <c r="I9" s="1759"/>
    </row>
    <row r="10" spans="1:9" ht="47.25">
      <c r="A10" s="1754"/>
      <c r="B10" s="1756"/>
      <c r="C10" s="1758"/>
      <c r="D10" s="538" t="s">
        <v>301</v>
      </c>
      <c r="E10" s="538" t="s">
        <v>302</v>
      </c>
      <c r="F10" s="538" t="s">
        <v>303</v>
      </c>
      <c r="G10" s="538" t="s">
        <v>304</v>
      </c>
      <c r="H10" s="538" t="s">
        <v>305</v>
      </c>
      <c r="I10" s="539" t="s">
        <v>306</v>
      </c>
    </row>
    <row r="11" spans="1:9" ht="13.5" thickBot="1">
      <c r="A11" s="540" t="s">
        <v>0</v>
      </c>
      <c r="B11" s="541" t="s">
        <v>4</v>
      </c>
      <c r="C11" s="541" t="s">
        <v>8</v>
      </c>
      <c r="D11" s="541" t="s">
        <v>2</v>
      </c>
      <c r="E11" s="541" t="s">
        <v>5</v>
      </c>
      <c r="F11" s="541" t="s">
        <v>9</v>
      </c>
      <c r="G11" s="541" t="s">
        <v>3</v>
      </c>
      <c r="H11" s="541" t="s">
        <v>307</v>
      </c>
      <c r="I11" s="542" t="s">
        <v>308</v>
      </c>
    </row>
    <row r="12" spans="1:9" ht="16.5" thickBot="1">
      <c r="A12" s="1760" t="s">
        <v>357</v>
      </c>
      <c r="B12" s="1760"/>
    </row>
    <row r="13" spans="1:9" ht="15">
      <c r="A13" s="543" t="s">
        <v>0</v>
      </c>
      <c r="B13" s="544" t="s">
        <v>358</v>
      </c>
      <c r="C13" s="472"/>
      <c r="D13" s="472"/>
      <c r="E13" s="472"/>
      <c r="F13" s="472"/>
      <c r="G13" s="472"/>
      <c r="H13" s="472"/>
      <c r="I13" s="473"/>
    </row>
    <row r="14" spans="1:9" ht="15">
      <c r="A14" s="545" t="s">
        <v>4</v>
      </c>
      <c r="B14" s="546" t="s">
        <v>359</v>
      </c>
      <c r="C14" s="474"/>
      <c r="D14" s="474"/>
      <c r="E14" s="474"/>
      <c r="F14" s="474"/>
      <c r="G14" s="474"/>
      <c r="H14" s="474"/>
      <c r="I14" s="475"/>
    </row>
    <row r="15" spans="1:9" ht="15">
      <c r="A15" s="545" t="s">
        <v>8</v>
      </c>
      <c r="B15" s="546" t="s">
        <v>360</v>
      </c>
      <c r="C15" s="474"/>
      <c r="D15" s="474"/>
      <c r="E15" s="474"/>
      <c r="F15" s="474"/>
      <c r="G15" s="474"/>
      <c r="H15" s="474"/>
      <c r="I15" s="475"/>
    </row>
    <row r="16" spans="1:9" ht="15">
      <c r="A16" s="545" t="s">
        <v>2</v>
      </c>
      <c r="B16" s="546" t="s">
        <v>361</v>
      </c>
      <c r="C16" s="474"/>
      <c r="D16" s="474"/>
      <c r="E16" s="474"/>
      <c r="F16" s="474"/>
      <c r="G16" s="474"/>
      <c r="H16" s="474"/>
      <c r="I16" s="475"/>
    </row>
    <row r="17" spans="1:9" ht="15">
      <c r="A17" s="545" t="s">
        <v>5</v>
      </c>
      <c r="B17" s="546" t="s">
        <v>362</v>
      </c>
      <c r="C17" s="547"/>
      <c r="D17" s="547"/>
      <c r="E17" s="547"/>
      <c r="F17" s="547"/>
      <c r="G17" s="547"/>
      <c r="H17" s="547"/>
      <c r="I17" s="548"/>
    </row>
    <row r="18" spans="1:9" ht="15">
      <c r="A18" s="545" t="s">
        <v>9</v>
      </c>
      <c r="B18" s="546" t="s">
        <v>363</v>
      </c>
      <c r="C18" s="476">
        <v>366979</v>
      </c>
      <c r="D18" s="476">
        <v>4572</v>
      </c>
      <c r="E18" s="476"/>
      <c r="F18" s="476">
        <v>274</v>
      </c>
      <c r="G18" s="476"/>
      <c r="H18" s="476">
        <f>SUM(D18:G18)</f>
        <v>4846</v>
      </c>
      <c r="I18" s="477">
        <f>SUM(C18+H18)</f>
        <v>371825</v>
      </c>
    </row>
    <row r="19" spans="1:9" ht="15.75" thickBot="1">
      <c r="A19" s="549" t="s">
        <v>3</v>
      </c>
      <c r="B19" s="550" t="s">
        <v>364</v>
      </c>
      <c r="C19" s="551"/>
      <c r="D19" s="551"/>
      <c r="E19" s="551"/>
      <c r="F19" s="551"/>
      <c r="G19" s="551"/>
      <c r="H19" s="476">
        <f>G19+F19+E19+D19</f>
        <v>0</v>
      </c>
      <c r="I19" s="477">
        <f>H19+C19</f>
        <v>0</v>
      </c>
    </row>
    <row r="20" spans="1:9" ht="15" thickBot="1">
      <c r="A20" s="1761" t="s">
        <v>365</v>
      </c>
      <c r="B20" s="1762"/>
      <c r="C20" s="552">
        <f t="shared" ref="C20:I20" si="0">C13+C14+C15+C17+C16+C18+C19</f>
        <v>366979</v>
      </c>
      <c r="D20" s="552">
        <f t="shared" si="0"/>
        <v>4572</v>
      </c>
      <c r="E20" s="552">
        <f t="shared" si="0"/>
        <v>0</v>
      </c>
      <c r="F20" s="552">
        <f t="shared" si="0"/>
        <v>274</v>
      </c>
      <c r="G20" s="552">
        <f t="shared" si="0"/>
        <v>0</v>
      </c>
      <c r="H20" s="552">
        <f t="shared" si="0"/>
        <v>4846</v>
      </c>
      <c r="I20" s="553">
        <f t="shared" si="0"/>
        <v>371825</v>
      </c>
    </row>
    <row r="21" spans="1:9" ht="16.5" thickBot="1">
      <c r="A21" s="1743" t="s">
        <v>366</v>
      </c>
      <c r="B21" s="1743"/>
    </row>
    <row r="22" spans="1:9" ht="15">
      <c r="A22" s="554" t="s">
        <v>0</v>
      </c>
      <c r="B22" s="555" t="s">
        <v>367</v>
      </c>
      <c r="C22" s="544"/>
      <c r="D22" s="544"/>
      <c r="E22" s="544"/>
      <c r="F22" s="544"/>
      <c r="G22" s="544"/>
      <c r="H22" s="544"/>
      <c r="I22" s="556"/>
    </row>
    <row r="23" spans="1:9" ht="15.75" thickBot="1">
      <c r="A23" s="557" t="s">
        <v>4</v>
      </c>
      <c r="B23" s="558" t="s">
        <v>364</v>
      </c>
      <c r="C23" s="550"/>
      <c r="D23" s="550"/>
      <c r="E23" s="550"/>
      <c r="F23" s="550"/>
      <c r="G23" s="550"/>
      <c r="H23" s="550"/>
      <c r="I23" s="559"/>
    </row>
    <row r="24" spans="1:9" ht="15" thickBot="1">
      <c r="A24" s="1744" t="s">
        <v>368</v>
      </c>
      <c r="B24" s="1745"/>
      <c r="C24" s="560"/>
      <c r="D24" s="560"/>
      <c r="E24" s="560"/>
      <c r="F24" s="560"/>
      <c r="G24" s="560"/>
      <c r="H24" s="560"/>
      <c r="I24" s="561"/>
    </row>
    <row r="25" spans="1:9" ht="15.75" thickBot="1">
      <c r="A25" s="1746" t="s">
        <v>369</v>
      </c>
      <c r="B25" s="1747"/>
      <c r="C25" s="562">
        <f>C24+C20</f>
        <v>366979</v>
      </c>
      <c r="D25" s="562">
        <f t="shared" ref="D25:I25" si="1">D24+D20</f>
        <v>4572</v>
      </c>
      <c r="E25" s="562">
        <f t="shared" si="1"/>
        <v>0</v>
      </c>
      <c r="F25" s="562">
        <f t="shared" si="1"/>
        <v>274</v>
      </c>
      <c r="G25" s="562">
        <f t="shared" si="1"/>
        <v>0</v>
      </c>
      <c r="H25" s="562">
        <f t="shared" si="1"/>
        <v>4846</v>
      </c>
      <c r="I25" s="562">
        <f t="shared" si="1"/>
        <v>371825</v>
      </c>
    </row>
  </sheetData>
  <mergeCells count="14">
    <mergeCell ref="A21:B21"/>
    <mergeCell ref="A24:B24"/>
    <mergeCell ref="A25:B25"/>
    <mergeCell ref="G1:I1"/>
    <mergeCell ref="A2:I2"/>
    <mergeCell ref="A4:I4"/>
    <mergeCell ref="B6:H6"/>
    <mergeCell ref="H8:I8"/>
    <mergeCell ref="A9:A10"/>
    <mergeCell ref="B9:B10"/>
    <mergeCell ref="C9:C10"/>
    <mergeCell ref="D9:I9"/>
    <mergeCell ref="A12:B12"/>
    <mergeCell ref="A20:B20"/>
  </mergeCells>
  <pageMargins left="0.75" right="0.75" top="1" bottom="1" header="0.5" footer="0.5"/>
  <pageSetup paperSize="9" scale="98" orientation="landscape" r:id="rId1"/>
  <headerFooter alignWithMargins="0">
    <oddHeader xml:space="preserve">&amp;R12. 2. sz. melléklet
.../2017.(...) Egyek Önk. r.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J241"/>
  <sheetViews>
    <sheetView view="pageBreakPreview" topLeftCell="A99" zoomScale="60" zoomScaleNormal="100" workbookViewId="0">
      <selection activeCell="F6" sqref="F6"/>
    </sheetView>
  </sheetViews>
  <sheetFormatPr defaultRowHeight="12.75"/>
  <cols>
    <col min="1" max="1" width="37.5703125" style="756" customWidth="1"/>
    <col min="2" max="2" width="27.5703125" style="24" customWidth="1"/>
    <col min="3" max="3" width="18.5703125" style="24" customWidth="1"/>
    <col min="4" max="4" width="19.28515625" style="762" customWidth="1"/>
    <col min="5" max="5" width="17.7109375" style="763" customWidth="1"/>
    <col min="6" max="6" width="20.42578125" style="762" customWidth="1"/>
    <col min="7" max="7" width="15.5703125" style="728" customWidth="1"/>
    <col min="8" max="9" width="17.42578125" customWidth="1"/>
    <col min="10" max="10" width="17.85546875" customWidth="1"/>
  </cols>
  <sheetData>
    <row r="1" spans="1:10" ht="15.75" customHeight="1">
      <c r="A1" s="1574" t="s">
        <v>686</v>
      </c>
      <c r="B1" s="1574"/>
      <c r="C1" s="1574"/>
      <c r="D1" s="1574"/>
      <c r="E1" s="1574"/>
      <c r="F1" s="1574"/>
      <c r="G1" s="1574"/>
      <c r="H1" s="180"/>
      <c r="I1" s="180"/>
      <c r="J1" s="180"/>
    </row>
    <row r="2" spans="1:10" ht="12.75" customHeight="1">
      <c r="A2" s="754"/>
      <c r="B2" s="754"/>
      <c r="C2" s="754"/>
      <c r="D2" s="761"/>
      <c r="E2" s="761"/>
      <c r="F2" s="761"/>
      <c r="G2" s="755"/>
      <c r="H2" s="180"/>
      <c r="I2" s="180"/>
      <c r="J2" s="180"/>
    </row>
    <row r="3" spans="1:10" ht="13.5" thickBot="1">
      <c r="F3" s="1267" t="s">
        <v>231</v>
      </c>
      <c r="G3" s="1267"/>
    </row>
    <row r="4" spans="1:10" ht="16.5" thickBot="1">
      <c r="A4" s="764" t="s">
        <v>81</v>
      </c>
      <c r="B4" s="765" t="s">
        <v>170</v>
      </c>
      <c r="C4" s="766" t="s">
        <v>166</v>
      </c>
      <c r="D4" s="767" t="s">
        <v>171</v>
      </c>
      <c r="E4" s="767" t="s">
        <v>168</v>
      </c>
      <c r="F4" s="768" t="s">
        <v>169</v>
      </c>
    </row>
    <row r="5" spans="1:10" ht="24.75" thickBot="1">
      <c r="A5" s="1575" t="s">
        <v>188</v>
      </c>
      <c r="B5" s="769" t="s">
        <v>61</v>
      </c>
      <c r="C5" s="770"/>
      <c r="D5" s="771">
        <v>804256</v>
      </c>
      <c r="E5" s="772">
        <v>683617</v>
      </c>
      <c r="F5" s="1045">
        <f>E5/D5*100</f>
        <v>84.999925396888557</v>
      </c>
    </row>
    <row r="6" spans="1:10" ht="36">
      <c r="A6" s="1575"/>
      <c r="B6" s="774" t="s">
        <v>66</v>
      </c>
      <c r="C6" s="775"/>
      <c r="D6" s="776"/>
      <c r="E6" s="777"/>
      <c r="F6" s="778"/>
    </row>
    <row r="7" spans="1:10">
      <c r="A7" s="1575"/>
      <c r="B7" s="774" t="s">
        <v>79</v>
      </c>
      <c r="C7" s="775"/>
      <c r="D7" s="776"/>
      <c r="E7" s="777"/>
      <c r="F7" s="778"/>
    </row>
    <row r="8" spans="1:10" ht="13.5" thickBot="1">
      <c r="A8" s="1575"/>
      <c r="B8" s="774" t="s">
        <v>59</v>
      </c>
      <c r="C8" s="775">
        <v>64000</v>
      </c>
      <c r="D8" s="776">
        <v>1081069</v>
      </c>
      <c r="E8" s="777">
        <v>989597</v>
      </c>
      <c r="F8" s="1045">
        <f>E8/D8*100</f>
        <v>91.538745445480345</v>
      </c>
    </row>
    <row r="9" spans="1:10">
      <c r="A9" s="1575"/>
      <c r="B9" s="774" t="s">
        <v>80</v>
      </c>
      <c r="C9" s="775"/>
      <c r="D9" s="776"/>
      <c r="E9" s="777"/>
      <c r="F9" s="778"/>
    </row>
    <row r="10" spans="1:10" ht="24">
      <c r="A10" s="1575"/>
      <c r="B10" s="774" t="s">
        <v>77</v>
      </c>
      <c r="C10" s="775"/>
      <c r="D10" s="776"/>
      <c r="E10" s="777"/>
      <c r="F10" s="778"/>
    </row>
    <row r="11" spans="1:10" ht="24.75" thickBot="1">
      <c r="A11" s="1575"/>
      <c r="B11" s="774" t="s">
        <v>68</v>
      </c>
      <c r="C11" s="779"/>
      <c r="D11" s="776"/>
      <c r="E11" s="777"/>
      <c r="F11" s="1045"/>
    </row>
    <row r="12" spans="1:10">
      <c r="A12" s="1575"/>
      <c r="B12" s="774" t="s">
        <v>75</v>
      </c>
      <c r="C12" s="775">
        <v>2344000</v>
      </c>
      <c r="D12" s="776"/>
      <c r="E12" s="777"/>
      <c r="F12" s="778"/>
    </row>
    <row r="13" spans="1:10" ht="13.5" thickBot="1">
      <c r="A13" s="1576"/>
      <c r="B13" s="780" t="s">
        <v>11</v>
      </c>
      <c r="C13" s="781">
        <f>SUM(C5:C12)</f>
        <v>2408000</v>
      </c>
      <c r="D13" s="782">
        <f>SUM(D5:D12)</f>
        <v>1885325</v>
      </c>
      <c r="E13" s="782">
        <f>SUM(E5:E12)</f>
        <v>1673214</v>
      </c>
      <c r="F13" s="783">
        <f>E13/D13*100</f>
        <v>88.749366820044287</v>
      </c>
    </row>
    <row r="14" spans="1:10" ht="24">
      <c r="A14" s="1575" t="s">
        <v>88</v>
      </c>
      <c r="B14" s="769" t="s">
        <v>61</v>
      </c>
      <c r="C14" s="770"/>
      <c r="D14" s="771"/>
      <c r="E14" s="772"/>
      <c r="F14" s="773"/>
    </row>
    <row r="15" spans="1:10" ht="36">
      <c r="A15" s="1575"/>
      <c r="B15" s="774" t="s">
        <v>66</v>
      </c>
      <c r="C15" s="775"/>
      <c r="D15" s="776"/>
      <c r="E15" s="777"/>
      <c r="F15" s="778"/>
    </row>
    <row r="16" spans="1:10">
      <c r="A16" s="1575"/>
      <c r="B16" s="774" t="s">
        <v>79</v>
      </c>
      <c r="C16" s="775"/>
      <c r="D16" s="776"/>
      <c r="E16" s="777"/>
      <c r="F16" s="778"/>
    </row>
    <row r="17" spans="1:6" ht="13.5" thickBot="1">
      <c r="A17" s="1575"/>
      <c r="B17" s="774" t="s">
        <v>59</v>
      </c>
      <c r="C17" s="775">
        <v>960000</v>
      </c>
      <c r="D17" s="776">
        <v>960000</v>
      </c>
      <c r="E17" s="777">
        <v>658000</v>
      </c>
      <c r="F17" s="1045">
        <f>E17/D17*100</f>
        <v>68.541666666666671</v>
      </c>
    </row>
    <row r="18" spans="1:6">
      <c r="A18" s="1575"/>
      <c r="B18" s="774" t="s">
        <v>80</v>
      </c>
      <c r="C18" s="775"/>
      <c r="D18" s="776"/>
      <c r="E18" s="777"/>
      <c r="F18" s="778"/>
    </row>
    <row r="19" spans="1:6" ht="24">
      <c r="A19" s="1575"/>
      <c r="B19" s="774" t="s">
        <v>77</v>
      </c>
      <c r="C19" s="775"/>
      <c r="D19" s="776"/>
      <c r="E19" s="777"/>
      <c r="F19" s="778"/>
    </row>
    <row r="20" spans="1:6" ht="24">
      <c r="A20" s="1575"/>
      <c r="B20" s="774" t="s">
        <v>68</v>
      </c>
      <c r="C20" s="784"/>
      <c r="D20" s="785"/>
      <c r="E20" s="786"/>
      <c r="F20" s="787"/>
    </row>
    <row r="21" spans="1:6">
      <c r="A21" s="1575"/>
      <c r="B21" s="774" t="s">
        <v>75</v>
      </c>
      <c r="C21" s="788">
        <v>3497000</v>
      </c>
      <c r="D21" s="785"/>
      <c r="E21" s="786"/>
      <c r="F21" s="787"/>
    </row>
    <row r="22" spans="1:6" ht="13.5" thickBot="1">
      <c r="A22" s="1576"/>
      <c r="B22" s="780" t="s">
        <v>11</v>
      </c>
      <c r="C22" s="781">
        <f>SUM(C14:C21)</f>
        <v>4457000</v>
      </c>
      <c r="D22" s="782">
        <f>SUM(D14:D21)</f>
        <v>960000</v>
      </c>
      <c r="E22" s="782">
        <f>SUM(E14:E21)</f>
        <v>658000</v>
      </c>
      <c r="F22" s="792">
        <f>E22/D22*100</f>
        <v>68.541666666666671</v>
      </c>
    </row>
    <row r="23" spans="1:6" ht="24">
      <c r="A23" s="1575" t="s">
        <v>82</v>
      </c>
      <c r="B23" s="769" t="s">
        <v>61</v>
      </c>
      <c r="C23" s="770"/>
      <c r="D23" s="771"/>
      <c r="E23" s="772"/>
      <c r="F23" s="776"/>
    </row>
    <row r="24" spans="1:6" ht="36">
      <c r="A24" s="1575"/>
      <c r="B24" s="774" t="s">
        <v>66</v>
      </c>
      <c r="C24" s="775"/>
      <c r="D24" s="776"/>
      <c r="E24" s="777"/>
      <c r="F24" s="776"/>
    </row>
    <row r="25" spans="1:6">
      <c r="A25" s="1575"/>
      <c r="B25" s="774" t="s">
        <v>79</v>
      </c>
      <c r="C25" s="775"/>
      <c r="D25" s="776"/>
      <c r="E25" s="777"/>
      <c r="F25" s="776"/>
    </row>
    <row r="26" spans="1:6">
      <c r="A26" s="1575"/>
      <c r="B26" s="774" t="s">
        <v>59</v>
      </c>
      <c r="C26" s="775">
        <v>13671000</v>
      </c>
      <c r="D26" s="776">
        <v>20962129</v>
      </c>
      <c r="E26" s="777">
        <v>16535307</v>
      </c>
      <c r="F26" s="777">
        <f>E26/D26*100</f>
        <v>78.881811098481464</v>
      </c>
    </row>
    <row r="27" spans="1:6">
      <c r="A27" s="1575"/>
      <c r="B27" s="774" t="s">
        <v>80</v>
      </c>
      <c r="C27" s="775"/>
      <c r="D27" s="776"/>
      <c r="E27" s="777">
        <v>150000</v>
      </c>
      <c r="F27" s="777"/>
    </row>
    <row r="28" spans="1:6" ht="24">
      <c r="A28" s="1575"/>
      <c r="B28" s="774" t="s">
        <v>77</v>
      </c>
      <c r="C28" s="775"/>
      <c r="D28" s="776"/>
      <c r="E28" s="777"/>
      <c r="F28" s="776"/>
    </row>
    <row r="29" spans="1:6" ht="24">
      <c r="A29" s="1575"/>
      <c r="B29" s="774" t="s">
        <v>68</v>
      </c>
      <c r="C29" s="779"/>
      <c r="D29" s="776"/>
      <c r="E29" s="777"/>
      <c r="F29" s="776"/>
    </row>
    <row r="30" spans="1:6">
      <c r="A30" s="1575"/>
      <c r="B30" s="774" t="s">
        <v>75</v>
      </c>
      <c r="C30" s="775"/>
      <c r="D30" s="776"/>
      <c r="E30" s="777"/>
      <c r="F30" s="778"/>
    </row>
    <row r="31" spans="1:6" ht="13.5" thickBot="1">
      <c r="A31" s="1576"/>
      <c r="B31" s="780" t="s">
        <v>11</v>
      </c>
      <c r="C31" s="781">
        <f>SUM(C23:C30)</f>
        <v>13671000</v>
      </c>
      <c r="D31" s="781">
        <f>SUM(D23:D30)</f>
        <v>20962129</v>
      </c>
      <c r="E31" s="781">
        <f>SUM(E23:E30)</f>
        <v>16685307</v>
      </c>
      <c r="F31" s="783">
        <f>E31/D31*100</f>
        <v>79.597387269203423</v>
      </c>
    </row>
    <row r="32" spans="1:6" ht="24">
      <c r="A32" s="1575" t="s">
        <v>83</v>
      </c>
      <c r="B32" s="789" t="s">
        <v>61</v>
      </c>
      <c r="C32" s="770">
        <v>297487425</v>
      </c>
      <c r="D32" s="771">
        <v>248664151</v>
      </c>
      <c r="E32" s="772">
        <v>248664151</v>
      </c>
      <c r="F32" s="777">
        <f>E32/D32*100</f>
        <v>100</v>
      </c>
    </row>
    <row r="33" spans="1:6" ht="36">
      <c r="A33" s="1575"/>
      <c r="B33" s="774" t="s">
        <v>66</v>
      </c>
      <c r="C33" s="775"/>
      <c r="D33" s="776">
        <v>3267774</v>
      </c>
      <c r="E33" s="777">
        <v>3267774</v>
      </c>
      <c r="F33" s="778">
        <f>E33/D33*100</f>
        <v>100</v>
      </c>
    </row>
    <row r="34" spans="1:6">
      <c r="A34" s="1575"/>
      <c r="B34" s="774" t="s">
        <v>79</v>
      </c>
      <c r="C34" s="775"/>
      <c r="D34" s="776"/>
      <c r="E34" s="777"/>
      <c r="F34" s="778"/>
    </row>
    <row r="35" spans="1:6">
      <c r="A35" s="1575"/>
      <c r="B35" s="774" t="s">
        <v>59</v>
      </c>
      <c r="C35" s="775"/>
      <c r="D35" s="776"/>
      <c r="E35" s="777"/>
      <c r="F35" s="778"/>
    </row>
    <row r="36" spans="1:6">
      <c r="A36" s="1575"/>
      <c r="B36" s="774" t="s">
        <v>80</v>
      </c>
      <c r="C36" s="775"/>
      <c r="D36" s="776"/>
      <c r="E36" s="777"/>
      <c r="F36" s="778"/>
    </row>
    <row r="37" spans="1:6" ht="24">
      <c r="A37" s="1575"/>
      <c r="B37" s="774" t="s">
        <v>77</v>
      </c>
      <c r="C37" s="775"/>
      <c r="D37" s="776"/>
      <c r="E37" s="777"/>
      <c r="F37" s="778"/>
    </row>
    <row r="38" spans="1:6" ht="24">
      <c r="A38" s="1575"/>
      <c r="B38" s="774" t="s">
        <v>68</v>
      </c>
      <c r="C38" s="779"/>
      <c r="D38" s="776"/>
      <c r="E38" s="777"/>
      <c r="F38" s="778"/>
    </row>
    <row r="39" spans="1:6">
      <c r="A39" s="1575"/>
      <c r="B39" s="774" t="s">
        <v>75</v>
      </c>
      <c r="C39" s="775">
        <v>8105000</v>
      </c>
      <c r="D39" s="776"/>
      <c r="E39" s="777">
        <v>10495990</v>
      </c>
      <c r="F39" s="778"/>
    </row>
    <row r="40" spans="1:6" ht="13.5" thickBot="1">
      <c r="A40" s="1576"/>
      <c r="B40" s="780" t="s">
        <v>11</v>
      </c>
      <c r="C40" s="790">
        <f>SUM(C32:C39)</f>
        <v>305592425</v>
      </c>
      <c r="D40" s="791">
        <f>SUM(D32:D39)</f>
        <v>251931925</v>
      </c>
      <c r="E40" s="791">
        <f>SUM(E32:E39)</f>
        <v>262427915</v>
      </c>
      <c r="F40" s="792">
        <f>E40/D40*100</f>
        <v>104.16620084969381</v>
      </c>
    </row>
    <row r="41" spans="1:6" ht="24">
      <c r="A41" s="1571" t="s">
        <v>426</v>
      </c>
      <c r="B41" s="793" t="s">
        <v>61</v>
      </c>
      <c r="C41" s="815"/>
      <c r="D41" s="1268">
        <v>1500000</v>
      </c>
      <c r="E41" s="1268">
        <v>1400653</v>
      </c>
      <c r="F41" s="778">
        <f>E41/D41*100</f>
        <v>93.376866666666672</v>
      </c>
    </row>
    <row r="42" spans="1:6" ht="36">
      <c r="A42" s="1572"/>
      <c r="B42" s="793" t="s">
        <v>66</v>
      </c>
      <c r="C42" s="817"/>
      <c r="D42" s="1269"/>
      <c r="E42" s="1269"/>
      <c r="F42" s="796"/>
    </row>
    <row r="43" spans="1:6">
      <c r="A43" s="1572"/>
      <c r="B43" s="793" t="s">
        <v>79</v>
      </c>
      <c r="C43" s="817"/>
      <c r="D43" s="1269"/>
      <c r="E43" s="1269"/>
      <c r="F43" s="796"/>
    </row>
    <row r="44" spans="1:6">
      <c r="A44" s="1572"/>
      <c r="B44" s="793" t="s">
        <v>59</v>
      </c>
      <c r="C44" s="817"/>
      <c r="D44" s="1269"/>
      <c r="E44" s="1269"/>
      <c r="F44" s="796"/>
    </row>
    <row r="45" spans="1:6">
      <c r="A45" s="1572"/>
      <c r="B45" s="793" t="s">
        <v>80</v>
      </c>
      <c r="C45" s="817"/>
      <c r="D45" s="1269"/>
      <c r="E45" s="1269"/>
      <c r="F45" s="796"/>
    </row>
    <row r="46" spans="1:6" ht="24">
      <c r="A46" s="1572"/>
      <c r="B46" s="793" t="s">
        <v>77</v>
      </c>
      <c r="C46" s="817"/>
      <c r="D46" s="1269"/>
      <c r="E46" s="1269"/>
      <c r="F46" s="796"/>
    </row>
    <row r="47" spans="1:6" ht="24">
      <c r="A47" s="1572"/>
      <c r="B47" s="793" t="s">
        <v>68</v>
      </c>
      <c r="C47" s="817"/>
      <c r="D47" s="1269"/>
      <c r="E47" s="1269"/>
      <c r="F47" s="796"/>
    </row>
    <row r="48" spans="1:6">
      <c r="A48" s="1572"/>
      <c r="B48" s="793" t="s">
        <v>75</v>
      </c>
      <c r="C48" s="817">
        <v>0</v>
      </c>
      <c r="D48" s="1269">
        <v>137568188</v>
      </c>
      <c r="E48" s="1269">
        <v>139464000</v>
      </c>
      <c r="F48" s="796"/>
    </row>
    <row r="49" spans="1:6" ht="13.5" thickBot="1">
      <c r="A49" s="1577"/>
      <c r="B49" s="797" t="s">
        <v>11</v>
      </c>
      <c r="C49" s="798">
        <f>SUM(C41:C48)</f>
        <v>0</v>
      </c>
      <c r="D49" s="798">
        <f>SUM(D41:D48)</f>
        <v>139068188</v>
      </c>
      <c r="E49" s="798">
        <f>SUM(E41:E48)</f>
        <v>140864653</v>
      </c>
      <c r="F49" s="792">
        <f>SUM(E49/D49*100)</f>
        <v>101.29178716271186</v>
      </c>
    </row>
    <row r="50" spans="1:6" ht="16.5" thickBot="1">
      <c r="A50" s="764" t="s">
        <v>81</v>
      </c>
      <c r="B50" s="765" t="s">
        <v>170</v>
      </c>
      <c r="C50" s="766" t="s">
        <v>166</v>
      </c>
      <c r="D50" s="767" t="s">
        <v>171</v>
      </c>
      <c r="E50" s="767" t="s">
        <v>168</v>
      </c>
      <c r="F50" s="768" t="s">
        <v>169</v>
      </c>
    </row>
    <row r="51" spans="1:6" ht="24">
      <c r="A51" s="1571" t="s">
        <v>553</v>
      </c>
      <c r="B51" s="769" t="s">
        <v>61</v>
      </c>
      <c r="C51" s="770"/>
      <c r="D51" s="771">
        <v>89495476</v>
      </c>
      <c r="E51" s="772">
        <v>78158885</v>
      </c>
      <c r="F51" s="778">
        <f>E51/D51*100</f>
        <v>87.332777580846653</v>
      </c>
    </row>
    <row r="52" spans="1:6" ht="36">
      <c r="A52" s="1572"/>
      <c r="B52" s="774" t="s">
        <v>66</v>
      </c>
      <c r="C52" s="775"/>
      <c r="D52" s="776"/>
      <c r="E52" s="777"/>
      <c r="F52" s="778"/>
    </row>
    <row r="53" spans="1:6">
      <c r="A53" s="1572"/>
      <c r="B53" s="774" t="s">
        <v>79</v>
      </c>
      <c r="C53" s="775"/>
      <c r="D53" s="776"/>
      <c r="E53" s="777"/>
      <c r="F53" s="778"/>
    </row>
    <row r="54" spans="1:6">
      <c r="A54" s="1572"/>
      <c r="B54" s="774" t="s">
        <v>59</v>
      </c>
      <c r="C54" s="775"/>
      <c r="D54" s="776"/>
      <c r="E54" s="777"/>
      <c r="F54" s="778"/>
    </row>
    <row r="55" spans="1:6">
      <c r="A55" s="1572"/>
      <c r="B55" s="774" t="s">
        <v>80</v>
      </c>
      <c r="C55" s="775"/>
      <c r="D55" s="776"/>
      <c r="E55" s="777"/>
      <c r="F55" s="778"/>
    </row>
    <row r="56" spans="1:6" ht="24">
      <c r="A56" s="1572"/>
      <c r="B56" s="774" t="s">
        <v>77</v>
      </c>
      <c r="C56" s="775"/>
      <c r="D56" s="776"/>
      <c r="E56" s="777"/>
      <c r="F56" s="778"/>
    </row>
    <row r="57" spans="1:6" ht="24">
      <c r="A57" s="1572"/>
      <c r="B57" s="774" t="s">
        <v>68</v>
      </c>
      <c r="C57" s="779"/>
      <c r="D57" s="776"/>
      <c r="E57" s="777"/>
      <c r="F57" s="778"/>
    </row>
    <row r="58" spans="1:6">
      <c r="A58" s="1572"/>
      <c r="B58" s="774" t="s">
        <v>75</v>
      </c>
      <c r="C58" s="775">
        <v>35000</v>
      </c>
      <c r="D58" s="776"/>
      <c r="E58" s="777"/>
      <c r="F58" s="778"/>
    </row>
    <row r="59" spans="1:6" ht="13.5" thickBot="1">
      <c r="A59" s="1573"/>
      <c r="B59" s="780" t="s">
        <v>11</v>
      </c>
      <c r="C59" s="781">
        <f>SUM(C51:C58)</f>
        <v>35000</v>
      </c>
      <c r="D59" s="782">
        <f>SUM(D51:D58)</f>
        <v>89495476</v>
      </c>
      <c r="E59" s="782">
        <f>SUM(E51:E58)</f>
        <v>78158885</v>
      </c>
      <c r="F59" s="783">
        <f>E59/D59*100</f>
        <v>87.332777580846653</v>
      </c>
    </row>
    <row r="60" spans="1:6" ht="24">
      <c r="A60" s="1578" t="s">
        <v>87</v>
      </c>
      <c r="B60" s="769" t="s">
        <v>61</v>
      </c>
      <c r="C60" s="770"/>
      <c r="D60" s="771">
        <v>465650885</v>
      </c>
      <c r="E60" s="772">
        <v>443484083</v>
      </c>
      <c r="F60" s="773">
        <f>E60/D60*100</f>
        <v>95.23960917630383</v>
      </c>
    </row>
    <row r="61" spans="1:6" ht="36">
      <c r="A61" s="1579"/>
      <c r="B61" s="774" t="s">
        <v>66</v>
      </c>
      <c r="C61" s="775"/>
      <c r="D61" s="776">
        <v>83527009</v>
      </c>
      <c r="E61" s="777">
        <v>80758319</v>
      </c>
      <c r="F61" s="778">
        <f>E61/D61*100</f>
        <v>96.685275777084271</v>
      </c>
    </row>
    <row r="62" spans="1:6">
      <c r="A62" s="1579"/>
      <c r="B62" s="774" t="s">
        <v>79</v>
      </c>
      <c r="C62" s="775"/>
      <c r="D62" s="776"/>
      <c r="E62" s="777"/>
      <c r="F62" s="778"/>
    </row>
    <row r="63" spans="1:6">
      <c r="A63" s="1579"/>
      <c r="B63" s="774" t="s">
        <v>59</v>
      </c>
      <c r="C63" s="775">
        <v>14347000</v>
      </c>
      <c r="D63" s="776">
        <v>20241336</v>
      </c>
      <c r="E63" s="777">
        <v>18476737</v>
      </c>
      <c r="F63" s="778">
        <f>E63/D63*100</f>
        <v>91.282200937724667</v>
      </c>
    </row>
    <row r="64" spans="1:6">
      <c r="A64" s="1579"/>
      <c r="B64" s="774" t="s">
        <v>80</v>
      </c>
      <c r="C64" s="775"/>
      <c r="D64" s="776"/>
      <c r="E64" s="777"/>
      <c r="F64" s="778"/>
    </row>
    <row r="65" spans="1:6" ht="24">
      <c r="A65" s="1579"/>
      <c r="B65" s="774" t="s">
        <v>77</v>
      </c>
      <c r="C65" s="775"/>
      <c r="D65" s="776"/>
      <c r="E65" s="777"/>
      <c r="F65" s="778"/>
    </row>
    <row r="66" spans="1:6" ht="24">
      <c r="A66" s="1579"/>
      <c r="B66" s="774" t="s">
        <v>68</v>
      </c>
      <c r="C66" s="800"/>
      <c r="D66" s="776"/>
      <c r="E66" s="777"/>
      <c r="F66" s="778"/>
    </row>
    <row r="67" spans="1:6">
      <c r="A67" s="1579"/>
      <c r="B67" s="774" t="s">
        <v>75</v>
      </c>
      <c r="C67" s="775">
        <v>99611000</v>
      </c>
      <c r="D67" s="776"/>
      <c r="E67" s="777"/>
      <c r="F67" s="778"/>
    </row>
    <row r="68" spans="1:6" ht="13.5" thickBot="1">
      <c r="A68" s="1580"/>
      <c r="B68" s="780" t="s">
        <v>11</v>
      </c>
      <c r="C68" s="781">
        <f>SUM(C60:C67)</f>
        <v>113958000</v>
      </c>
      <c r="D68" s="782">
        <f>SUM(D60:D67)</f>
        <v>569419230</v>
      </c>
      <c r="E68" s="782">
        <f>SUM(E60:E67)</f>
        <v>542719139</v>
      </c>
      <c r="F68" s="796">
        <f>E68/D68*100</f>
        <v>95.310995907180725</v>
      </c>
    </row>
    <row r="69" spans="1:6" ht="24">
      <c r="A69" s="1578" t="s">
        <v>687</v>
      </c>
      <c r="B69" s="769" t="s">
        <v>61</v>
      </c>
      <c r="C69" s="770"/>
      <c r="D69" s="771"/>
      <c r="E69" s="772"/>
      <c r="F69" s="773"/>
    </row>
    <row r="70" spans="1:6" ht="36">
      <c r="A70" s="1579"/>
      <c r="B70" s="774" t="s">
        <v>66</v>
      </c>
      <c r="C70" s="775"/>
      <c r="D70" s="776"/>
      <c r="E70" s="777"/>
      <c r="F70" s="778"/>
    </row>
    <row r="71" spans="1:6">
      <c r="A71" s="1579"/>
      <c r="B71" s="774" t="s">
        <v>79</v>
      </c>
      <c r="C71" s="775"/>
      <c r="D71" s="776"/>
      <c r="E71" s="777"/>
      <c r="F71" s="778"/>
    </row>
    <row r="72" spans="1:6">
      <c r="A72" s="1579"/>
      <c r="B72" s="774" t="s">
        <v>59</v>
      </c>
      <c r="C72" s="775">
        <v>356000</v>
      </c>
      <c r="D72" s="776">
        <v>939259</v>
      </c>
      <c r="E72" s="777">
        <v>1184772</v>
      </c>
      <c r="F72" s="778">
        <f>E72/D72*100</f>
        <v>126.13900958095689</v>
      </c>
    </row>
    <row r="73" spans="1:6">
      <c r="A73" s="1579"/>
      <c r="B73" s="774" t="s">
        <v>80</v>
      </c>
      <c r="C73" s="775"/>
      <c r="D73" s="776"/>
      <c r="E73" s="777"/>
      <c r="F73" s="778"/>
    </row>
    <row r="74" spans="1:6" ht="24">
      <c r="A74" s="1579"/>
      <c r="B74" s="774" t="s">
        <v>77</v>
      </c>
      <c r="C74" s="775"/>
      <c r="D74" s="776"/>
      <c r="E74" s="777"/>
      <c r="F74" s="778"/>
    </row>
    <row r="75" spans="1:6" ht="24">
      <c r="A75" s="1579"/>
      <c r="B75" s="774" t="s">
        <v>68</v>
      </c>
      <c r="C75" s="779"/>
      <c r="D75" s="776"/>
      <c r="E75" s="777"/>
      <c r="F75" s="778"/>
    </row>
    <row r="76" spans="1:6" ht="13.5" thickBot="1">
      <c r="A76" s="1579"/>
      <c r="B76" s="774" t="s">
        <v>75</v>
      </c>
      <c r="C76" s="775"/>
      <c r="D76" s="776"/>
      <c r="E76" s="777"/>
      <c r="F76" s="778"/>
    </row>
    <row r="77" spans="1:6" ht="13.5" thickBot="1">
      <c r="A77" s="1580"/>
      <c r="B77" s="780" t="s">
        <v>11</v>
      </c>
      <c r="C77" s="781">
        <f>SUM(C69:C76)</f>
        <v>356000</v>
      </c>
      <c r="D77" s="781">
        <f>SUM(D69:D76)</f>
        <v>939259</v>
      </c>
      <c r="E77" s="781">
        <f>SUM(E69:E76)</f>
        <v>1184772</v>
      </c>
      <c r="F77" s="795">
        <f>E77/D77*100</f>
        <v>126.13900958095689</v>
      </c>
    </row>
    <row r="78" spans="1:6" ht="24">
      <c r="A78" s="1578" t="s">
        <v>554</v>
      </c>
      <c r="B78" s="769" t="s">
        <v>61</v>
      </c>
      <c r="C78" s="770"/>
      <c r="D78" s="771"/>
      <c r="E78" s="772"/>
      <c r="F78" s="773"/>
    </row>
    <row r="79" spans="1:6" ht="36">
      <c r="A79" s="1579"/>
      <c r="B79" s="774" t="s">
        <v>66</v>
      </c>
      <c r="C79" s="775">
        <v>630000000</v>
      </c>
      <c r="D79" s="776">
        <v>630000000</v>
      </c>
      <c r="E79" s="777"/>
      <c r="F79" s="778"/>
    </row>
    <row r="80" spans="1:6">
      <c r="A80" s="1579"/>
      <c r="B80" s="774" t="s">
        <v>79</v>
      </c>
      <c r="C80" s="775"/>
      <c r="D80" s="776"/>
      <c r="E80" s="777"/>
      <c r="F80" s="778"/>
    </row>
    <row r="81" spans="1:6">
      <c r="A81" s="1579"/>
      <c r="B81" s="774" t="s">
        <v>59</v>
      </c>
      <c r="C81" s="775"/>
      <c r="D81" s="776"/>
      <c r="E81" s="777"/>
      <c r="F81" s="778"/>
    </row>
    <row r="82" spans="1:6">
      <c r="A82" s="1579"/>
      <c r="B82" s="774" t="s">
        <v>80</v>
      </c>
      <c r="C82" s="775"/>
      <c r="D82" s="776"/>
      <c r="E82" s="777"/>
      <c r="F82" s="778"/>
    </row>
    <row r="83" spans="1:6" ht="24">
      <c r="A83" s="1579"/>
      <c r="B83" s="774" t="s">
        <v>77</v>
      </c>
      <c r="C83" s="775"/>
      <c r="D83" s="776"/>
      <c r="E83" s="777"/>
      <c r="F83" s="778"/>
    </row>
    <row r="84" spans="1:6" ht="24">
      <c r="A84" s="1579"/>
      <c r="B84" s="774" t="s">
        <v>68</v>
      </c>
      <c r="C84" s="1285">
        <v>514000</v>
      </c>
      <c r="D84" s="776">
        <v>514000</v>
      </c>
      <c r="E84" s="777">
        <v>512817</v>
      </c>
      <c r="F84" s="778">
        <f>E84/D84*100</f>
        <v>99.769844357976652</v>
      </c>
    </row>
    <row r="85" spans="1:6" ht="13.5" thickBot="1">
      <c r="A85" s="1579"/>
      <c r="B85" s="774" t="s">
        <v>75</v>
      </c>
      <c r="C85" s="775">
        <v>16958000</v>
      </c>
      <c r="D85" s="776"/>
      <c r="E85" s="777"/>
      <c r="F85" s="778"/>
    </row>
    <row r="86" spans="1:6" ht="13.5" thickBot="1">
      <c r="A86" s="1580"/>
      <c r="B86" s="780" t="s">
        <v>11</v>
      </c>
      <c r="C86" s="781">
        <f>SUM(C78:C85)</f>
        <v>647472000</v>
      </c>
      <c r="D86" s="781">
        <f>SUM(D78:D85)</f>
        <v>630514000</v>
      </c>
      <c r="E86" s="781">
        <f>SUM(E78:E85)</f>
        <v>512817</v>
      </c>
      <c r="F86" s="795">
        <f>E86/D86*100</f>
        <v>8.1333166273865443E-2</v>
      </c>
    </row>
    <row r="87" spans="1:6" ht="24">
      <c r="A87" s="1571" t="s">
        <v>555</v>
      </c>
      <c r="B87" s="769" t="s">
        <v>61</v>
      </c>
      <c r="C87" s="770"/>
      <c r="D87" s="771"/>
      <c r="E87" s="772"/>
      <c r="F87" s="773"/>
    </row>
    <row r="88" spans="1:6" ht="36">
      <c r="A88" s="1572"/>
      <c r="B88" s="774" t="s">
        <v>66</v>
      </c>
      <c r="C88" s="775"/>
      <c r="D88" s="776"/>
      <c r="E88" s="777"/>
      <c r="F88" s="778"/>
    </row>
    <row r="89" spans="1:6">
      <c r="A89" s="1572"/>
      <c r="B89" s="774" t="s">
        <v>79</v>
      </c>
      <c r="C89" s="775"/>
      <c r="D89" s="777"/>
      <c r="E89" s="777"/>
      <c r="F89" s="778"/>
    </row>
    <row r="90" spans="1:6">
      <c r="A90" s="1572"/>
      <c r="B90" s="774" t="s">
        <v>59</v>
      </c>
      <c r="C90" s="775"/>
      <c r="D90" s="776"/>
      <c r="E90" s="777"/>
      <c r="F90" s="778"/>
    </row>
    <row r="91" spans="1:6">
      <c r="A91" s="1572"/>
      <c r="B91" s="774" t="s">
        <v>80</v>
      </c>
      <c r="C91" s="775"/>
      <c r="D91" s="776"/>
      <c r="E91" s="777"/>
      <c r="F91" s="778"/>
    </row>
    <row r="92" spans="1:6" ht="24">
      <c r="A92" s="1572"/>
      <c r="B92" s="774" t="s">
        <v>77</v>
      </c>
      <c r="C92" s="775"/>
      <c r="D92" s="776">
        <v>100000</v>
      </c>
      <c r="E92" s="777">
        <v>100000</v>
      </c>
      <c r="F92" s="778">
        <f>E92/D92*100</f>
        <v>100</v>
      </c>
    </row>
    <row r="93" spans="1:6" ht="24">
      <c r="A93" s="1572"/>
      <c r="B93" s="774" t="s">
        <v>68</v>
      </c>
      <c r="C93" s="779"/>
      <c r="D93" s="776"/>
      <c r="E93" s="777"/>
      <c r="F93" s="778"/>
    </row>
    <row r="94" spans="1:6">
      <c r="A94" s="1572"/>
      <c r="B94" s="774" t="s">
        <v>75</v>
      </c>
      <c r="C94" s="775"/>
      <c r="D94" s="776"/>
      <c r="E94" s="777"/>
      <c r="F94" s="778"/>
    </row>
    <row r="95" spans="1:6" ht="13.5" thickBot="1">
      <c r="A95" s="1573"/>
      <c r="B95" s="780" t="s">
        <v>11</v>
      </c>
      <c r="C95" s="781">
        <f>SUM(C87:C94)</f>
        <v>0</v>
      </c>
      <c r="D95" s="782">
        <f>SUM(D87:D94)</f>
        <v>100000</v>
      </c>
      <c r="E95" s="782">
        <f>SUM(E87:E94)</f>
        <v>100000</v>
      </c>
      <c r="F95" s="796">
        <f>E95/D95*100</f>
        <v>100</v>
      </c>
    </row>
    <row r="96" spans="1:6" ht="24">
      <c r="A96" s="1571" t="s">
        <v>570</v>
      </c>
      <c r="B96" s="789" t="s">
        <v>61</v>
      </c>
      <c r="C96" s="801"/>
      <c r="D96" s="802"/>
      <c r="E96" s="803"/>
      <c r="F96" s="804"/>
    </row>
    <row r="97" spans="1:6" ht="36">
      <c r="A97" s="1572"/>
      <c r="B97" s="774" t="s">
        <v>66</v>
      </c>
      <c r="C97" s="775">
        <v>1429920000</v>
      </c>
      <c r="D97" s="776">
        <v>1429920000</v>
      </c>
      <c r="E97" s="777"/>
      <c r="F97" s="778"/>
    </row>
    <row r="98" spans="1:6">
      <c r="A98" s="1572"/>
      <c r="B98" s="774" t="s">
        <v>79</v>
      </c>
      <c r="C98" s="775"/>
      <c r="D98" s="776"/>
      <c r="E98" s="777"/>
      <c r="F98" s="778"/>
    </row>
    <row r="99" spans="1:6">
      <c r="A99" s="1572"/>
      <c r="B99" s="774" t="s">
        <v>59</v>
      </c>
      <c r="C99" s="775">
        <v>414951000</v>
      </c>
      <c r="D99" s="776">
        <v>414951000</v>
      </c>
      <c r="E99" s="777"/>
      <c r="F99" s="778"/>
    </row>
    <row r="100" spans="1:6">
      <c r="A100" s="1572"/>
      <c r="B100" s="774" t="s">
        <v>80</v>
      </c>
      <c r="C100" s="775"/>
      <c r="D100" s="776"/>
      <c r="E100" s="777"/>
      <c r="F100" s="778"/>
    </row>
    <row r="101" spans="1:6" ht="24">
      <c r="A101" s="1572"/>
      <c r="B101" s="774" t="s">
        <v>77</v>
      </c>
      <c r="C101" s="775"/>
      <c r="D101" s="776"/>
      <c r="E101" s="777"/>
      <c r="F101" s="778"/>
    </row>
    <row r="102" spans="1:6" ht="24">
      <c r="A102" s="1572"/>
      <c r="B102" s="774" t="s">
        <v>68</v>
      </c>
      <c r="C102" s="779"/>
      <c r="D102" s="776"/>
      <c r="E102" s="777"/>
      <c r="F102" s="778"/>
    </row>
    <row r="103" spans="1:6" ht="13.5" thickBot="1">
      <c r="A103" s="1572"/>
      <c r="B103" s="1050" t="s">
        <v>75</v>
      </c>
      <c r="C103" s="1052"/>
      <c r="D103" s="1056"/>
      <c r="E103" s="1055"/>
      <c r="F103" s="1048"/>
    </row>
    <row r="104" spans="1:6" ht="13.5" thickBot="1">
      <c r="A104" s="1573"/>
      <c r="B104" s="1051" t="s">
        <v>11</v>
      </c>
      <c r="C104" s="1049">
        <f>SUM(C96:C103)</f>
        <v>1844871000</v>
      </c>
      <c r="D104" s="1049">
        <f>SUM(D96:D103)</f>
        <v>1844871000</v>
      </c>
      <c r="E104" s="1049">
        <f>SUM(E96:E103)</f>
        <v>0</v>
      </c>
      <c r="F104" s="1049"/>
    </row>
    <row r="105" spans="1:6" ht="24">
      <c r="A105" s="1571" t="s">
        <v>688</v>
      </c>
      <c r="B105" s="789" t="s">
        <v>61</v>
      </c>
      <c r="C105" s="801"/>
      <c r="D105" s="802">
        <v>93909</v>
      </c>
      <c r="E105" s="803"/>
      <c r="F105" s="804"/>
    </row>
    <row r="106" spans="1:6" ht="36">
      <c r="A106" s="1572"/>
      <c r="B106" s="774" t="s">
        <v>66</v>
      </c>
      <c r="C106" s="775"/>
      <c r="D106" s="776"/>
      <c r="E106" s="777"/>
      <c r="F106" s="778"/>
    </row>
    <row r="107" spans="1:6">
      <c r="A107" s="1572"/>
      <c r="B107" s="774" t="s">
        <v>79</v>
      </c>
      <c r="C107" s="775"/>
      <c r="D107" s="776"/>
      <c r="E107" s="777"/>
      <c r="F107" s="778"/>
    </row>
    <row r="108" spans="1:6">
      <c r="A108" s="1572"/>
      <c r="B108" s="774" t="s">
        <v>59</v>
      </c>
      <c r="C108" s="775"/>
      <c r="D108" s="776"/>
      <c r="E108" s="777"/>
      <c r="F108" s="778"/>
    </row>
    <row r="109" spans="1:6">
      <c r="A109" s="1572"/>
      <c r="B109" s="774" t="s">
        <v>80</v>
      </c>
      <c r="C109" s="775"/>
      <c r="D109" s="776"/>
      <c r="E109" s="777"/>
      <c r="F109" s="778"/>
    </row>
    <row r="110" spans="1:6" ht="24">
      <c r="A110" s="1572"/>
      <c r="B110" s="774" t="s">
        <v>77</v>
      </c>
      <c r="C110" s="775"/>
      <c r="D110" s="776"/>
      <c r="E110" s="777"/>
      <c r="F110" s="778"/>
    </row>
    <row r="111" spans="1:6" ht="24">
      <c r="A111" s="1572"/>
      <c r="B111" s="774" t="s">
        <v>68</v>
      </c>
      <c r="C111" s="779"/>
      <c r="D111" s="776"/>
      <c r="E111" s="777"/>
      <c r="F111" s="778"/>
    </row>
    <row r="112" spans="1:6" ht="13.5" thickBot="1">
      <c r="A112" s="1572"/>
      <c r="B112" s="1050" t="s">
        <v>75</v>
      </c>
      <c r="C112" s="1052"/>
      <c r="D112" s="1056"/>
      <c r="E112" s="1055"/>
      <c r="F112" s="1048"/>
    </row>
    <row r="113" spans="1:6" ht="13.5" thickBot="1">
      <c r="A113" s="1573"/>
      <c r="B113" s="1051" t="s">
        <v>11</v>
      </c>
      <c r="C113" s="1049">
        <f>SUM(C105:C112)</f>
        <v>0</v>
      </c>
      <c r="D113" s="1049">
        <f>SUM(D105:D112)</f>
        <v>93909</v>
      </c>
      <c r="E113" s="1049">
        <f>SUM(E105:E112)</f>
        <v>0</v>
      </c>
      <c r="F113" s="1049"/>
    </row>
    <row r="114" spans="1:6" ht="16.5" thickBot="1">
      <c r="A114" s="810" t="s">
        <v>81</v>
      </c>
      <c r="B114" s="811" t="s">
        <v>170</v>
      </c>
      <c r="C114" s="812" t="s">
        <v>166</v>
      </c>
      <c r="D114" s="813" t="s">
        <v>171</v>
      </c>
      <c r="E114" s="813" t="s">
        <v>168</v>
      </c>
      <c r="F114" s="814" t="s">
        <v>169</v>
      </c>
    </row>
    <row r="115" spans="1:6" ht="24.75" thickBot="1">
      <c r="A115" s="1571" t="s">
        <v>556</v>
      </c>
      <c r="B115" s="806" t="s">
        <v>61</v>
      </c>
      <c r="C115" s="815">
        <v>3677000</v>
      </c>
      <c r="D115" s="772">
        <v>5480880</v>
      </c>
      <c r="E115" s="772">
        <v>6834446</v>
      </c>
      <c r="F115" s="816">
        <f>SUM(E115/D115*100)</f>
        <v>124.6961436849557</v>
      </c>
    </row>
    <row r="116" spans="1:6" ht="36.75" thickBot="1">
      <c r="A116" s="1572"/>
      <c r="B116" s="793" t="s">
        <v>66</v>
      </c>
      <c r="C116" s="817"/>
      <c r="D116" s="777"/>
      <c r="E116" s="777"/>
      <c r="F116" s="816"/>
    </row>
    <row r="117" spans="1:6" ht="13.5" thickBot="1">
      <c r="A117" s="1572"/>
      <c r="B117" s="793" t="s">
        <v>79</v>
      </c>
      <c r="C117" s="817"/>
      <c r="D117" s="777"/>
      <c r="E117" s="777"/>
      <c r="F117" s="816"/>
    </row>
    <row r="118" spans="1:6" ht="13.5" thickBot="1">
      <c r="A118" s="1572"/>
      <c r="B118" s="793" t="s">
        <v>59</v>
      </c>
      <c r="C118" s="817"/>
      <c r="D118" s="777">
        <v>57067</v>
      </c>
      <c r="E118" s="777">
        <v>91658</v>
      </c>
      <c r="F118" s="816">
        <f t="shared" ref="F118:F120" si="0">SUM(E118/D118*100)</f>
        <v>160.61471603553719</v>
      </c>
    </row>
    <row r="119" spans="1:6" ht="13.5" thickBot="1">
      <c r="A119" s="1572"/>
      <c r="B119" s="793" t="s">
        <v>80</v>
      </c>
      <c r="C119" s="817"/>
      <c r="D119" s="777"/>
      <c r="E119" s="777"/>
      <c r="F119" s="816"/>
    </row>
    <row r="120" spans="1:6" ht="24.75" thickBot="1">
      <c r="A120" s="1572"/>
      <c r="B120" s="793" t="s">
        <v>77</v>
      </c>
      <c r="C120" s="817"/>
      <c r="D120" s="777">
        <v>945000</v>
      </c>
      <c r="E120" s="777">
        <v>1388886</v>
      </c>
      <c r="F120" s="816">
        <f t="shared" si="0"/>
        <v>146.97206349206348</v>
      </c>
    </row>
    <row r="121" spans="1:6" ht="24.75" thickBot="1">
      <c r="A121" s="1572"/>
      <c r="B121" s="793" t="s">
        <v>68</v>
      </c>
      <c r="C121" s="817"/>
      <c r="D121" s="777"/>
      <c r="E121" s="777"/>
      <c r="F121" s="816"/>
    </row>
    <row r="122" spans="1:6">
      <c r="A122" s="1572"/>
      <c r="B122" s="793" t="s">
        <v>75</v>
      </c>
      <c r="C122" s="817">
        <v>1807000</v>
      </c>
      <c r="D122" s="777"/>
      <c r="E122" s="777"/>
      <c r="F122" s="816"/>
    </row>
    <row r="123" spans="1:6" ht="13.5" thickBot="1">
      <c r="A123" s="1573"/>
      <c r="B123" s="807" t="s">
        <v>11</v>
      </c>
      <c r="C123" s="799">
        <f>SUM(C115:C122)</f>
        <v>5484000</v>
      </c>
      <c r="D123" s="799">
        <f>SUM(D115:D122)</f>
        <v>6482947</v>
      </c>
      <c r="E123" s="799">
        <f>SUM(E115:E122)</f>
        <v>8314990</v>
      </c>
      <c r="F123" s="783">
        <f>SUM(E123/D123*100)</f>
        <v>128.25941658939985</v>
      </c>
    </row>
    <row r="124" spans="1:6" ht="24">
      <c r="A124" s="1571" t="s">
        <v>116</v>
      </c>
      <c r="B124" s="808" t="s">
        <v>61</v>
      </c>
      <c r="C124" s="809"/>
      <c r="D124" s="802"/>
      <c r="E124" s="803"/>
      <c r="F124" s="803"/>
    </row>
    <row r="125" spans="1:6" ht="36">
      <c r="A125" s="1572"/>
      <c r="B125" s="774" t="s">
        <v>66</v>
      </c>
      <c r="C125" s="801"/>
      <c r="D125" s="802"/>
      <c r="E125" s="803"/>
      <c r="F125" s="1047"/>
    </row>
    <row r="126" spans="1:6" ht="13.5" thickBot="1">
      <c r="A126" s="1572"/>
      <c r="B126" s="774" t="s">
        <v>79</v>
      </c>
      <c r="C126" s="775"/>
      <c r="D126" s="776"/>
      <c r="E126" s="777"/>
      <c r="F126" s="818"/>
    </row>
    <row r="127" spans="1:6">
      <c r="A127" s="1572"/>
      <c r="B127" s="774" t="s">
        <v>59</v>
      </c>
      <c r="C127" s="775"/>
      <c r="D127" s="776">
        <v>1147176</v>
      </c>
      <c r="E127" s="777">
        <v>690554</v>
      </c>
      <c r="F127" s="816">
        <f>SUM(E127/D127*100)</f>
        <v>60.195994337398972</v>
      </c>
    </row>
    <row r="128" spans="1:6">
      <c r="A128" s="1572"/>
      <c r="B128" s="774" t="s">
        <v>80</v>
      </c>
      <c r="C128" s="775"/>
      <c r="D128" s="776"/>
      <c r="E128" s="777"/>
      <c r="F128" s="818"/>
    </row>
    <row r="129" spans="1:6" ht="24">
      <c r="A129" s="1572"/>
      <c r="B129" s="774" t="s">
        <v>77</v>
      </c>
      <c r="C129" s="775"/>
      <c r="D129" s="776"/>
      <c r="E129" s="777"/>
      <c r="F129" s="818"/>
    </row>
    <row r="130" spans="1:6" ht="24">
      <c r="A130" s="1572"/>
      <c r="B130" s="774" t="s">
        <v>68</v>
      </c>
      <c r="C130" s="779"/>
      <c r="D130" s="776"/>
      <c r="E130" s="777"/>
      <c r="F130" s="818"/>
    </row>
    <row r="131" spans="1:6" ht="13.5" thickBot="1">
      <c r="A131" s="1572"/>
      <c r="B131" s="1050" t="s">
        <v>75</v>
      </c>
      <c r="C131" s="1052"/>
      <c r="D131" s="1056"/>
      <c r="E131" s="1055"/>
      <c r="F131" s="818"/>
    </row>
    <row r="132" spans="1:6" ht="13.5" thickBot="1">
      <c r="A132" s="1573"/>
      <c r="B132" s="1051" t="s">
        <v>11</v>
      </c>
      <c r="C132" s="1053">
        <f>SUM(C124:C131)</f>
        <v>0</v>
      </c>
      <c r="D132" s="1049">
        <f>SUM(D124:D131)</f>
        <v>1147176</v>
      </c>
      <c r="E132" s="1049">
        <f>SUM(E124:E131)</f>
        <v>690554</v>
      </c>
      <c r="F132" s="1049">
        <f>SUM(E132/D132*100)</f>
        <v>60.195994337398972</v>
      </c>
    </row>
    <row r="133" spans="1:6" ht="24">
      <c r="A133" s="1571" t="s">
        <v>682</v>
      </c>
      <c r="B133" s="789" t="s">
        <v>61</v>
      </c>
      <c r="C133" s="801"/>
      <c r="D133" s="802">
        <v>129480</v>
      </c>
      <c r="E133" s="803">
        <v>129480</v>
      </c>
      <c r="F133" s="816">
        <f>SUM(E133/D133*100)</f>
        <v>100</v>
      </c>
    </row>
    <row r="134" spans="1:6" ht="36">
      <c r="A134" s="1572"/>
      <c r="B134" s="774" t="s">
        <v>66</v>
      </c>
      <c r="C134" s="775"/>
      <c r="D134" s="776"/>
      <c r="E134" s="777"/>
      <c r="F134" s="778"/>
    </row>
    <row r="135" spans="1:6">
      <c r="A135" s="1572"/>
      <c r="B135" s="774" t="s">
        <v>79</v>
      </c>
      <c r="C135" s="775"/>
      <c r="D135" s="776"/>
      <c r="E135" s="777"/>
      <c r="F135" s="778"/>
    </row>
    <row r="136" spans="1:6">
      <c r="A136" s="1572"/>
      <c r="B136" s="774" t="s">
        <v>59</v>
      </c>
      <c r="C136" s="775"/>
      <c r="D136" s="776"/>
      <c r="E136" s="777"/>
      <c r="F136" s="778"/>
    </row>
    <row r="137" spans="1:6">
      <c r="A137" s="1572"/>
      <c r="B137" s="774" t="s">
        <v>80</v>
      </c>
      <c r="C137" s="775"/>
      <c r="D137" s="776"/>
      <c r="E137" s="777"/>
      <c r="F137" s="778"/>
    </row>
    <row r="138" spans="1:6" ht="24">
      <c r="A138" s="1572"/>
      <c r="B138" s="774" t="s">
        <v>77</v>
      </c>
      <c r="C138" s="775"/>
      <c r="D138" s="776"/>
      <c r="E138" s="777"/>
      <c r="F138" s="778"/>
    </row>
    <row r="139" spans="1:6" ht="24">
      <c r="A139" s="1572"/>
      <c r="B139" s="774" t="s">
        <v>68</v>
      </c>
      <c r="C139" s="779"/>
      <c r="D139" s="776"/>
      <c r="E139" s="777"/>
      <c r="F139" s="778"/>
    </row>
    <row r="140" spans="1:6" ht="13.5" thickBot="1">
      <c r="A140" s="1572"/>
      <c r="B140" s="1050" t="s">
        <v>75</v>
      </c>
      <c r="C140" s="1052"/>
      <c r="D140" s="1056"/>
      <c r="E140" s="1055"/>
      <c r="F140" s="1048"/>
    </row>
    <row r="141" spans="1:6" ht="13.5" thickBot="1">
      <c r="A141" s="1573"/>
      <c r="B141" s="1051" t="s">
        <v>11</v>
      </c>
      <c r="C141" s="1053">
        <f>SUM(C133:C140)</f>
        <v>0</v>
      </c>
      <c r="D141" s="1049">
        <f>SUM(D133:D140)</f>
        <v>129480</v>
      </c>
      <c r="E141" s="1049">
        <f>SUM(E133:E140)</f>
        <v>129480</v>
      </c>
      <c r="F141" s="795">
        <f>SUM(E141/D141*100)</f>
        <v>100</v>
      </c>
    </row>
    <row r="142" spans="1:6" ht="24">
      <c r="A142" s="1571" t="s">
        <v>689</v>
      </c>
      <c r="B142" s="789" t="s">
        <v>61</v>
      </c>
      <c r="C142" s="801"/>
      <c r="D142" s="802"/>
      <c r="E142" s="803"/>
      <c r="F142" s="816"/>
    </row>
    <row r="143" spans="1:6" ht="36">
      <c r="A143" s="1572"/>
      <c r="B143" s="774" t="s">
        <v>66</v>
      </c>
      <c r="C143" s="775"/>
      <c r="D143" s="776"/>
      <c r="E143" s="777"/>
      <c r="F143" s="778"/>
    </row>
    <row r="144" spans="1:6">
      <c r="A144" s="1572"/>
      <c r="B144" s="774" t="s">
        <v>79</v>
      </c>
      <c r="C144" s="775"/>
      <c r="D144" s="776"/>
      <c r="E144" s="777"/>
      <c r="F144" s="778"/>
    </row>
    <row r="145" spans="1:10">
      <c r="A145" s="1572"/>
      <c r="B145" s="774" t="s">
        <v>59</v>
      </c>
      <c r="C145" s="775"/>
      <c r="D145" s="776"/>
      <c r="E145" s="777"/>
      <c r="F145" s="778"/>
    </row>
    <row r="146" spans="1:10">
      <c r="A146" s="1572"/>
      <c r="B146" s="774" t="s">
        <v>80</v>
      </c>
      <c r="C146" s="775"/>
      <c r="D146" s="776"/>
      <c r="E146" s="777"/>
      <c r="F146" s="778"/>
    </row>
    <row r="147" spans="1:10" ht="24">
      <c r="A147" s="1572"/>
      <c r="B147" s="774" t="s">
        <v>77</v>
      </c>
      <c r="C147" s="775"/>
      <c r="D147" s="776"/>
      <c r="E147" s="777"/>
      <c r="F147" s="778"/>
    </row>
    <row r="148" spans="1:10" ht="24">
      <c r="A148" s="1572"/>
      <c r="B148" s="774" t="s">
        <v>68</v>
      </c>
      <c r="C148" s="779"/>
      <c r="D148" s="776"/>
      <c r="E148" s="777"/>
      <c r="F148" s="778"/>
    </row>
    <row r="149" spans="1:10" ht="13.5" thickBot="1">
      <c r="A149" s="1572"/>
      <c r="B149" s="1050" t="s">
        <v>75</v>
      </c>
      <c r="C149" s="1052">
        <v>298000</v>
      </c>
      <c r="D149" s="1056"/>
      <c r="E149" s="1055"/>
      <c r="F149" s="1048"/>
    </row>
    <row r="150" spans="1:10" ht="13.5" thickBot="1">
      <c r="A150" s="1573"/>
      <c r="B150" s="1051" t="s">
        <v>11</v>
      </c>
      <c r="C150" s="1053">
        <f>SUM(C142:C149)</f>
        <v>298000</v>
      </c>
      <c r="D150" s="1049">
        <f>SUM(D142:D149)</f>
        <v>0</v>
      </c>
      <c r="E150" s="1049">
        <f>SUM(E142:E149)</f>
        <v>0</v>
      </c>
      <c r="F150" s="795"/>
    </row>
    <row r="151" spans="1:10" s="728" customFormat="1" ht="24">
      <c r="A151" s="1571" t="s">
        <v>162</v>
      </c>
      <c r="B151" s="789" t="s">
        <v>61</v>
      </c>
      <c r="C151" s="801"/>
      <c r="D151" s="802"/>
      <c r="E151" s="803"/>
      <c r="F151" s="804"/>
      <c r="H151"/>
      <c r="I151"/>
      <c r="J151"/>
    </row>
    <row r="152" spans="1:10" s="728" customFormat="1" ht="36">
      <c r="A152" s="1572"/>
      <c r="B152" s="774" t="s">
        <v>66</v>
      </c>
      <c r="C152" s="775"/>
      <c r="D152" s="776"/>
      <c r="E152" s="777"/>
      <c r="F152" s="778"/>
      <c r="H152"/>
      <c r="I152"/>
      <c r="J152"/>
    </row>
    <row r="153" spans="1:10" s="728" customFormat="1">
      <c r="A153" s="1572"/>
      <c r="B153" s="774" t="s">
        <v>79</v>
      </c>
      <c r="C153" s="775"/>
      <c r="D153" s="776"/>
      <c r="E153" s="777"/>
      <c r="F153" s="778"/>
      <c r="H153"/>
      <c r="I153"/>
      <c r="J153"/>
    </row>
    <row r="154" spans="1:10" s="728" customFormat="1">
      <c r="A154" s="1572"/>
      <c r="B154" s="774" t="s">
        <v>59</v>
      </c>
      <c r="C154" s="775"/>
      <c r="D154" s="776"/>
      <c r="E154" s="777"/>
      <c r="F154" s="778"/>
      <c r="H154"/>
      <c r="I154"/>
      <c r="J154"/>
    </row>
    <row r="155" spans="1:10" s="728" customFormat="1">
      <c r="A155" s="1572"/>
      <c r="B155" s="774" t="s">
        <v>80</v>
      </c>
      <c r="C155" s="775"/>
      <c r="D155" s="776"/>
      <c r="E155" s="777"/>
      <c r="F155" s="778"/>
      <c r="H155"/>
      <c r="I155"/>
      <c r="J155"/>
    </row>
    <row r="156" spans="1:10" s="728" customFormat="1" ht="24">
      <c r="A156" s="1572"/>
      <c r="B156" s="774" t="s">
        <v>77</v>
      </c>
      <c r="C156" s="775"/>
      <c r="D156" s="776"/>
      <c r="E156" s="777"/>
      <c r="F156" s="778"/>
      <c r="H156"/>
      <c r="I156"/>
      <c r="J156"/>
    </row>
    <row r="157" spans="1:10" s="728" customFormat="1" ht="24">
      <c r="A157" s="1572"/>
      <c r="B157" s="774" t="s">
        <v>68</v>
      </c>
      <c r="C157" s="779"/>
      <c r="D157" s="776"/>
      <c r="E157" s="777"/>
      <c r="F157" s="778"/>
      <c r="H157"/>
      <c r="I157"/>
      <c r="J157"/>
    </row>
    <row r="158" spans="1:10" s="728" customFormat="1">
      <c r="A158" s="1572"/>
      <c r="B158" s="774" t="s">
        <v>75</v>
      </c>
      <c r="C158" s="775">
        <v>100000</v>
      </c>
      <c r="D158" s="776"/>
      <c r="E158" s="777"/>
      <c r="F158" s="778"/>
      <c r="H158"/>
      <c r="I158"/>
      <c r="J158"/>
    </row>
    <row r="159" spans="1:10" s="728" customFormat="1" ht="13.5" thickBot="1">
      <c r="A159" s="1573"/>
      <c r="B159" s="780" t="s">
        <v>11</v>
      </c>
      <c r="C159" s="790">
        <f>SUM(C151:C158)</f>
        <v>100000</v>
      </c>
      <c r="D159" s="791">
        <f>SUM(D151:D158)</f>
        <v>0</v>
      </c>
      <c r="E159" s="791">
        <f>SUM(E151:E158)</f>
        <v>0</v>
      </c>
      <c r="F159" s="792"/>
      <c r="H159"/>
      <c r="I159"/>
      <c r="J159"/>
    </row>
    <row r="160" spans="1:10" s="728" customFormat="1" ht="24">
      <c r="A160" s="1571" t="s">
        <v>557</v>
      </c>
      <c r="B160" s="774" t="s">
        <v>61</v>
      </c>
      <c r="C160" s="770">
        <v>50000</v>
      </c>
      <c r="D160" s="771">
        <v>50000</v>
      </c>
      <c r="E160" s="772">
        <v>50000</v>
      </c>
      <c r="F160" s="773">
        <f>E160/D160*100</f>
        <v>100</v>
      </c>
      <c r="H160"/>
      <c r="I160"/>
      <c r="J160"/>
    </row>
    <row r="161" spans="1:10" s="728" customFormat="1" ht="36">
      <c r="A161" s="1572"/>
      <c r="B161" s="774" t="s">
        <v>66</v>
      </c>
      <c r="C161" s="775"/>
      <c r="D161" s="776"/>
      <c r="E161" s="777"/>
      <c r="F161" s="778"/>
      <c r="H161"/>
      <c r="I161"/>
      <c r="J161"/>
    </row>
    <row r="162" spans="1:10" s="728" customFormat="1">
      <c r="A162" s="1572"/>
      <c r="B162" s="774" t="s">
        <v>79</v>
      </c>
      <c r="C162" s="775"/>
      <c r="D162" s="776"/>
      <c r="E162" s="777"/>
      <c r="F162" s="778"/>
      <c r="H162"/>
      <c r="I162"/>
      <c r="J162"/>
    </row>
    <row r="163" spans="1:10" s="728" customFormat="1">
      <c r="A163" s="1572"/>
      <c r="B163" s="774" t="s">
        <v>59</v>
      </c>
      <c r="C163" s="775"/>
      <c r="D163" s="776">
        <v>55800</v>
      </c>
      <c r="E163" s="777">
        <v>55800</v>
      </c>
      <c r="F163" s="778">
        <f>E163/D163*100</f>
        <v>100</v>
      </c>
      <c r="H163"/>
      <c r="I163"/>
      <c r="J163"/>
    </row>
    <row r="164" spans="1:10" s="728" customFormat="1">
      <c r="A164" s="1572"/>
      <c r="B164" s="774" t="s">
        <v>80</v>
      </c>
      <c r="C164" s="775"/>
      <c r="D164" s="776"/>
      <c r="E164" s="777"/>
      <c r="F164" s="778"/>
      <c r="H164"/>
      <c r="I164"/>
      <c r="J164"/>
    </row>
    <row r="165" spans="1:10" s="728" customFormat="1" ht="24">
      <c r="A165" s="1572"/>
      <c r="B165" s="774" t="s">
        <v>77</v>
      </c>
      <c r="C165" s="775"/>
      <c r="D165" s="776">
        <v>30000</v>
      </c>
      <c r="E165" s="777">
        <v>50000</v>
      </c>
      <c r="F165" s="778">
        <f t="shared" ref="F165" si="1">E165/D165*100</f>
        <v>166.66666666666669</v>
      </c>
      <c r="H165"/>
      <c r="I165"/>
      <c r="J165"/>
    </row>
    <row r="166" spans="1:10" s="728" customFormat="1" ht="24">
      <c r="A166" s="1572"/>
      <c r="B166" s="774" t="s">
        <v>68</v>
      </c>
      <c r="C166" s="779"/>
      <c r="D166" s="776"/>
      <c r="E166" s="777"/>
      <c r="F166" s="778"/>
      <c r="H166"/>
      <c r="I166"/>
      <c r="J166"/>
    </row>
    <row r="167" spans="1:10" s="728" customFormat="1">
      <c r="A167" s="1572"/>
      <c r="B167" s="774" t="s">
        <v>75</v>
      </c>
      <c r="C167" s="775"/>
      <c r="D167" s="776"/>
      <c r="E167" s="777"/>
      <c r="F167" s="778"/>
      <c r="H167"/>
      <c r="I167"/>
      <c r="J167"/>
    </row>
    <row r="168" spans="1:10" s="728" customFormat="1" ht="13.5" thickBot="1">
      <c r="A168" s="1573"/>
      <c r="B168" s="780" t="s">
        <v>11</v>
      </c>
      <c r="C168" s="781">
        <f>SUM(C160:C167)</f>
        <v>50000</v>
      </c>
      <c r="D168" s="782">
        <f>SUM(D160:D167)</f>
        <v>135800</v>
      </c>
      <c r="E168" s="782">
        <f>SUM(E160:E167)</f>
        <v>155800</v>
      </c>
      <c r="F168" s="783">
        <f>E168/D168*100</f>
        <v>114.72754050073637</v>
      </c>
      <c r="H168"/>
      <c r="I168"/>
      <c r="J168"/>
    </row>
    <row r="169" spans="1:10" s="728" customFormat="1" ht="24">
      <c r="A169" s="1578" t="s">
        <v>190</v>
      </c>
      <c r="B169" s="769" t="s">
        <v>61</v>
      </c>
      <c r="C169" s="770"/>
      <c r="D169" s="771">
        <v>8294000</v>
      </c>
      <c r="E169" s="772">
        <v>8294000</v>
      </c>
      <c r="F169" s="778">
        <f t="shared" ref="F169" si="2">E169/D169*100</f>
        <v>100</v>
      </c>
      <c r="H169"/>
      <c r="I169"/>
      <c r="J169"/>
    </row>
    <row r="170" spans="1:10" s="728" customFormat="1" ht="36">
      <c r="A170" s="1579"/>
      <c r="B170" s="774" t="s">
        <v>66</v>
      </c>
      <c r="C170" s="775"/>
      <c r="D170" s="776"/>
      <c r="E170" s="777"/>
      <c r="F170" s="778"/>
      <c r="H170"/>
      <c r="I170"/>
      <c r="J170"/>
    </row>
    <row r="171" spans="1:10" s="728" customFormat="1">
      <c r="A171" s="1579"/>
      <c r="B171" s="774" t="s">
        <v>79</v>
      </c>
      <c r="C171" s="775"/>
      <c r="D171" s="776"/>
      <c r="E171" s="777"/>
      <c r="F171" s="778"/>
      <c r="H171"/>
      <c r="I171"/>
      <c r="J171"/>
    </row>
    <row r="172" spans="1:10" s="728" customFormat="1">
      <c r="A172" s="1579"/>
      <c r="B172" s="774" t="s">
        <v>59</v>
      </c>
      <c r="C172" s="775"/>
      <c r="D172" s="776"/>
      <c r="E172" s="777"/>
      <c r="F172" s="778"/>
      <c r="H172"/>
      <c r="I172"/>
      <c r="J172"/>
    </row>
    <row r="173" spans="1:10" s="728" customFormat="1">
      <c r="A173" s="1579"/>
      <c r="B173" s="774" t="s">
        <v>80</v>
      </c>
      <c r="C173" s="775"/>
      <c r="D173" s="776"/>
      <c r="E173" s="777"/>
      <c r="F173" s="778"/>
      <c r="H173"/>
      <c r="I173"/>
      <c r="J173"/>
    </row>
    <row r="174" spans="1:10" s="728" customFormat="1" ht="24">
      <c r="A174" s="1579"/>
      <c r="B174" s="774" t="s">
        <v>77</v>
      </c>
      <c r="C174" s="775"/>
      <c r="D174" s="776"/>
      <c r="E174" s="777"/>
      <c r="F174" s="778"/>
      <c r="H174"/>
      <c r="I174"/>
      <c r="J174"/>
    </row>
    <row r="175" spans="1:10" s="728" customFormat="1" ht="24">
      <c r="A175" s="1579"/>
      <c r="B175" s="774" t="s">
        <v>68</v>
      </c>
      <c r="C175" s="779"/>
      <c r="D175" s="776"/>
      <c r="E175" s="777"/>
      <c r="F175" s="778"/>
      <c r="H175"/>
      <c r="I175"/>
      <c r="J175"/>
    </row>
    <row r="176" spans="1:10" s="728" customFormat="1">
      <c r="A176" s="1579"/>
      <c r="B176" s="774" t="s">
        <v>75</v>
      </c>
      <c r="C176" s="775"/>
      <c r="D176" s="776"/>
      <c r="E176" s="777"/>
      <c r="F176" s="778"/>
      <c r="H176"/>
      <c r="I176"/>
      <c r="J176"/>
    </row>
    <row r="177" spans="1:10" s="728" customFormat="1" ht="13.5" thickBot="1">
      <c r="A177" s="1580"/>
      <c r="B177" s="780" t="s">
        <v>11</v>
      </c>
      <c r="C177" s="781">
        <f>SUM(C169:C176)</f>
        <v>0</v>
      </c>
      <c r="D177" s="782">
        <f>SUM(D169:D176)</f>
        <v>8294000</v>
      </c>
      <c r="E177" s="782">
        <f>SUM(E169:E176)</f>
        <v>8294000</v>
      </c>
      <c r="F177" s="796">
        <f t="shared" ref="F177" si="3">E177/D177*100</f>
        <v>100</v>
      </c>
      <c r="H177"/>
      <c r="I177"/>
      <c r="J177"/>
    </row>
    <row r="178" spans="1:10" s="728" customFormat="1" ht="16.5" thickBot="1">
      <c r="A178" s="810" t="s">
        <v>81</v>
      </c>
      <c r="B178" s="811" t="s">
        <v>170</v>
      </c>
      <c r="C178" s="812" t="s">
        <v>166</v>
      </c>
      <c r="D178" s="813" t="s">
        <v>171</v>
      </c>
      <c r="E178" s="813" t="s">
        <v>168</v>
      </c>
      <c r="F178" s="814" t="s">
        <v>169</v>
      </c>
      <c r="H178"/>
      <c r="I178"/>
      <c r="J178"/>
    </row>
    <row r="179" spans="1:10" s="728" customFormat="1" ht="24">
      <c r="A179" s="1578" t="s">
        <v>684</v>
      </c>
      <c r="B179" s="774" t="s">
        <v>61</v>
      </c>
      <c r="C179" s="775"/>
      <c r="D179" s="776"/>
      <c r="E179" s="777"/>
      <c r="F179" s="816"/>
      <c r="H179"/>
      <c r="I179"/>
      <c r="J179"/>
    </row>
    <row r="180" spans="1:10" s="728" customFormat="1" ht="36">
      <c r="A180" s="1579"/>
      <c r="B180" s="774" t="s">
        <v>66</v>
      </c>
      <c r="C180" s="775"/>
      <c r="D180" s="776"/>
      <c r="E180" s="777"/>
      <c r="F180" s="778"/>
      <c r="H180"/>
      <c r="I180"/>
      <c r="J180"/>
    </row>
    <row r="181" spans="1:10" s="728" customFormat="1">
      <c r="A181" s="1579"/>
      <c r="B181" s="774" t="s">
        <v>79</v>
      </c>
      <c r="C181" s="775"/>
      <c r="D181" s="776"/>
      <c r="E181" s="777"/>
      <c r="F181" s="778"/>
      <c r="H181"/>
      <c r="I181"/>
      <c r="J181"/>
    </row>
    <row r="182" spans="1:10" s="728" customFormat="1">
      <c r="A182" s="1579"/>
      <c r="B182" s="774" t="s">
        <v>59</v>
      </c>
      <c r="C182" s="775"/>
      <c r="D182" s="776"/>
      <c r="E182" s="777"/>
      <c r="F182" s="778"/>
      <c r="H182"/>
      <c r="I182"/>
      <c r="J182"/>
    </row>
    <row r="183" spans="1:10" s="728" customFormat="1">
      <c r="A183" s="1579"/>
      <c r="B183" s="774" t="s">
        <v>80</v>
      </c>
      <c r="C183" s="775"/>
      <c r="D183" s="776"/>
      <c r="E183" s="777"/>
      <c r="F183" s="778"/>
      <c r="H183"/>
      <c r="I183"/>
      <c r="J183"/>
    </row>
    <row r="184" spans="1:10" s="728" customFormat="1" ht="24">
      <c r="A184" s="1579"/>
      <c r="B184" s="774" t="s">
        <v>77</v>
      </c>
      <c r="C184" s="775"/>
      <c r="D184" s="776"/>
      <c r="E184" s="777">
        <v>4150</v>
      </c>
      <c r="F184" s="778"/>
      <c r="H184"/>
      <c r="I184"/>
      <c r="J184"/>
    </row>
    <row r="185" spans="1:10" s="728" customFormat="1" ht="24">
      <c r="A185" s="1579"/>
      <c r="B185" s="774" t="s">
        <v>68</v>
      </c>
      <c r="C185" s="779"/>
      <c r="D185" s="776"/>
      <c r="E185" s="777"/>
      <c r="F185" s="778"/>
      <c r="H185"/>
      <c r="I185"/>
      <c r="J185"/>
    </row>
    <row r="186" spans="1:10" s="728" customFormat="1" ht="13.5" thickBot="1">
      <c r="A186" s="1579"/>
      <c r="B186" s="774" t="s">
        <v>75</v>
      </c>
      <c r="C186" s="775"/>
      <c r="D186" s="776"/>
      <c r="E186" s="777"/>
      <c r="F186" s="778"/>
      <c r="H186"/>
      <c r="I186"/>
      <c r="J186"/>
    </row>
    <row r="187" spans="1:10" s="728" customFormat="1" ht="13.5" thickBot="1">
      <c r="A187" s="1580"/>
      <c r="B187" s="780" t="s">
        <v>11</v>
      </c>
      <c r="C187" s="790">
        <f>SUM(C179:C186)</f>
        <v>0</v>
      </c>
      <c r="D187" s="791">
        <f>SUM(D179:D186)</f>
        <v>0</v>
      </c>
      <c r="E187" s="791">
        <f>SUM(E179:E186)</f>
        <v>4150</v>
      </c>
      <c r="F187" s="795"/>
      <c r="H187"/>
      <c r="I187"/>
      <c r="J187"/>
    </row>
    <row r="188" spans="1:10" s="728" customFormat="1" ht="24">
      <c r="A188" s="1571" t="s">
        <v>563</v>
      </c>
      <c r="B188" s="769" t="s">
        <v>61</v>
      </c>
      <c r="C188" s="815"/>
      <c r="D188" s="772"/>
      <c r="E188" s="772"/>
      <c r="F188" s="816"/>
      <c r="H188"/>
      <c r="I188"/>
      <c r="J188"/>
    </row>
    <row r="189" spans="1:10" s="728" customFormat="1" ht="36">
      <c r="A189" s="1572"/>
      <c r="B189" s="774" t="s">
        <v>66</v>
      </c>
      <c r="C189" s="817"/>
      <c r="D189" s="777"/>
      <c r="E189" s="777"/>
      <c r="F189" s="818"/>
      <c r="H189"/>
      <c r="I189"/>
      <c r="J189"/>
    </row>
    <row r="190" spans="1:10" s="728" customFormat="1" ht="13.5" thickBot="1">
      <c r="A190" s="1572"/>
      <c r="B190" s="774" t="s">
        <v>79</v>
      </c>
      <c r="C190" s="817"/>
      <c r="D190" s="777"/>
      <c r="E190" s="777"/>
      <c r="F190" s="818"/>
      <c r="H190"/>
      <c r="I190"/>
      <c r="J190"/>
    </row>
    <row r="191" spans="1:10" s="728" customFormat="1">
      <c r="A191" s="1572"/>
      <c r="B191" s="774" t="s">
        <v>59</v>
      </c>
      <c r="C191" s="817">
        <v>4500000</v>
      </c>
      <c r="D191" s="777">
        <v>4810544</v>
      </c>
      <c r="E191" s="777">
        <v>4542414</v>
      </c>
      <c r="F191" s="816">
        <f>SUM(E191/D191*100)</f>
        <v>94.426202109366429</v>
      </c>
      <c r="H191"/>
      <c r="I191"/>
      <c r="J191"/>
    </row>
    <row r="192" spans="1:10" s="728" customFormat="1">
      <c r="A192" s="1572"/>
      <c r="B192" s="774" t="s">
        <v>80</v>
      </c>
      <c r="C192" s="817"/>
      <c r="D192" s="777"/>
      <c r="E192" s="777"/>
      <c r="F192" s="818"/>
      <c r="H192"/>
      <c r="I192"/>
      <c r="J192"/>
    </row>
    <row r="193" spans="1:10" s="728" customFormat="1" ht="24">
      <c r="A193" s="1572"/>
      <c r="B193" s="774" t="s">
        <v>77</v>
      </c>
      <c r="C193" s="817"/>
      <c r="D193" s="777"/>
      <c r="E193" s="777"/>
      <c r="F193" s="818"/>
      <c r="H193"/>
      <c r="I193"/>
      <c r="J193"/>
    </row>
    <row r="194" spans="1:10" s="728" customFormat="1" ht="24">
      <c r="A194" s="1572"/>
      <c r="B194" s="774" t="s">
        <v>68</v>
      </c>
      <c r="C194" s="817"/>
      <c r="D194" s="777"/>
      <c r="E194" s="777"/>
      <c r="F194" s="818"/>
      <c r="H194"/>
      <c r="I194"/>
      <c r="J194"/>
    </row>
    <row r="195" spans="1:10" s="728" customFormat="1" ht="13.5" thickBot="1">
      <c r="A195" s="1572"/>
      <c r="B195" s="774" t="s">
        <v>75</v>
      </c>
      <c r="C195" s="817">
        <v>109000</v>
      </c>
      <c r="D195" s="777"/>
      <c r="E195" s="777"/>
      <c r="F195" s="818"/>
      <c r="H195"/>
      <c r="I195"/>
      <c r="J195"/>
    </row>
    <row r="196" spans="1:10" s="728" customFormat="1" ht="13.5" thickBot="1">
      <c r="A196" s="1573"/>
      <c r="B196" s="780" t="s">
        <v>11</v>
      </c>
      <c r="C196" s="799">
        <f>SUM(C188:C195)</f>
        <v>4609000</v>
      </c>
      <c r="D196" s="799">
        <f>SUM(D188:D195)</f>
        <v>4810544</v>
      </c>
      <c r="E196" s="799">
        <f>SUM(E188:E195)</f>
        <v>4542414</v>
      </c>
      <c r="F196" s="795">
        <f>SUM(E196/D196*100)</f>
        <v>94.426202109366429</v>
      </c>
      <c r="H196"/>
      <c r="I196"/>
      <c r="J196"/>
    </row>
    <row r="197" spans="1:10" s="728" customFormat="1" ht="24">
      <c r="A197" s="1571" t="s">
        <v>562</v>
      </c>
      <c r="B197" s="769" t="s">
        <v>61</v>
      </c>
      <c r="C197" s="770"/>
      <c r="D197" s="771"/>
      <c r="E197" s="772"/>
      <c r="F197" s="804"/>
      <c r="H197"/>
      <c r="I197"/>
      <c r="J197"/>
    </row>
    <row r="198" spans="1:10" s="728" customFormat="1" ht="36">
      <c r="A198" s="1572"/>
      <c r="B198" s="774" t="s">
        <v>66</v>
      </c>
      <c r="C198" s="775"/>
      <c r="D198" s="776"/>
      <c r="E198" s="777"/>
      <c r="F198" s="778"/>
      <c r="H198"/>
      <c r="I198"/>
      <c r="J198"/>
    </row>
    <row r="199" spans="1:10" s="728" customFormat="1">
      <c r="A199" s="1572"/>
      <c r="B199" s="774" t="s">
        <v>79</v>
      </c>
      <c r="C199" s="775"/>
      <c r="D199" s="776"/>
      <c r="E199" s="777"/>
      <c r="F199" s="778"/>
      <c r="H199"/>
      <c r="I199"/>
      <c r="J199"/>
    </row>
    <row r="200" spans="1:10" s="728" customFormat="1">
      <c r="A200" s="1572"/>
      <c r="B200" s="774" t="s">
        <v>59</v>
      </c>
      <c r="C200" s="775"/>
      <c r="D200" s="776"/>
      <c r="E200" s="777"/>
      <c r="F200" s="778"/>
      <c r="H200"/>
      <c r="I200"/>
      <c r="J200"/>
    </row>
    <row r="201" spans="1:10" s="728" customFormat="1">
      <c r="A201" s="1572"/>
      <c r="B201" s="774" t="s">
        <v>80</v>
      </c>
      <c r="C201" s="775"/>
      <c r="D201" s="776"/>
      <c r="E201" s="777"/>
      <c r="F201" s="778"/>
      <c r="H201"/>
      <c r="I201"/>
      <c r="J201"/>
    </row>
    <row r="202" spans="1:10" s="728" customFormat="1" ht="24">
      <c r="A202" s="1572"/>
      <c r="B202" s="774" t="s">
        <v>77</v>
      </c>
      <c r="C202" s="775">
        <v>900000</v>
      </c>
      <c r="D202" s="776">
        <v>2916001</v>
      </c>
      <c r="E202" s="777">
        <v>2687260</v>
      </c>
      <c r="F202" s="778">
        <f>E202/D202*100</f>
        <v>92.155661126316488</v>
      </c>
      <c r="H202"/>
      <c r="I202"/>
      <c r="J202"/>
    </row>
    <row r="203" spans="1:10" s="728" customFormat="1" ht="24">
      <c r="A203" s="1572"/>
      <c r="B203" s="774" t="s">
        <v>68</v>
      </c>
      <c r="C203" s="779"/>
      <c r="D203" s="776"/>
      <c r="E203" s="777"/>
      <c r="F203" s="778"/>
      <c r="H203"/>
      <c r="I203"/>
      <c r="J203"/>
    </row>
    <row r="204" spans="1:10" s="728" customFormat="1" ht="13.5" thickBot="1">
      <c r="A204" s="1572"/>
      <c r="B204" s="1050" t="s">
        <v>75</v>
      </c>
      <c r="C204" s="1052"/>
      <c r="D204" s="776"/>
      <c r="E204" s="1055"/>
      <c r="F204" s="1048"/>
      <c r="H204"/>
      <c r="I204"/>
      <c r="J204"/>
    </row>
    <row r="205" spans="1:10" s="728" customFormat="1" ht="13.5" thickBot="1">
      <c r="A205" s="1573"/>
      <c r="B205" s="1051" t="s">
        <v>11</v>
      </c>
      <c r="C205" s="1053">
        <f>SUM(C197:C204)</f>
        <v>900000</v>
      </c>
      <c r="D205" s="1054">
        <f>SUM(D197:D204)</f>
        <v>2916001</v>
      </c>
      <c r="E205" s="1049">
        <f>SUM(E197:E204)</f>
        <v>2687260</v>
      </c>
      <c r="F205" s="1049">
        <f>E205/D205*100</f>
        <v>92.155661126316488</v>
      </c>
      <c r="H205"/>
      <c r="I205"/>
      <c r="J205"/>
    </row>
    <row r="206" spans="1:10" s="728" customFormat="1" ht="24">
      <c r="A206" s="1571" t="s">
        <v>559</v>
      </c>
      <c r="B206" s="769" t="s">
        <v>61</v>
      </c>
      <c r="C206" s="770"/>
      <c r="D206" s="771"/>
      <c r="E206" s="772"/>
      <c r="F206" s="804"/>
      <c r="H206"/>
      <c r="I206"/>
      <c r="J206"/>
    </row>
    <row r="207" spans="1:10" s="728" customFormat="1" ht="36">
      <c r="A207" s="1572"/>
      <c r="B207" s="774" t="s">
        <v>66</v>
      </c>
      <c r="C207" s="775"/>
      <c r="D207" s="776"/>
      <c r="E207" s="777"/>
      <c r="F207" s="778"/>
      <c r="H207"/>
      <c r="I207"/>
      <c r="J207"/>
    </row>
    <row r="208" spans="1:10" s="728" customFormat="1">
      <c r="A208" s="1572"/>
      <c r="B208" s="774" t="s">
        <v>79</v>
      </c>
      <c r="C208" s="775"/>
      <c r="D208" s="776"/>
      <c r="E208" s="777"/>
      <c r="F208" s="778"/>
      <c r="H208"/>
      <c r="I208"/>
      <c r="J208"/>
    </row>
    <row r="209" spans="1:10" s="728" customFormat="1">
      <c r="A209" s="1572"/>
      <c r="B209" s="774" t="s">
        <v>59</v>
      </c>
      <c r="C209" s="775"/>
      <c r="D209" s="776"/>
      <c r="E209" s="777">
        <v>122000</v>
      </c>
      <c r="F209" s="778"/>
      <c r="H209"/>
      <c r="I209"/>
      <c r="J209"/>
    </row>
    <row r="210" spans="1:10" s="728" customFormat="1">
      <c r="A210" s="1572"/>
      <c r="B210" s="774" t="s">
        <v>80</v>
      </c>
      <c r="C210" s="775"/>
      <c r="D210" s="776"/>
      <c r="E210" s="777"/>
      <c r="F210" s="778"/>
      <c r="H210"/>
      <c r="I210"/>
      <c r="J210"/>
    </row>
    <row r="211" spans="1:10" s="728" customFormat="1" ht="24">
      <c r="A211" s="1572"/>
      <c r="B211" s="774" t="s">
        <v>77</v>
      </c>
      <c r="C211" s="775"/>
      <c r="D211" s="776"/>
      <c r="E211" s="777"/>
      <c r="F211" s="778"/>
      <c r="H211"/>
      <c r="I211"/>
      <c r="J211"/>
    </row>
    <row r="212" spans="1:10" s="728" customFormat="1" ht="24">
      <c r="A212" s="1572"/>
      <c r="B212" s="774" t="s">
        <v>68</v>
      </c>
      <c r="C212" s="779"/>
      <c r="D212" s="776"/>
      <c r="E212" s="777"/>
      <c r="F212" s="778"/>
      <c r="H212"/>
      <c r="I212"/>
      <c r="J212"/>
    </row>
    <row r="213" spans="1:10" s="728" customFormat="1" ht="13.5" thickBot="1">
      <c r="A213" s="1572"/>
      <c r="B213" s="1050" t="s">
        <v>75</v>
      </c>
      <c r="C213" s="1052"/>
      <c r="D213" s="776"/>
      <c r="E213" s="1055"/>
      <c r="F213" s="1048"/>
      <c r="H213"/>
      <c r="I213"/>
      <c r="J213"/>
    </row>
    <row r="214" spans="1:10" s="728" customFormat="1" ht="13.5" thickBot="1">
      <c r="A214" s="1573"/>
      <c r="B214" s="1051" t="s">
        <v>11</v>
      </c>
      <c r="C214" s="1053">
        <f>SUM(C206:C213)</f>
        <v>0</v>
      </c>
      <c r="D214" s="1054">
        <f>SUM(D206:D213)</f>
        <v>0</v>
      </c>
      <c r="E214" s="1049">
        <f>SUM(E206:E213)</f>
        <v>122000</v>
      </c>
      <c r="F214" s="1049"/>
      <c r="H214"/>
      <c r="I214"/>
      <c r="J214"/>
    </row>
    <row r="215" spans="1:10" s="728" customFormat="1" ht="24">
      <c r="A215" s="1571" t="s">
        <v>560</v>
      </c>
      <c r="B215" s="769" t="s">
        <v>61</v>
      </c>
      <c r="C215" s="770"/>
      <c r="D215" s="771"/>
      <c r="E215" s="772"/>
      <c r="F215" s="804"/>
      <c r="H215"/>
      <c r="I215"/>
      <c r="J215"/>
    </row>
    <row r="216" spans="1:10" s="728" customFormat="1" ht="36">
      <c r="A216" s="1572"/>
      <c r="B216" s="774" t="s">
        <v>66</v>
      </c>
      <c r="C216" s="775"/>
      <c r="D216" s="776"/>
      <c r="E216" s="777"/>
      <c r="F216" s="778"/>
      <c r="H216"/>
      <c r="I216"/>
      <c r="J216"/>
    </row>
    <row r="217" spans="1:10" s="728" customFormat="1">
      <c r="A217" s="1572"/>
      <c r="B217" s="774" t="s">
        <v>79</v>
      </c>
      <c r="C217" s="775">
        <v>82421000</v>
      </c>
      <c r="D217" s="776">
        <v>82519000</v>
      </c>
      <c r="E217" s="777">
        <v>86178673</v>
      </c>
      <c r="F217" s="778">
        <f>E217/D217*100</f>
        <v>104.43494589124928</v>
      </c>
      <c r="H217"/>
      <c r="I217"/>
      <c r="J217"/>
    </row>
    <row r="218" spans="1:10" s="728" customFormat="1">
      <c r="A218" s="1572"/>
      <c r="B218" s="774" t="s">
        <v>59</v>
      </c>
      <c r="C218" s="775"/>
      <c r="D218" s="776"/>
      <c r="E218" s="777"/>
      <c r="F218" s="778"/>
      <c r="H218"/>
      <c r="I218"/>
      <c r="J218"/>
    </row>
    <row r="219" spans="1:10" s="728" customFormat="1">
      <c r="A219" s="1572"/>
      <c r="B219" s="774" t="s">
        <v>80</v>
      </c>
      <c r="C219" s="775"/>
      <c r="D219" s="776"/>
      <c r="E219" s="777">
        <v>250000</v>
      </c>
      <c r="F219" s="778"/>
      <c r="H219"/>
      <c r="I219"/>
      <c r="J219"/>
    </row>
    <row r="220" spans="1:10" s="728" customFormat="1" ht="24">
      <c r="A220" s="1572"/>
      <c r="B220" s="774" t="s">
        <v>77</v>
      </c>
      <c r="C220" s="775"/>
      <c r="D220" s="776"/>
      <c r="E220" s="777"/>
      <c r="F220" s="778"/>
      <c r="H220"/>
      <c r="I220"/>
      <c r="J220"/>
    </row>
    <row r="221" spans="1:10" s="728" customFormat="1" ht="24">
      <c r="A221" s="1572"/>
      <c r="B221" s="774" t="s">
        <v>68</v>
      </c>
      <c r="C221" s="779"/>
      <c r="D221" s="776"/>
      <c r="E221" s="777"/>
      <c r="F221" s="778"/>
      <c r="H221"/>
      <c r="I221"/>
      <c r="J221"/>
    </row>
    <row r="222" spans="1:10" s="728" customFormat="1" ht="13.5" thickBot="1">
      <c r="A222" s="1572"/>
      <c r="B222" s="1050" t="s">
        <v>75</v>
      </c>
      <c r="C222" s="1052"/>
      <c r="D222" s="776"/>
      <c r="E222" s="1055"/>
      <c r="F222" s="1048"/>
      <c r="H222"/>
      <c r="I222"/>
      <c r="J222"/>
    </row>
    <row r="223" spans="1:10" s="728" customFormat="1" ht="13.5" thickBot="1">
      <c r="A223" s="1573"/>
      <c r="B223" s="1051" t="s">
        <v>11</v>
      </c>
      <c r="C223" s="1053">
        <f>SUM(C215:C222)</f>
        <v>82421000</v>
      </c>
      <c r="D223" s="1054">
        <f>SUM(D215:D222)</f>
        <v>82519000</v>
      </c>
      <c r="E223" s="1049">
        <f>SUM(E215:E222)</f>
        <v>86428673</v>
      </c>
      <c r="F223" s="1049">
        <f>E223/D223*100</f>
        <v>104.7379064215514</v>
      </c>
      <c r="H223"/>
      <c r="I223"/>
      <c r="J223"/>
    </row>
    <row r="224" spans="1:10" s="728" customFormat="1" ht="24">
      <c r="A224" s="1571" t="s">
        <v>84</v>
      </c>
      <c r="B224" s="769" t="s">
        <v>61</v>
      </c>
      <c r="C224" s="770"/>
      <c r="D224" s="771"/>
      <c r="E224" s="772"/>
      <c r="F224" s="804"/>
      <c r="H224"/>
      <c r="I224"/>
      <c r="J224"/>
    </row>
    <row r="225" spans="1:10" s="728" customFormat="1" ht="36">
      <c r="A225" s="1572"/>
      <c r="B225" s="774" t="s">
        <v>66</v>
      </c>
      <c r="C225" s="775"/>
      <c r="D225" s="776"/>
      <c r="E225" s="777"/>
      <c r="F225" s="778"/>
      <c r="H225"/>
      <c r="I225"/>
      <c r="J225"/>
    </row>
    <row r="226" spans="1:10" s="728" customFormat="1">
      <c r="A226" s="1572"/>
      <c r="B226" s="774" t="s">
        <v>79</v>
      </c>
      <c r="C226" s="775"/>
      <c r="D226" s="776"/>
      <c r="E226" s="777"/>
      <c r="F226" s="778"/>
      <c r="H226"/>
      <c r="I226"/>
      <c r="J226"/>
    </row>
    <row r="227" spans="1:10" s="728" customFormat="1">
      <c r="A227" s="1572"/>
      <c r="B227" s="774" t="s">
        <v>59</v>
      </c>
      <c r="C227" s="775"/>
      <c r="D227" s="776"/>
      <c r="E227" s="777"/>
      <c r="F227" s="778"/>
      <c r="H227"/>
      <c r="I227"/>
      <c r="J227"/>
    </row>
    <row r="228" spans="1:10" s="728" customFormat="1">
      <c r="A228" s="1572"/>
      <c r="B228" s="774" t="s">
        <v>80</v>
      </c>
      <c r="C228" s="775"/>
      <c r="D228" s="776"/>
      <c r="E228" s="777"/>
      <c r="F228" s="778"/>
      <c r="H228"/>
      <c r="I228"/>
      <c r="J228"/>
    </row>
    <row r="229" spans="1:10" s="728" customFormat="1" ht="24">
      <c r="A229" s="1572"/>
      <c r="B229" s="774" t="s">
        <v>77</v>
      </c>
      <c r="C229" s="775"/>
      <c r="D229" s="776"/>
      <c r="E229" s="777"/>
      <c r="F229" s="778"/>
      <c r="H229"/>
      <c r="I229"/>
      <c r="J229"/>
    </row>
    <row r="230" spans="1:10" s="728" customFormat="1" ht="24">
      <c r="A230" s="1572"/>
      <c r="B230" s="774" t="s">
        <v>68</v>
      </c>
      <c r="C230" s="779"/>
      <c r="D230" s="776"/>
      <c r="E230" s="777"/>
      <c r="F230" s="778"/>
      <c r="H230"/>
      <c r="I230"/>
      <c r="J230"/>
    </row>
    <row r="231" spans="1:10" s="728" customFormat="1" ht="13.5" thickBot="1">
      <c r="A231" s="1572"/>
      <c r="B231" s="1050" t="s">
        <v>75</v>
      </c>
      <c r="C231" s="1052">
        <v>123619000</v>
      </c>
      <c r="D231" s="1056">
        <v>123619000</v>
      </c>
      <c r="E231" s="1055">
        <v>10868523</v>
      </c>
      <c r="F231" s="778">
        <f>E231/D231*100</f>
        <v>8.7919518844190616</v>
      </c>
      <c r="H231"/>
      <c r="I231"/>
      <c r="J231"/>
    </row>
    <row r="232" spans="1:10" s="728" customFormat="1" ht="13.5" thickBot="1">
      <c r="A232" s="1573"/>
      <c r="B232" s="1051" t="s">
        <v>11</v>
      </c>
      <c r="C232" s="1053">
        <f>SUM(C224:C231)</f>
        <v>123619000</v>
      </c>
      <c r="D232" s="1049">
        <f>SUM(D224:D231)</f>
        <v>123619000</v>
      </c>
      <c r="E232" s="1049">
        <f>SUM(E224:E231)</f>
        <v>10868523</v>
      </c>
      <c r="F232" s="1049">
        <f>E232/D232*100</f>
        <v>8.7919518844190616</v>
      </c>
      <c r="H232"/>
      <c r="I232"/>
      <c r="J232"/>
    </row>
    <row r="233" spans="1:10" s="728" customFormat="1" ht="24">
      <c r="A233" s="1571" t="s">
        <v>11</v>
      </c>
      <c r="B233" s="789" t="s">
        <v>61</v>
      </c>
      <c r="C233" s="1057">
        <f>SUM(C5+C14+C23+C32+C41+C51+C60+C69+C78+C87+C96+C105+C115+C124+C133+C142+C151+C160+C169+C179+C188+C197+C206+C215+C224)</f>
        <v>301214425</v>
      </c>
      <c r="D233" s="1057">
        <f t="shared" ref="D233:E233" si="4">SUM(D5+D14+D23+D32+D41+D51+D60+D69+D78+D87+D96+D105+D115+D124+D133+D142+D151+D160+D169+D179+D188+D197+D206+D215+D224)</f>
        <v>820163037</v>
      </c>
      <c r="E233" s="1057">
        <f t="shared" si="4"/>
        <v>787699315</v>
      </c>
      <c r="F233" s="1046">
        <f>E233/D233*100</f>
        <v>96.04179650441867</v>
      </c>
      <c r="H233"/>
      <c r="I233"/>
      <c r="J233"/>
    </row>
    <row r="234" spans="1:10" s="728" customFormat="1" ht="36">
      <c r="A234" s="1572"/>
      <c r="B234" s="774" t="s">
        <v>66</v>
      </c>
      <c r="C234" s="1057">
        <f t="shared" ref="C234:E240" si="5">SUM(C6+C15+C24+C33+C42+C52+C61+C70+C79+C88+C97+C106+C116+C125+C134+C143+C152+C161+C170+C180+C189+C198+C207+C216+C225)</f>
        <v>2059920000</v>
      </c>
      <c r="D234" s="1057">
        <f t="shared" si="5"/>
        <v>2146714783</v>
      </c>
      <c r="E234" s="1057">
        <f t="shared" si="5"/>
        <v>84026093</v>
      </c>
      <c r="F234" s="1046">
        <f t="shared" ref="F234:F241" si="6">E234/D234*100</f>
        <v>3.9141712567225566</v>
      </c>
      <c r="H234"/>
      <c r="I234"/>
      <c r="J234"/>
    </row>
    <row r="235" spans="1:10" s="728" customFormat="1">
      <c r="A235" s="1572"/>
      <c r="B235" s="774" t="s">
        <v>79</v>
      </c>
      <c r="C235" s="1057">
        <f t="shared" si="5"/>
        <v>82421000</v>
      </c>
      <c r="D235" s="1057">
        <f t="shared" si="5"/>
        <v>82519000</v>
      </c>
      <c r="E235" s="1057">
        <f t="shared" si="5"/>
        <v>86178673</v>
      </c>
      <c r="F235" s="1046">
        <f t="shared" si="6"/>
        <v>104.43494589124928</v>
      </c>
      <c r="H235"/>
      <c r="I235"/>
      <c r="J235"/>
    </row>
    <row r="236" spans="1:10" s="728" customFormat="1">
      <c r="A236" s="1572"/>
      <c r="B236" s="774" t="s">
        <v>59</v>
      </c>
      <c r="C236" s="1057">
        <f>SUM(C8+C17+C26+C35+C44+C54+C63+C72+C81+C90+C99+C108+C118+C127+C136+C145+C154+C163+C172+C182+C191+C200+C209+C218+C227)</f>
        <v>448849000</v>
      </c>
      <c r="D236" s="1057">
        <f t="shared" si="5"/>
        <v>465205380</v>
      </c>
      <c r="E236" s="1057">
        <f t="shared" si="5"/>
        <v>43346839</v>
      </c>
      <c r="F236" s="1046">
        <f t="shared" si="6"/>
        <v>9.3177854048033577</v>
      </c>
      <c r="H236"/>
      <c r="I236"/>
      <c r="J236"/>
    </row>
    <row r="237" spans="1:10" s="728" customFormat="1">
      <c r="A237" s="1572"/>
      <c r="B237" s="774" t="s">
        <v>80</v>
      </c>
      <c r="C237" s="1057">
        <f t="shared" si="5"/>
        <v>0</v>
      </c>
      <c r="D237" s="1057">
        <f t="shared" si="5"/>
        <v>0</v>
      </c>
      <c r="E237" s="1057">
        <f t="shared" si="5"/>
        <v>400000</v>
      </c>
      <c r="F237" s="1046"/>
      <c r="H237"/>
      <c r="I237"/>
      <c r="J237"/>
    </row>
    <row r="238" spans="1:10" s="728" customFormat="1" ht="24">
      <c r="A238" s="1572"/>
      <c r="B238" s="774" t="s">
        <v>77</v>
      </c>
      <c r="C238" s="1057">
        <f t="shared" si="5"/>
        <v>900000</v>
      </c>
      <c r="D238" s="1057">
        <f t="shared" si="5"/>
        <v>3991001</v>
      </c>
      <c r="E238" s="1057">
        <f t="shared" si="5"/>
        <v>4230296</v>
      </c>
      <c r="F238" s="1046">
        <f t="shared" si="6"/>
        <v>105.99586419547377</v>
      </c>
      <c r="H238"/>
      <c r="I238"/>
      <c r="J238"/>
    </row>
    <row r="239" spans="1:10" s="728" customFormat="1" ht="24">
      <c r="A239" s="1572"/>
      <c r="B239" s="774" t="s">
        <v>68</v>
      </c>
      <c r="C239" s="1057">
        <f t="shared" si="5"/>
        <v>514000</v>
      </c>
      <c r="D239" s="1057">
        <f t="shared" si="5"/>
        <v>514000</v>
      </c>
      <c r="E239" s="1057">
        <f t="shared" si="5"/>
        <v>512817</v>
      </c>
      <c r="F239" s="1046">
        <f t="shared" si="6"/>
        <v>99.769844357976652</v>
      </c>
      <c r="H239"/>
      <c r="I239"/>
      <c r="J239"/>
    </row>
    <row r="240" spans="1:10" s="728" customFormat="1">
      <c r="A240" s="1572"/>
      <c r="B240" s="774" t="s">
        <v>75</v>
      </c>
      <c r="C240" s="1057">
        <f t="shared" si="5"/>
        <v>256483000</v>
      </c>
      <c r="D240" s="1057">
        <f t="shared" si="5"/>
        <v>261187188</v>
      </c>
      <c r="E240" s="1057">
        <f t="shared" si="5"/>
        <v>160828513</v>
      </c>
      <c r="F240" s="1046">
        <f t="shared" si="6"/>
        <v>61.5759579294525</v>
      </c>
      <c r="H240"/>
      <c r="I240"/>
      <c r="J240"/>
    </row>
    <row r="241" spans="1:10" s="728" customFormat="1" ht="13.5" thickBot="1">
      <c r="A241" s="1573"/>
      <c r="B241" s="780" t="s">
        <v>11</v>
      </c>
      <c r="C241" s="819">
        <f>SUM(C233:C240)</f>
        <v>3150301425</v>
      </c>
      <c r="D241" s="782">
        <f>SUM(D233:D240)</f>
        <v>3780294389</v>
      </c>
      <c r="E241" s="782">
        <f>SUM(E233:E240)</f>
        <v>1167222546</v>
      </c>
      <c r="F241" s="1046">
        <f t="shared" si="6"/>
        <v>30.87649865038064</v>
      </c>
      <c r="H241"/>
      <c r="I241"/>
      <c r="J241"/>
    </row>
  </sheetData>
  <mergeCells count="27">
    <mergeCell ref="A87:A95"/>
    <mergeCell ref="A1:G1"/>
    <mergeCell ref="A5:A13"/>
    <mergeCell ref="A14:A22"/>
    <mergeCell ref="A23:A31"/>
    <mergeCell ref="A32:A40"/>
    <mergeCell ref="A41:A49"/>
    <mergeCell ref="A51:A59"/>
    <mergeCell ref="A60:A68"/>
    <mergeCell ref="A78:A86"/>
    <mergeCell ref="A69:A77"/>
    <mergeCell ref="A169:A177"/>
    <mergeCell ref="A179:A187"/>
    <mergeCell ref="A188:A196"/>
    <mergeCell ref="A105:A113"/>
    <mergeCell ref="A133:A141"/>
    <mergeCell ref="A142:A150"/>
    <mergeCell ref="A96:A104"/>
    <mergeCell ref="A115:A123"/>
    <mergeCell ref="A124:A132"/>
    <mergeCell ref="A151:A159"/>
    <mergeCell ref="A160:A168"/>
    <mergeCell ref="A233:A241"/>
    <mergeCell ref="A197:A205"/>
    <mergeCell ref="A206:A214"/>
    <mergeCell ref="A215:A223"/>
    <mergeCell ref="A224:A232"/>
  </mergeCells>
  <pageMargins left="0.74803149606299213" right="0.74803149606299213" top="0.98425196850393704" bottom="0.98425196850393704" header="0.51181102362204722" footer="0.51181102362204722"/>
  <pageSetup paperSize="9" scale="55" orientation="portrait" r:id="rId1"/>
  <headerFooter alignWithMargins="0">
    <oddHeader>&amp;R1.1)a.sz. melléklete
...../2017. (......) Egyek Önk.</oddHeader>
  </headerFooter>
  <rowBreaks count="3" manualBreakCount="3">
    <brk id="49" max="6" man="1"/>
    <brk id="113" max="6" man="1"/>
    <brk id="177" max="6" man="1"/>
  </rowBreaks>
  <colBreaks count="1" manualBreakCount="1">
    <brk id="7" max="158" man="1"/>
  </colBreaks>
</worksheet>
</file>

<file path=xl/worksheets/sheet30.xml><?xml version="1.0" encoding="utf-8"?>
<worksheet xmlns="http://schemas.openxmlformats.org/spreadsheetml/2006/main" xmlns:r="http://schemas.openxmlformats.org/officeDocument/2006/relationships">
  <dimension ref="A1:M24"/>
  <sheetViews>
    <sheetView topLeftCell="A2" zoomScaleNormal="100" workbookViewId="0">
      <selection activeCell="E37" sqref="E37"/>
    </sheetView>
  </sheetViews>
  <sheetFormatPr defaultColWidth="9.140625" defaultRowHeight="12.75"/>
  <cols>
    <col min="1" max="1" width="4.7109375" style="479" customWidth="1"/>
    <col min="2" max="2" width="43.5703125" style="479" customWidth="1"/>
    <col min="3" max="3" width="12.85546875" style="479" customWidth="1"/>
    <col min="4" max="4" width="11.7109375" style="479" customWidth="1"/>
    <col min="5" max="5" width="12.140625" style="479" customWidth="1"/>
    <col min="6" max="6" width="9.28515625" style="479" bestFit="1" customWidth="1"/>
    <col min="7" max="7" width="11.28515625" style="479" customWidth="1"/>
    <col min="8" max="8" width="13.42578125" style="479" customWidth="1"/>
    <col min="9" max="9" width="12.7109375" style="479" customWidth="1"/>
    <col min="10" max="13" width="9.140625" style="479"/>
    <col min="14" max="16384" width="9.140625" style="395"/>
  </cols>
  <sheetData>
    <row r="1" spans="1:9" s="395" customFormat="1" ht="15.75">
      <c r="A1" s="479"/>
      <c r="B1" s="479"/>
      <c r="C1" s="479"/>
      <c r="D1" s="479"/>
      <c r="E1" s="479"/>
      <c r="F1" s="479"/>
      <c r="G1" s="1769"/>
      <c r="H1" s="1769"/>
      <c r="I1" s="1769"/>
    </row>
    <row r="2" spans="1:9" s="395" customFormat="1" ht="15.75">
      <c r="A2" s="1723" t="s">
        <v>611</v>
      </c>
      <c r="B2" s="1723"/>
      <c r="C2" s="1723"/>
      <c r="D2" s="1723"/>
      <c r="E2" s="1723"/>
      <c r="F2" s="1723"/>
      <c r="G2" s="1723"/>
      <c r="H2" s="1723"/>
      <c r="I2" s="1723"/>
    </row>
    <row r="3" spans="1:9" s="395" customFormat="1" ht="17.25" customHeight="1">
      <c r="A3" s="1770" t="s">
        <v>644</v>
      </c>
      <c r="B3" s="1770"/>
      <c r="C3" s="1770"/>
      <c r="D3" s="1770"/>
      <c r="E3" s="1770"/>
      <c r="F3" s="1770"/>
      <c r="G3" s="1770"/>
      <c r="H3" s="1770"/>
      <c r="I3" s="1770"/>
    </row>
    <row r="4" spans="1:9" s="395" customFormat="1" ht="17.25" customHeight="1">
      <c r="A4" s="533"/>
      <c r="B4" s="533"/>
      <c r="C4" s="533"/>
      <c r="D4" s="533"/>
      <c r="E4" s="533"/>
      <c r="F4" s="533"/>
      <c r="G4" s="533"/>
      <c r="H4" s="533"/>
      <c r="I4" s="533"/>
    </row>
    <row r="5" spans="1:9" s="395" customFormat="1" ht="17.25" customHeight="1">
      <c r="A5" s="533"/>
      <c r="B5" s="1770"/>
      <c r="C5" s="1770"/>
      <c r="D5" s="1770"/>
      <c r="E5" s="1770"/>
      <c r="F5" s="1770"/>
      <c r="G5" s="1770"/>
      <c r="H5" s="1770"/>
      <c r="I5" s="533"/>
    </row>
    <row r="6" spans="1:9" s="395" customFormat="1" ht="13.5">
      <c r="A6" s="479"/>
      <c r="B6" s="1771"/>
      <c r="C6" s="1771"/>
      <c r="D6" s="1771"/>
      <c r="E6" s="1771"/>
      <c r="F6" s="1771"/>
      <c r="G6" s="1771"/>
      <c r="H6" s="1771"/>
      <c r="I6" s="479"/>
    </row>
    <row r="7" spans="1:9" s="395" customFormat="1" ht="13.5" customHeight="1" thickBot="1">
      <c r="A7" s="479"/>
      <c r="B7" s="479"/>
      <c r="C7" s="479"/>
      <c r="D7" s="479"/>
      <c r="E7" s="479"/>
      <c r="F7" s="479"/>
      <c r="G7" s="479"/>
      <c r="H7" s="1772" t="s">
        <v>643</v>
      </c>
      <c r="I7" s="1772"/>
    </row>
    <row r="8" spans="1:9" s="395" customFormat="1" ht="15.75">
      <c r="A8" s="1779" t="s">
        <v>298</v>
      </c>
      <c r="B8" s="1781" t="s">
        <v>356</v>
      </c>
      <c r="C8" s="1764" t="s">
        <v>299</v>
      </c>
      <c r="D8" s="1764" t="s">
        <v>300</v>
      </c>
      <c r="E8" s="1764"/>
      <c r="F8" s="1764"/>
      <c r="G8" s="1764"/>
      <c r="H8" s="1764"/>
      <c r="I8" s="1765"/>
    </row>
    <row r="9" spans="1:9" s="395" customFormat="1" ht="47.25">
      <c r="A9" s="1780"/>
      <c r="B9" s="1782"/>
      <c r="C9" s="1773"/>
      <c r="D9" s="563" t="s">
        <v>301</v>
      </c>
      <c r="E9" s="563" t="s">
        <v>302</v>
      </c>
      <c r="F9" s="563" t="s">
        <v>303</v>
      </c>
      <c r="G9" s="563" t="s">
        <v>304</v>
      </c>
      <c r="H9" s="563" t="s">
        <v>305</v>
      </c>
      <c r="I9" s="564" t="s">
        <v>306</v>
      </c>
    </row>
    <row r="10" spans="1:9" s="395" customFormat="1" ht="13.5" thickBot="1">
      <c r="A10" s="480" t="s">
        <v>0</v>
      </c>
      <c r="B10" s="481" t="s">
        <v>4</v>
      </c>
      <c r="C10" s="481" t="s">
        <v>8</v>
      </c>
      <c r="D10" s="481" t="s">
        <v>2</v>
      </c>
      <c r="E10" s="481" t="s">
        <v>5</v>
      </c>
      <c r="F10" s="481" t="s">
        <v>9</v>
      </c>
      <c r="G10" s="481" t="s">
        <v>3</v>
      </c>
      <c r="H10" s="481" t="s">
        <v>307</v>
      </c>
      <c r="I10" s="482" t="s">
        <v>308</v>
      </c>
    </row>
    <row r="11" spans="1:9" s="395" customFormat="1" ht="16.5" thickBot="1">
      <c r="A11" s="1766" t="s">
        <v>357</v>
      </c>
      <c r="B11" s="1766"/>
      <c r="C11" s="479"/>
      <c r="D11" s="479"/>
      <c r="E11" s="479"/>
      <c r="F11" s="479"/>
      <c r="G11" s="479"/>
      <c r="H11" s="479"/>
      <c r="I11" s="479"/>
    </row>
    <row r="12" spans="1:9" s="395" customFormat="1" ht="15.75" thickBot="1">
      <c r="A12" s="483" t="s">
        <v>0</v>
      </c>
      <c r="B12" s="484" t="s">
        <v>358</v>
      </c>
      <c r="C12" s="472"/>
      <c r="D12" s="472"/>
      <c r="E12" s="472"/>
      <c r="F12" s="472"/>
      <c r="G12" s="472"/>
      <c r="H12" s="472">
        <f>SUM(D12:G12)</f>
        <v>0</v>
      </c>
      <c r="I12" s="473">
        <f>SUM(C12+H12)</f>
        <v>0</v>
      </c>
    </row>
    <row r="13" spans="1:9" s="395" customFormat="1" ht="15.75" thickBot="1">
      <c r="A13" s="485" t="s">
        <v>4</v>
      </c>
      <c r="B13" s="486" t="s">
        <v>359</v>
      </c>
      <c r="C13" s="474"/>
      <c r="D13" s="474"/>
      <c r="E13" s="474"/>
      <c r="F13" s="474"/>
      <c r="G13" s="474"/>
      <c r="H13" s="472">
        <f t="shared" ref="H13:H18" si="0">SUM(D13:G13)</f>
        <v>0</v>
      </c>
      <c r="I13" s="473">
        <f t="shared" ref="I13:I18" si="1">SUM(C13+H13)</f>
        <v>0</v>
      </c>
    </row>
    <row r="14" spans="1:9" s="395" customFormat="1" ht="15.75" thickBot="1">
      <c r="A14" s="485" t="s">
        <v>8</v>
      </c>
      <c r="B14" s="486" t="s">
        <v>360</v>
      </c>
      <c r="C14" s="474"/>
      <c r="D14" s="474"/>
      <c r="E14" s="474"/>
      <c r="F14" s="474"/>
      <c r="G14" s="474"/>
      <c r="H14" s="472">
        <f t="shared" si="0"/>
        <v>0</v>
      </c>
      <c r="I14" s="473">
        <f t="shared" si="1"/>
        <v>0</v>
      </c>
    </row>
    <row r="15" spans="1:9" s="395" customFormat="1" ht="15.75" thickBot="1">
      <c r="A15" s="485" t="s">
        <v>2</v>
      </c>
      <c r="B15" s="486" t="s">
        <v>361</v>
      </c>
      <c r="C15" s="474"/>
      <c r="D15" s="474"/>
      <c r="E15" s="474"/>
      <c r="F15" s="474"/>
      <c r="G15" s="474"/>
      <c r="H15" s="472">
        <f t="shared" si="0"/>
        <v>0</v>
      </c>
      <c r="I15" s="473">
        <f t="shared" si="1"/>
        <v>0</v>
      </c>
    </row>
    <row r="16" spans="1:9" s="395" customFormat="1" ht="15.75" thickBot="1">
      <c r="A16" s="485" t="s">
        <v>5</v>
      </c>
      <c r="B16" s="486" t="s">
        <v>362</v>
      </c>
      <c r="C16" s="487"/>
      <c r="D16" s="487"/>
      <c r="E16" s="487"/>
      <c r="F16" s="487"/>
      <c r="G16" s="487"/>
      <c r="H16" s="472">
        <f t="shared" si="0"/>
        <v>0</v>
      </c>
      <c r="I16" s="473">
        <f t="shared" si="1"/>
        <v>0</v>
      </c>
    </row>
    <row r="17" spans="1:9" s="395" customFormat="1" ht="15.75" thickBot="1">
      <c r="A17" s="485" t="s">
        <v>9</v>
      </c>
      <c r="B17" s="486" t="s">
        <v>363</v>
      </c>
      <c r="C17" s="476">
        <v>74838</v>
      </c>
      <c r="D17" s="476">
        <v>640</v>
      </c>
      <c r="E17" s="476">
        <v>14155</v>
      </c>
      <c r="F17" s="476"/>
      <c r="G17" s="476"/>
      <c r="H17" s="472">
        <f t="shared" si="0"/>
        <v>14795</v>
      </c>
      <c r="I17" s="473">
        <f t="shared" si="1"/>
        <v>89633</v>
      </c>
    </row>
    <row r="18" spans="1:9" s="395" customFormat="1" ht="15.75" thickBot="1">
      <c r="A18" s="565" t="s">
        <v>3</v>
      </c>
      <c r="B18" s="566" t="s">
        <v>364</v>
      </c>
      <c r="C18" s="551"/>
      <c r="D18" s="551"/>
      <c r="E18" s="551"/>
      <c r="F18" s="551"/>
      <c r="G18" s="551"/>
      <c r="H18" s="472">
        <f t="shared" si="0"/>
        <v>0</v>
      </c>
      <c r="I18" s="473">
        <f t="shared" si="1"/>
        <v>0</v>
      </c>
    </row>
    <row r="19" spans="1:9" s="395" customFormat="1" ht="15" thickBot="1">
      <c r="A19" s="1767" t="s">
        <v>365</v>
      </c>
      <c r="B19" s="1768"/>
      <c r="C19" s="552">
        <f>SUM(C12:C18)</f>
        <v>74838</v>
      </c>
      <c r="D19" s="552"/>
      <c r="E19" s="552">
        <f>E12+E13+E14+E16+E15+E17+E18</f>
        <v>14155</v>
      </c>
      <c r="F19" s="552">
        <f>F12+F13+F14+F16+F15+F17+F18</f>
        <v>0</v>
      </c>
      <c r="G19" s="552">
        <f>G12+G13+G14+G16+G15+G17+G18</f>
        <v>0</v>
      </c>
      <c r="H19" s="552">
        <f>SUM(H12:H18)</f>
        <v>14795</v>
      </c>
      <c r="I19" s="553">
        <f>I12+I13+I14+I16+I15+I17+I18</f>
        <v>89633</v>
      </c>
    </row>
    <row r="20" spans="1:9" s="395" customFormat="1" ht="16.5" thickBot="1">
      <c r="A20" s="1774" t="s">
        <v>366</v>
      </c>
      <c r="B20" s="1774"/>
      <c r="C20" s="479"/>
      <c r="D20" s="479"/>
      <c r="E20" s="479"/>
      <c r="F20" s="479"/>
      <c r="G20" s="479"/>
      <c r="H20" s="479"/>
      <c r="I20" s="479"/>
    </row>
    <row r="21" spans="1:9" s="395" customFormat="1" ht="15">
      <c r="A21" s="567" t="s">
        <v>0</v>
      </c>
      <c r="B21" s="568" t="s">
        <v>367</v>
      </c>
      <c r="C21" s="484"/>
      <c r="D21" s="484"/>
      <c r="E21" s="484"/>
      <c r="F21" s="484"/>
      <c r="G21" s="484"/>
      <c r="H21" s="484"/>
      <c r="I21" s="569"/>
    </row>
    <row r="22" spans="1:9" s="395" customFormat="1" ht="15.75" thickBot="1">
      <c r="A22" s="570" t="s">
        <v>4</v>
      </c>
      <c r="B22" s="571" t="s">
        <v>364</v>
      </c>
      <c r="C22" s="566"/>
      <c r="D22" s="566"/>
      <c r="E22" s="566"/>
      <c r="F22" s="566"/>
      <c r="G22" s="566"/>
      <c r="H22" s="566"/>
      <c r="I22" s="572"/>
    </row>
    <row r="23" spans="1:9" s="395" customFormat="1" ht="15" thickBot="1">
      <c r="A23" s="1775" t="s">
        <v>368</v>
      </c>
      <c r="B23" s="1776"/>
      <c r="C23" s="573"/>
      <c r="D23" s="573"/>
      <c r="E23" s="573"/>
      <c r="F23" s="573"/>
      <c r="G23" s="573"/>
      <c r="H23" s="573"/>
      <c r="I23" s="574"/>
    </row>
    <row r="24" spans="1:9" s="395" customFormat="1" ht="15.75" thickBot="1">
      <c r="A24" s="1777" t="s">
        <v>369</v>
      </c>
      <c r="B24" s="1778"/>
      <c r="C24" s="488">
        <f t="shared" ref="C24:I24" si="2">C23+C19</f>
        <v>74838</v>
      </c>
      <c r="D24" s="488">
        <f t="shared" si="2"/>
        <v>0</v>
      </c>
      <c r="E24" s="488">
        <f t="shared" si="2"/>
        <v>14155</v>
      </c>
      <c r="F24" s="488">
        <f t="shared" si="2"/>
        <v>0</v>
      </c>
      <c r="G24" s="488">
        <f t="shared" si="2"/>
        <v>0</v>
      </c>
      <c r="H24" s="488">
        <f t="shared" si="2"/>
        <v>14795</v>
      </c>
      <c r="I24" s="488">
        <f t="shared" si="2"/>
        <v>89633</v>
      </c>
    </row>
  </sheetData>
  <mergeCells count="15">
    <mergeCell ref="A20:B20"/>
    <mergeCell ref="A23:B23"/>
    <mergeCell ref="A24:B24"/>
    <mergeCell ref="A8:A9"/>
    <mergeCell ref="B8:B9"/>
    <mergeCell ref="D8:I8"/>
    <mergeCell ref="A11:B11"/>
    <mergeCell ref="A19:B19"/>
    <mergeCell ref="G1:I1"/>
    <mergeCell ref="A2:I2"/>
    <mergeCell ref="A3:I3"/>
    <mergeCell ref="B5:H5"/>
    <mergeCell ref="B6:H6"/>
    <mergeCell ref="H7:I7"/>
    <mergeCell ref="C8:C9"/>
  </mergeCells>
  <pageMargins left="0.75" right="0.75" top="1" bottom="1" header="0.5" footer="0.5"/>
  <pageSetup paperSize="9" orientation="landscape" r:id="rId1"/>
  <headerFooter alignWithMargins="0">
    <oddHeader xml:space="preserve">&amp;R12. 3. sz. melléklet
.../2017.(...) Egyek Önk. r.
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>
  <dimension ref="A1:G32"/>
  <sheetViews>
    <sheetView topLeftCell="A7" zoomScaleNormal="100" workbookViewId="0">
      <selection activeCell="D37" sqref="D37"/>
    </sheetView>
  </sheetViews>
  <sheetFormatPr defaultColWidth="9.140625" defaultRowHeight="12.75"/>
  <cols>
    <col min="1" max="1" width="9.140625" style="489"/>
    <col min="2" max="2" width="6.5703125" style="489" customWidth="1"/>
    <col min="3" max="3" width="54.140625" style="489" customWidth="1"/>
    <col min="4" max="4" width="21.5703125" style="491" customWidth="1"/>
    <col min="5" max="5" width="20.140625" style="491" customWidth="1"/>
    <col min="6" max="7" width="9.140625" style="489"/>
    <col min="8" max="16384" width="9.140625" style="490"/>
  </cols>
  <sheetData>
    <row r="1" spans="1:7" ht="15.75">
      <c r="B1" s="1783" t="s">
        <v>612</v>
      </c>
      <c r="C1" s="1783"/>
      <c r="D1" s="1783"/>
      <c r="E1" s="1783"/>
    </row>
    <row r="2" spans="1:7" ht="24" customHeight="1">
      <c r="A2" s="1784" t="s">
        <v>646</v>
      </c>
      <c r="B2" s="1784"/>
      <c r="C2" s="1784"/>
      <c r="D2" s="1784"/>
      <c r="E2" s="1784"/>
    </row>
    <row r="3" spans="1:7" ht="15.75">
      <c r="C3" s="1785" t="s">
        <v>309</v>
      </c>
      <c r="D3" s="1785"/>
    </row>
    <row r="4" spans="1:7" ht="13.5" thickBot="1">
      <c r="E4" s="492" t="s">
        <v>310</v>
      </c>
      <c r="F4" s="492"/>
    </row>
    <row r="5" spans="1:7" ht="27.75" thickBot="1">
      <c r="B5" s="493" t="s">
        <v>28</v>
      </c>
      <c r="C5" s="494" t="s">
        <v>26</v>
      </c>
      <c r="D5" s="495" t="s">
        <v>311</v>
      </c>
      <c r="E5" s="496" t="s">
        <v>312</v>
      </c>
    </row>
    <row r="6" spans="1:7" ht="13.5" thickBot="1">
      <c r="B6" s="497">
        <v>1</v>
      </c>
      <c r="C6" s="498">
        <v>2</v>
      </c>
      <c r="D6" s="499">
        <v>3</v>
      </c>
      <c r="E6" s="500">
        <v>4</v>
      </c>
    </row>
    <row r="7" spans="1:7">
      <c r="B7" s="501" t="s">
        <v>0</v>
      </c>
      <c r="C7" s="502" t="s">
        <v>313</v>
      </c>
      <c r="D7" s="503"/>
      <c r="E7" s="504"/>
    </row>
    <row r="8" spans="1:7">
      <c r="B8" s="505" t="s">
        <v>4</v>
      </c>
      <c r="C8" s="506" t="s">
        <v>314</v>
      </c>
      <c r="D8" s="507"/>
      <c r="E8" s="508"/>
    </row>
    <row r="9" spans="1:7">
      <c r="B9" s="505" t="s">
        <v>8</v>
      </c>
      <c r="C9" s="506" t="s">
        <v>315</v>
      </c>
      <c r="D9" s="507"/>
      <c r="E9" s="508"/>
    </row>
    <row r="10" spans="1:7">
      <c r="B10" s="505" t="s">
        <v>2</v>
      </c>
      <c r="C10" s="506" t="s">
        <v>316</v>
      </c>
      <c r="D10" s="507"/>
      <c r="E10" s="508"/>
    </row>
    <row r="11" spans="1:7">
      <c r="B11" s="505" t="s">
        <v>5</v>
      </c>
      <c r="C11" s="506" t="s">
        <v>317</v>
      </c>
      <c r="D11" s="507"/>
      <c r="E11" s="508"/>
    </row>
    <row r="12" spans="1:7">
      <c r="B12" s="505" t="s">
        <v>3</v>
      </c>
      <c r="C12" s="506" t="s">
        <v>317</v>
      </c>
      <c r="D12" s="507"/>
      <c r="E12" s="508"/>
    </row>
    <row r="13" spans="1:7">
      <c r="B13" s="505" t="s">
        <v>10</v>
      </c>
      <c r="C13" s="506" t="s">
        <v>317</v>
      </c>
      <c r="D13" s="507"/>
      <c r="E13" s="508"/>
    </row>
    <row r="14" spans="1:7" ht="25.5">
      <c r="B14" s="509" t="s">
        <v>1</v>
      </c>
      <c r="C14" s="510" t="s">
        <v>318</v>
      </c>
      <c r="D14" s="511">
        <v>782109</v>
      </c>
      <c r="E14" s="512">
        <v>782109</v>
      </c>
    </row>
    <row r="15" spans="1:7" s="518" customFormat="1" ht="63.75">
      <c r="A15" s="513"/>
      <c r="B15" s="514" t="s">
        <v>7</v>
      </c>
      <c r="C15" s="515" t="s">
        <v>427</v>
      </c>
      <c r="D15" s="516"/>
      <c r="E15" s="517"/>
      <c r="F15" s="513"/>
      <c r="G15" s="513"/>
    </row>
    <row r="16" spans="1:7">
      <c r="B16" s="505" t="s">
        <v>15</v>
      </c>
      <c r="C16" s="506" t="s">
        <v>319</v>
      </c>
      <c r="D16" s="507"/>
      <c r="E16" s="508"/>
    </row>
    <row r="17" spans="1:7">
      <c r="B17" s="505" t="s">
        <v>13</v>
      </c>
      <c r="C17" s="506" t="s">
        <v>320</v>
      </c>
      <c r="D17" s="507"/>
      <c r="E17" s="508"/>
    </row>
    <row r="18" spans="1:7" s="519" customFormat="1">
      <c r="A18" s="489"/>
      <c r="B18" s="505" t="s">
        <v>30</v>
      </c>
      <c r="C18" s="506" t="s">
        <v>321</v>
      </c>
      <c r="D18" s="507"/>
      <c r="E18" s="508"/>
      <c r="F18" s="489"/>
      <c r="G18" s="489"/>
    </row>
    <row r="19" spans="1:7">
      <c r="B19" s="505" t="s">
        <v>33</v>
      </c>
      <c r="C19" s="520" t="s">
        <v>322</v>
      </c>
      <c r="D19" s="511">
        <f>D20+D21+D22+D23</f>
        <v>1762815</v>
      </c>
      <c r="E19" s="511">
        <f>E20+E21+E22+E23</f>
        <v>1762815</v>
      </c>
    </row>
    <row r="20" spans="1:7" ht="29.25" customHeight="1">
      <c r="B20" s="505" t="s">
        <v>323</v>
      </c>
      <c r="C20" s="521" t="s">
        <v>324</v>
      </c>
      <c r="D20" s="507">
        <v>7000</v>
      </c>
      <c r="E20" s="508">
        <v>7000</v>
      </c>
    </row>
    <row r="21" spans="1:7" ht="25.5">
      <c r="B21" s="505" t="s">
        <v>323</v>
      </c>
      <c r="C21" s="521" t="s">
        <v>325</v>
      </c>
      <c r="D21" s="507">
        <v>1639164</v>
      </c>
      <c r="E21" s="508">
        <v>1639164</v>
      </c>
    </row>
    <row r="22" spans="1:7" ht="38.25">
      <c r="B22" s="505" t="s">
        <v>326</v>
      </c>
      <c r="C22" s="521" t="s">
        <v>327</v>
      </c>
      <c r="D22" s="507">
        <v>31500</v>
      </c>
      <c r="E22" s="508">
        <v>31500</v>
      </c>
    </row>
    <row r="23" spans="1:7" ht="38.25">
      <c r="B23" s="505" t="s">
        <v>31</v>
      </c>
      <c r="C23" s="521" t="s">
        <v>328</v>
      </c>
      <c r="D23" s="507">
        <v>85151</v>
      </c>
      <c r="E23" s="508">
        <v>85151</v>
      </c>
    </row>
    <row r="24" spans="1:7">
      <c r="B24" s="509" t="s">
        <v>32</v>
      </c>
      <c r="C24" s="520" t="s">
        <v>329</v>
      </c>
      <c r="D24" s="511">
        <f>D25+D26</f>
        <v>7178760</v>
      </c>
      <c r="E24" s="511">
        <f>E25+E26</f>
        <v>7178760</v>
      </c>
    </row>
    <row r="25" spans="1:7" ht="25.5">
      <c r="B25" s="505" t="s">
        <v>34</v>
      </c>
      <c r="C25" s="521" t="s">
        <v>549</v>
      </c>
      <c r="D25" s="507">
        <v>6138720</v>
      </c>
      <c r="E25" s="508">
        <v>6138720</v>
      </c>
    </row>
    <row r="26" spans="1:7" ht="25.5">
      <c r="B26" s="505" t="s">
        <v>35</v>
      </c>
      <c r="C26" s="521" t="s">
        <v>550</v>
      </c>
      <c r="D26" s="507">
        <v>1040040</v>
      </c>
      <c r="E26" s="508">
        <v>1040040</v>
      </c>
    </row>
    <row r="27" spans="1:7">
      <c r="B27" s="505" t="s">
        <v>36</v>
      </c>
      <c r="C27" s="506"/>
      <c r="D27" s="507"/>
      <c r="E27" s="508"/>
    </row>
    <row r="28" spans="1:7">
      <c r="B28" s="505" t="s">
        <v>12</v>
      </c>
      <c r="C28" s="506"/>
      <c r="D28" s="507"/>
      <c r="E28" s="508"/>
    </row>
    <row r="29" spans="1:7">
      <c r="B29" s="505" t="s">
        <v>37</v>
      </c>
      <c r="C29" s="506"/>
      <c r="D29" s="507"/>
      <c r="E29" s="508"/>
    </row>
    <row r="30" spans="1:7">
      <c r="B30" s="505" t="s">
        <v>38</v>
      </c>
      <c r="C30" s="506"/>
      <c r="D30" s="507"/>
      <c r="E30" s="508"/>
    </row>
    <row r="31" spans="1:7" s="526" customFormat="1" ht="14.25" thickBot="1">
      <c r="A31" s="522"/>
      <c r="B31" s="523" t="s">
        <v>39</v>
      </c>
      <c r="C31" s="524" t="s">
        <v>11</v>
      </c>
      <c r="D31" s="525">
        <f>D7+D8+D9+D10+D12+D11+D13+D14+D15+D19+D24</f>
        <v>9723684</v>
      </c>
      <c r="E31" s="525">
        <f>E7+E8+E9+E10+E12+E11+E13+E14+E15+E19+E24</f>
        <v>9723684</v>
      </c>
      <c r="F31" s="522"/>
      <c r="G31" s="522"/>
    </row>
    <row r="32" spans="1:7">
      <c r="B32" s="489" t="s">
        <v>330</v>
      </c>
      <c r="C32" s="489" t="s">
        <v>331</v>
      </c>
    </row>
  </sheetData>
  <mergeCells count="3">
    <mergeCell ref="B1:E1"/>
    <mergeCell ref="A2:E2"/>
    <mergeCell ref="C3:D3"/>
  </mergeCells>
  <pageMargins left="0.75" right="0.75" top="1" bottom="1" header="0.5" footer="0.5"/>
  <pageSetup paperSize="9" scale="78" orientation="portrait" r:id="rId1"/>
  <headerFooter alignWithMargins="0">
    <oddHeader xml:space="preserve">&amp;R13. sz. melléklet
..../2017.(...) Egyek Önk. r.
</oddHeader>
  </headerFooter>
  <colBreaks count="1" manualBreakCount="1">
    <brk id="5" max="1048575" man="1"/>
  </colBreaks>
</worksheet>
</file>

<file path=xl/worksheets/sheet32.xml><?xml version="1.0" encoding="utf-8"?>
<worksheet xmlns="http://schemas.openxmlformats.org/spreadsheetml/2006/main" xmlns:r="http://schemas.openxmlformats.org/officeDocument/2006/relationships">
  <dimension ref="A4:I56"/>
  <sheetViews>
    <sheetView topLeftCell="B1" zoomScaleNormal="100" workbookViewId="0">
      <selection activeCell="G8" sqref="G8:H8"/>
    </sheetView>
  </sheetViews>
  <sheetFormatPr defaultColWidth="9.140625" defaultRowHeight="12.75"/>
  <cols>
    <col min="1" max="1" width="9.140625" style="527"/>
    <col min="2" max="2" width="13.7109375" style="527" bestFit="1" customWidth="1"/>
    <col min="3" max="3" width="11.5703125" style="527" customWidth="1"/>
    <col min="4" max="4" width="10.140625" style="527" customWidth="1"/>
    <col min="5" max="5" width="9.140625" style="527"/>
    <col min="6" max="6" width="10.28515625" style="527" customWidth="1"/>
    <col min="7" max="7" width="14.7109375" style="527" customWidth="1"/>
    <col min="8" max="8" width="13.85546875" style="527" bestFit="1" customWidth="1"/>
    <col min="9" max="9" width="15.28515625" style="527" customWidth="1"/>
    <col min="10" max="16384" width="9.140625" style="527"/>
  </cols>
  <sheetData>
    <row r="4" spans="2:9" ht="15.75">
      <c r="B4" s="1810" t="s">
        <v>613</v>
      </c>
      <c r="C4" s="1810"/>
      <c r="D4" s="1810"/>
      <c r="E4" s="1810"/>
      <c r="F4" s="1810"/>
      <c r="G4" s="1810"/>
      <c r="H4" s="1810"/>
    </row>
    <row r="6" spans="2:9">
      <c r="B6" s="1811" t="s">
        <v>762</v>
      </c>
      <c r="C6" s="1811"/>
      <c r="D6" s="1811"/>
      <c r="E6" s="1811"/>
      <c r="F6" s="1811"/>
      <c r="G6" s="1811"/>
      <c r="H6" s="1811"/>
    </row>
    <row r="8" spans="2:9" ht="13.5" thickBot="1">
      <c r="G8" s="1812" t="s">
        <v>231</v>
      </c>
      <c r="H8" s="1812"/>
    </row>
    <row r="9" spans="2:9" ht="13.5" thickBot="1">
      <c r="B9" s="1813" t="s">
        <v>205</v>
      </c>
      <c r="C9" s="1813"/>
      <c r="D9" s="1813"/>
      <c r="E9" s="1813"/>
      <c r="F9" s="1813"/>
      <c r="G9" s="1814" t="s">
        <v>332</v>
      </c>
      <c r="H9" s="1814"/>
    </row>
    <row r="10" spans="2:9">
      <c r="B10" s="1808" t="s">
        <v>639</v>
      </c>
      <c r="C10" s="1808"/>
      <c r="D10" s="1808"/>
      <c r="E10" s="1808"/>
      <c r="F10" s="1808"/>
      <c r="G10" s="1809">
        <f>SUM(G11+G12)</f>
        <v>139905432</v>
      </c>
      <c r="H10" s="1809"/>
    </row>
    <row r="11" spans="2:9">
      <c r="B11" s="1786" t="s">
        <v>333</v>
      </c>
      <c r="C11" s="1786"/>
      <c r="D11" s="1786"/>
      <c r="E11" s="1786"/>
      <c r="F11" s="1786"/>
      <c r="G11" s="1792">
        <v>139695652</v>
      </c>
      <c r="H11" s="1792"/>
    </row>
    <row r="12" spans="2:9">
      <c r="B12" s="1786" t="s">
        <v>334</v>
      </c>
      <c r="C12" s="1786"/>
      <c r="D12" s="1786"/>
      <c r="E12" s="1786"/>
      <c r="F12" s="1786"/>
      <c r="G12" s="1792">
        <v>209780</v>
      </c>
      <c r="H12" s="1792"/>
    </row>
    <row r="13" spans="2:9">
      <c r="B13" s="1803" t="s">
        <v>673</v>
      </c>
      <c r="C13" s="1804"/>
      <c r="D13" s="1804"/>
      <c r="E13" s="1804"/>
      <c r="F13" s="1805"/>
      <c r="G13" s="1806">
        <v>2104727</v>
      </c>
      <c r="H13" s="1807"/>
    </row>
    <row r="14" spans="2:9" s="529" customFormat="1">
      <c r="B14" s="1793" t="s">
        <v>335</v>
      </c>
      <c r="C14" s="1793"/>
      <c r="D14" s="1793"/>
      <c r="E14" s="1793"/>
      <c r="F14" s="1793"/>
      <c r="G14" s="1794">
        <f>SUM(G16+G15+G17)</f>
        <v>1040846905</v>
      </c>
      <c r="H14" s="1794"/>
      <c r="I14" s="528"/>
    </row>
    <row r="15" spans="2:9">
      <c r="B15" s="1786" t="s">
        <v>676</v>
      </c>
      <c r="C15" s="1786"/>
      <c r="D15" s="1786"/>
      <c r="E15" s="1786"/>
      <c r="F15" s="1786"/>
      <c r="G15" s="1792">
        <v>1036103764</v>
      </c>
      <c r="H15" s="1792"/>
      <c r="I15" s="528"/>
    </row>
    <row r="16" spans="2:9">
      <c r="B16" s="1795" t="s">
        <v>675</v>
      </c>
      <c r="C16" s="1796"/>
      <c r="D16" s="1796"/>
      <c r="E16" s="1796"/>
      <c r="F16" s="1797"/>
      <c r="G16" s="1787">
        <v>4743141</v>
      </c>
      <c r="H16" s="1787"/>
      <c r="I16" s="528"/>
    </row>
    <row r="17" spans="2:9">
      <c r="B17" s="1798"/>
      <c r="C17" s="1799"/>
      <c r="D17" s="1799"/>
      <c r="E17" s="1799"/>
      <c r="F17" s="1800"/>
      <c r="G17" s="1801"/>
      <c r="H17" s="1802"/>
      <c r="I17" s="528"/>
    </row>
    <row r="18" spans="2:9" s="529" customFormat="1">
      <c r="B18" s="1793" t="s">
        <v>336</v>
      </c>
      <c r="C18" s="1793"/>
      <c r="D18" s="1793"/>
      <c r="E18" s="1793"/>
      <c r="F18" s="1793"/>
      <c r="G18" s="1794">
        <f>SUM(G19:H20)</f>
        <v>1049974677</v>
      </c>
      <c r="H18" s="1794"/>
      <c r="I18" s="528"/>
    </row>
    <row r="19" spans="2:9">
      <c r="B19" s="1786" t="s">
        <v>429</v>
      </c>
      <c r="C19" s="1786"/>
      <c r="D19" s="1786"/>
      <c r="E19" s="1786"/>
      <c r="F19" s="1786"/>
      <c r="G19" s="1792">
        <v>1045229643</v>
      </c>
      <c r="H19" s="1792"/>
      <c r="I19" s="528"/>
    </row>
    <row r="20" spans="2:9">
      <c r="B20" s="1786" t="s">
        <v>674</v>
      </c>
      <c r="C20" s="1786"/>
      <c r="D20" s="1786"/>
      <c r="E20" s="1786"/>
      <c r="F20" s="1786"/>
      <c r="G20" s="1787">
        <v>4745034</v>
      </c>
      <c r="H20" s="1787"/>
    </row>
    <row r="21" spans="2:9">
      <c r="B21" s="1793" t="s">
        <v>337</v>
      </c>
      <c r="C21" s="1793"/>
      <c r="D21" s="1793"/>
      <c r="E21" s="1793"/>
      <c r="F21" s="1793"/>
      <c r="G21" s="1794">
        <f>SUM(G10+G13+G14-G18)</f>
        <v>132882387</v>
      </c>
      <c r="H21" s="1794"/>
      <c r="I21" s="530"/>
    </row>
    <row r="22" spans="2:9">
      <c r="B22" s="1786" t="s">
        <v>333</v>
      </c>
      <c r="C22" s="1786"/>
      <c r="D22" s="1786"/>
      <c r="E22" s="1786"/>
      <c r="F22" s="1786"/>
      <c r="G22" s="1787">
        <v>132843157</v>
      </c>
      <c r="H22" s="1787"/>
      <c r="I22" s="530"/>
    </row>
    <row r="23" spans="2:9" s="529" customFormat="1" ht="13.5" thickBot="1">
      <c r="B23" s="1788" t="s">
        <v>334</v>
      </c>
      <c r="C23" s="1789"/>
      <c r="D23" s="1789"/>
      <c r="E23" s="1789"/>
      <c r="F23" s="1790"/>
      <c r="G23" s="1791">
        <v>39230</v>
      </c>
      <c r="H23" s="1791"/>
    </row>
    <row r="24" spans="2:9">
      <c r="G24" s="530"/>
      <c r="I24" s="530"/>
    </row>
    <row r="25" spans="2:9">
      <c r="G25" s="530"/>
    </row>
    <row r="27" spans="2:9">
      <c r="G27" s="530"/>
    </row>
    <row r="28" spans="2:9">
      <c r="G28" s="659"/>
    </row>
    <row r="29" spans="2:9">
      <c r="G29" s="530"/>
    </row>
    <row r="34" spans="1:8">
      <c r="A34" s="1042"/>
      <c r="B34" s="1041"/>
      <c r="C34" s="1041"/>
      <c r="E34" s="1042"/>
      <c r="F34" s="659"/>
      <c r="G34" s="659"/>
      <c r="H34" s="659">
        <f>SUM(G34-F34)</f>
        <v>0</v>
      </c>
    </row>
    <row r="35" spans="1:8">
      <c r="B35" s="1041"/>
      <c r="C35" s="1041"/>
      <c r="F35" s="659"/>
      <c r="G35" s="659"/>
      <c r="H35" s="659">
        <f>SUM(G35-F35)</f>
        <v>0</v>
      </c>
    </row>
    <row r="36" spans="1:8">
      <c r="B36" s="1041"/>
      <c r="C36" s="1041"/>
      <c r="F36" s="659"/>
      <c r="G36" s="659"/>
      <c r="H36" s="1044">
        <f>SUM(H34:H35)</f>
        <v>0</v>
      </c>
    </row>
    <row r="37" spans="1:8">
      <c r="B37" s="1041"/>
      <c r="C37" s="1041"/>
      <c r="F37" s="659"/>
      <c r="G37" s="659"/>
      <c r="H37" s="659"/>
    </row>
    <row r="38" spans="1:8">
      <c r="B38" s="1041"/>
      <c r="C38" s="1041"/>
      <c r="E38" s="1042"/>
      <c r="F38" s="659"/>
      <c r="G38" s="659"/>
      <c r="H38" s="659"/>
    </row>
    <row r="39" spans="1:8">
      <c r="B39" s="1041"/>
      <c r="C39" s="1041"/>
      <c r="F39" s="659"/>
      <c r="G39" s="659"/>
      <c r="H39" s="659"/>
    </row>
    <row r="40" spans="1:8">
      <c r="B40" s="1041"/>
      <c r="C40" s="1041"/>
      <c r="F40" s="659"/>
      <c r="G40" s="659"/>
      <c r="H40" s="659"/>
    </row>
    <row r="41" spans="1:8">
      <c r="B41" s="1041"/>
      <c r="C41" s="1041"/>
      <c r="F41" s="659"/>
      <c r="G41" s="659"/>
      <c r="H41" s="659"/>
    </row>
    <row r="42" spans="1:8">
      <c r="B42" s="1041"/>
      <c r="C42" s="1041"/>
      <c r="F42" s="659"/>
      <c r="G42" s="659"/>
      <c r="H42" s="1044">
        <f>SUM(G42-F42)</f>
        <v>0</v>
      </c>
    </row>
    <row r="43" spans="1:8">
      <c r="B43" s="1041"/>
      <c r="C43" s="1041"/>
      <c r="F43" s="659"/>
      <c r="G43" s="659"/>
      <c r="H43" s="659"/>
    </row>
    <row r="44" spans="1:8">
      <c r="B44" s="1041"/>
      <c r="C44" s="1041"/>
      <c r="D44" s="1043"/>
      <c r="F44" s="659"/>
      <c r="G44" s="659"/>
      <c r="H44" s="659"/>
    </row>
    <row r="45" spans="1:8">
      <c r="D45" s="1042"/>
      <c r="F45" s="659"/>
      <c r="G45" s="659"/>
      <c r="H45" s="659"/>
    </row>
    <row r="46" spans="1:8">
      <c r="A46" s="1042"/>
      <c r="B46" s="659"/>
      <c r="C46" s="659"/>
      <c r="D46" s="1043"/>
      <c r="F46" s="659"/>
      <c r="G46" s="659"/>
      <c r="H46" s="659"/>
    </row>
    <row r="47" spans="1:8">
      <c r="B47" s="659"/>
      <c r="C47" s="659"/>
      <c r="D47" s="1044"/>
      <c r="F47" s="659"/>
      <c r="G47" s="659"/>
      <c r="H47" s="659"/>
    </row>
    <row r="48" spans="1:8">
      <c r="B48" s="659"/>
      <c r="C48" s="659"/>
      <c r="D48" s="1044"/>
      <c r="F48" s="659"/>
      <c r="G48" s="659"/>
      <c r="H48" s="659"/>
    </row>
    <row r="49" spans="2:8">
      <c r="B49" s="659"/>
      <c r="C49" s="659"/>
      <c r="D49" s="1044"/>
      <c r="F49" s="659"/>
      <c r="G49" s="659"/>
      <c r="H49" s="659"/>
    </row>
    <row r="50" spans="2:8">
      <c r="B50" s="659"/>
      <c r="C50" s="659"/>
      <c r="D50" s="1044"/>
    </row>
    <row r="51" spans="2:8">
      <c r="B51" s="659"/>
      <c r="C51" s="659"/>
      <c r="D51" s="1044"/>
    </row>
    <row r="52" spans="2:8">
      <c r="B52" s="659"/>
      <c r="C52" s="659"/>
      <c r="D52" s="1044"/>
    </row>
    <row r="53" spans="2:8">
      <c r="B53" s="659"/>
      <c r="C53" s="659"/>
      <c r="D53" s="1044"/>
    </row>
    <row r="54" spans="2:8">
      <c r="B54" s="659"/>
      <c r="C54" s="659"/>
      <c r="D54" s="1044"/>
    </row>
    <row r="55" spans="2:8">
      <c r="B55" s="659"/>
      <c r="C55" s="659"/>
      <c r="D55" s="1044"/>
    </row>
    <row r="56" spans="2:8">
      <c r="B56" s="659"/>
      <c r="C56" s="659"/>
      <c r="D56" s="1044"/>
    </row>
  </sheetData>
  <mergeCells count="33">
    <mergeCell ref="B10:F10"/>
    <mergeCell ref="G10:H10"/>
    <mergeCell ref="B4:H4"/>
    <mergeCell ref="B6:H6"/>
    <mergeCell ref="G8:H8"/>
    <mergeCell ref="B9:F9"/>
    <mergeCell ref="G9:H9"/>
    <mergeCell ref="B15:F15"/>
    <mergeCell ref="G15:H15"/>
    <mergeCell ref="B11:F11"/>
    <mergeCell ref="B13:F13"/>
    <mergeCell ref="G13:H13"/>
    <mergeCell ref="G11:H11"/>
    <mergeCell ref="B12:F12"/>
    <mergeCell ref="G12:H12"/>
    <mergeCell ref="B14:F14"/>
    <mergeCell ref="G14:H14"/>
    <mergeCell ref="B16:F16"/>
    <mergeCell ref="G16:H16"/>
    <mergeCell ref="B18:F18"/>
    <mergeCell ref="G18:H18"/>
    <mergeCell ref="B17:F17"/>
    <mergeCell ref="G17:H17"/>
    <mergeCell ref="B22:F22"/>
    <mergeCell ref="G22:H22"/>
    <mergeCell ref="B23:F23"/>
    <mergeCell ref="G23:H23"/>
    <mergeCell ref="B19:F19"/>
    <mergeCell ref="G19:H19"/>
    <mergeCell ref="B20:F20"/>
    <mergeCell ref="G20:H20"/>
    <mergeCell ref="B21:F21"/>
    <mergeCell ref="G21:H21"/>
  </mergeCells>
  <pageMargins left="0.75" right="0.75" top="1" bottom="1" header="0.5" footer="0.51180555555555562"/>
  <pageSetup paperSize="9" scale="95" firstPageNumber="0" orientation="portrait" horizontalDpi="300" verticalDpi="300" r:id="rId1"/>
  <headerFooter alignWithMargins="0">
    <oddHeader>&amp;R14.1.sz. melléklet
.../2017.(...) Egyek Önk. r.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>
  <dimension ref="B4:I27"/>
  <sheetViews>
    <sheetView zoomScaleNormal="100" workbookViewId="0">
      <selection activeCell="B6" sqref="B6:H6"/>
    </sheetView>
  </sheetViews>
  <sheetFormatPr defaultColWidth="9.140625" defaultRowHeight="12.75"/>
  <cols>
    <col min="1" max="6" width="9.140625" style="527"/>
    <col min="7" max="7" width="12.5703125" style="527" customWidth="1"/>
    <col min="8" max="8" width="9.140625" style="527"/>
    <col min="9" max="9" width="15.28515625" style="527" customWidth="1"/>
    <col min="10" max="16384" width="9.140625" style="527"/>
  </cols>
  <sheetData>
    <row r="4" spans="2:9" ht="15.75">
      <c r="B4" s="1810" t="s">
        <v>614</v>
      </c>
      <c r="C4" s="1810"/>
      <c r="D4" s="1810"/>
      <c r="E4" s="1810"/>
      <c r="F4" s="1810"/>
      <c r="G4" s="1810"/>
      <c r="H4" s="1810"/>
    </row>
    <row r="6" spans="2:9">
      <c r="B6" s="1820" t="s">
        <v>638</v>
      </c>
      <c r="C6" s="1820"/>
      <c r="D6" s="1820"/>
      <c r="E6" s="1820"/>
      <c r="F6" s="1820"/>
      <c r="G6" s="1820"/>
      <c r="H6" s="1820"/>
    </row>
    <row r="8" spans="2:9" ht="13.5" thickBot="1">
      <c r="G8" s="1812" t="s">
        <v>231</v>
      </c>
      <c r="H8" s="1812"/>
    </row>
    <row r="9" spans="2:9" ht="13.5" thickBot="1">
      <c r="B9" s="1813" t="s">
        <v>205</v>
      </c>
      <c r="C9" s="1813"/>
      <c r="D9" s="1813"/>
      <c r="E9" s="1813"/>
      <c r="F9" s="1813"/>
      <c r="G9" s="1814" t="s">
        <v>332</v>
      </c>
      <c r="H9" s="1814"/>
    </row>
    <row r="10" spans="2:9">
      <c r="B10" s="1808" t="s">
        <v>639</v>
      </c>
      <c r="C10" s="1808"/>
      <c r="D10" s="1808"/>
      <c r="E10" s="1808"/>
      <c r="F10" s="1808"/>
      <c r="G10" s="1809">
        <f>SUM(G11+G12)</f>
        <v>0</v>
      </c>
      <c r="H10" s="1809"/>
    </row>
    <row r="11" spans="2:9">
      <c r="B11" s="1786" t="s">
        <v>333</v>
      </c>
      <c r="C11" s="1786"/>
      <c r="D11" s="1786"/>
      <c r="E11" s="1786"/>
      <c r="F11" s="1786"/>
      <c r="G11" s="1787">
        <v>0</v>
      </c>
      <c r="H11" s="1787"/>
    </row>
    <row r="12" spans="2:9">
      <c r="B12" s="1786" t="s">
        <v>334</v>
      </c>
      <c r="C12" s="1786"/>
      <c r="D12" s="1786"/>
      <c r="E12" s="1786"/>
      <c r="F12" s="1786"/>
      <c r="G12" s="1787">
        <v>0</v>
      </c>
      <c r="H12" s="1787"/>
    </row>
    <row r="13" spans="2:9">
      <c r="B13" s="1817" t="s">
        <v>640</v>
      </c>
      <c r="C13" s="1818"/>
      <c r="D13" s="1818"/>
      <c r="E13" s="1818"/>
      <c r="F13" s="1819"/>
      <c r="G13" s="1806">
        <v>192065</v>
      </c>
      <c r="H13" s="1807"/>
    </row>
    <row r="14" spans="2:9" s="529" customFormat="1">
      <c r="B14" s="1793" t="s">
        <v>335</v>
      </c>
      <c r="C14" s="1793"/>
      <c r="D14" s="1793"/>
      <c r="E14" s="1793"/>
      <c r="F14" s="1793"/>
      <c r="G14" s="1794">
        <f>SUM(G15+G16)</f>
        <v>87187974</v>
      </c>
      <c r="H14" s="1794"/>
      <c r="I14" s="528"/>
    </row>
    <row r="15" spans="2:9" ht="31.5" customHeight="1">
      <c r="B15" s="1795" t="s">
        <v>641</v>
      </c>
      <c r="C15" s="1796"/>
      <c r="D15" s="1796"/>
      <c r="E15" s="1796"/>
      <c r="F15" s="1797"/>
      <c r="G15" s="1816">
        <v>87187974</v>
      </c>
      <c r="H15" s="1816"/>
      <c r="I15" s="528"/>
    </row>
    <row r="16" spans="2:9">
      <c r="B16" s="1786"/>
      <c r="C16" s="1786"/>
      <c r="D16" s="1786"/>
      <c r="E16" s="1786"/>
      <c r="F16" s="1786"/>
      <c r="G16" s="1787"/>
      <c r="H16" s="1787"/>
      <c r="I16" s="528"/>
    </row>
    <row r="17" spans="2:9" s="529" customFormat="1">
      <c r="B17" s="1793" t="s">
        <v>336</v>
      </c>
      <c r="C17" s="1793"/>
      <c r="D17" s="1793"/>
      <c r="E17" s="1793"/>
      <c r="F17" s="1793"/>
      <c r="G17" s="1794">
        <f>SUM(G19+G18)</f>
        <v>87380039</v>
      </c>
      <c r="H17" s="1794"/>
      <c r="I17" s="528"/>
    </row>
    <row r="18" spans="2:9">
      <c r="B18" s="1786" t="s">
        <v>430</v>
      </c>
      <c r="C18" s="1786"/>
      <c r="D18" s="1786"/>
      <c r="E18" s="1786"/>
      <c r="F18" s="1786"/>
      <c r="G18" s="1816">
        <v>86982892</v>
      </c>
      <c r="H18" s="1816"/>
      <c r="I18" s="528"/>
    </row>
    <row r="19" spans="2:9">
      <c r="B19" s="1795" t="s">
        <v>674</v>
      </c>
      <c r="C19" s="1796"/>
      <c r="D19" s="1796"/>
      <c r="E19" s="1796"/>
      <c r="F19" s="1797"/>
      <c r="G19" s="1816">
        <v>397147</v>
      </c>
      <c r="H19" s="1816"/>
      <c r="I19" s="530">
        <f>SUM(G10+G13+G14-G17)</f>
        <v>0</v>
      </c>
    </row>
    <row r="20" spans="2:9" ht="19.899999999999999" customHeight="1">
      <c r="B20" s="1793" t="s">
        <v>337</v>
      </c>
      <c r="C20" s="1793"/>
      <c r="D20" s="1793"/>
      <c r="E20" s="1793"/>
      <c r="F20" s="1793"/>
      <c r="G20" s="1794">
        <f>SUM(G22+G21)</f>
        <v>0</v>
      </c>
      <c r="H20" s="1794"/>
      <c r="I20" s="530"/>
    </row>
    <row r="21" spans="2:9">
      <c r="B21" s="1786" t="s">
        <v>333</v>
      </c>
      <c r="C21" s="1786"/>
      <c r="D21" s="1786"/>
      <c r="E21" s="1786"/>
      <c r="F21" s="1786"/>
      <c r="G21" s="1787">
        <v>0</v>
      </c>
      <c r="H21" s="1787"/>
    </row>
    <row r="22" spans="2:9" s="529" customFormat="1" ht="13.5" thickBot="1">
      <c r="B22" s="1815" t="s">
        <v>334</v>
      </c>
      <c r="C22" s="1815"/>
      <c r="D22" s="1815"/>
      <c r="E22" s="1815"/>
      <c r="F22" s="1815"/>
      <c r="G22" s="1791"/>
      <c r="H22" s="1791"/>
    </row>
    <row r="25" spans="2:9">
      <c r="G25" s="530"/>
    </row>
    <row r="26" spans="2:9">
      <c r="G26" s="659"/>
    </row>
    <row r="27" spans="2:9">
      <c r="G27" s="530"/>
    </row>
  </sheetData>
  <mergeCells count="31">
    <mergeCell ref="B10:F10"/>
    <mergeCell ref="G10:H10"/>
    <mergeCell ref="B4:H4"/>
    <mergeCell ref="B6:H6"/>
    <mergeCell ref="G8:H8"/>
    <mergeCell ref="B9:F9"/>
    <mergeCell ref="G9:H9"/>
    <mergeCell ref="B15:F15"/>
    <mergeCell ref="G15:H15"/>
    <mergeCell ref="B16:F16"/>
    <mergeCell ref="G16:H16"/>
    <mergeCell ref="B11:F11"/>
    <mergeCell ref="G11:H11"/>
    <mergeCell ref="B12:F12"/>
    <mergeCell ref="G12:H12"/>
    <mergeCell ref="B14:F14"/>
    <mergeCell ref="G14:H14"/>
    <mergeCell ref="B13:F13"/>
    <mergeCell ref="G13:H13"/>
    <mergeCell ref="B17:F17"/>
    <mergeCell ref="G17:H17"/>
    <mergeCell ref="B18:F18"/>
    <mergeCell ref="G18:H18"/>
    <mergeCell ref="B19:F19"/>
    <mergeCell ref="G19:H19"/>
    <mergeCell ref="B20:F20"/>
    <mergeCell ref="G20:H20"/>
    <mergeCell ref="B21:F21"/>
    <mergeCell ref="G21:H21"/>
    <mergeCell ref="B22:F22"/>
    <mergeCell ref="G22:H22"/>
  </mergeCells>
  <pageMargins left="0.75" right="0.75" top="1" bottom="1" header="0.5" footer="0.51180555555555562"/>
  <pageSetup paperSize="9" scale="95" firstPageNumber="0" orientation="portrait" horizontalDpi="300" verticalDpi="300" r:id="rId1"/>
  <headerFooter alignWithMargins="0">
    <oddHeader>&amp;R14.2. sz. melléklet
.../2017.(...) Egyek Önk. r.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>
  <dimension ref="B4:I26"/>
  <sheetViews>
    <sheetView view="pageBreakPreview" zoomScale="60" zoomScaleNormal="100" workbookViewId="0">
      <selection activeCell="B7" sqref="B7:H7"/>
    </sheetView>
  </sheetViews>
  <sheetFormatPr defaultColWidth="9.140625" defaultRowHeight="12.75"/>
  <cols>
    <col min="1" max="6" width="9.140625" style="527"/>
    <col min="7" max="7" width="12.5703125" style="527" customWidth="1"/>
    <col min="8" max="8" width="14.28515625" style="527" customWidth="1"/>
    <col min="9" max="9" width="15.28515625" style="527" customWidth="1"/>
    <col min="10" max="16384" width="9.140625" style="527"/>
  </cols>
  <sheetData>
    <row r="4" spans="2:9" ht="15.75">
      <c r="B4" s="1810" t="s">
        <v>615</v>
      </c>
      <c r="C4" s="1810"/>
      <c r="D4" s="1810"/>
      <c r="E4" s="1810"/>
      <c r="F4" s="1810"/>
      <c r="G4" s="1810"/>
      <c r="H4" s="1810"/>
    </row>
    <row r="5" spans="2:9" ht="15.75">
      <c r="B5" s="1810"/>
      <c r="C5" s="1810"/>
      <c r="D5" s="1810"/>
      <c r="E5" s="1810"/>
      <c r="F5" s="1810"/>
      <c r="G5" s="1810"/>
      <c r="H5" s="1810"/>
    </row>
    <row r="7" spans="2:9">
      <c r="B7" s="1820" t="s">
        <v>763</v>
      </c>
      <c r="C7" s="1820"/>
      <c r="D7" s="1820"/>
      <c r="E7" s="1820"/>
      <c r="F7" s="1820"/>
      <c r="G7" s="1820"/>
      <c r="H7" s="1820"/>
    </row>
    <row r="8" spans="2:9">
      <c r="C8" s="531"/>
      <c r="D8" s="531"/>
      <c r="E8" s="531"/>
      <c r="F8" s="531"/>
      <c r="G8" s="531"/>
    </row>
    <row r="9" spans="2:9">
      <c r="C9" s="532"/>
      <c r="D9" s="532"/>
      <c r="E9" s="532"/>
      <c r="F9" s="532"/>
      <c r="G9" s="532"/>
    </row>
    <row r="10" spans="2:9" ht="13.5" thickBot="1">
      <c r="G10" s="1812" t="s">
        <v>231</v>
      </c>
      <c r="H10" s="1812"/>
    </row>
    <row r="11" spans="2:9" ht="13.5" thickBot="1">
      <c r="B11" s="1813" t="s">
        <v>205</v>
      </c>
      <c r="C11" s="1813"/>
      <c r="D11" s="1813"/>
      <c r="E11" s="1813"/>
      <c r="F11" s="1813"/>
      <c r="G11" s="1814" t="s">
        <v>332</v>
      </c>
      <c r="H11" s="1814"/>
    </row>
    <row r="12" spans="2:9">
      <c r="B12" s="1808" t="s">
        <v>551</v>
      </c>
      <c r="C12" s="1808"/>
      <c r="D12" s="1808"/>
      <c r="E12" s="1808"/>
      <c r="F12" s="1808"/>
      <c r="G12" s="1809">
        <f>SUM(G13+G14)</f>
        <v>0</v>
      </c>
      <c r="H12" s="1809"/>
    </row>
    <row r="13" spans="2:9">
      <c r="B13" s="1786" t="s">
        <v>333</v>
      </c>
      <c r="C13" s="1786"/>
      <c r="D13" s="1786"/>
      <c r="E13" s="1786"/>
      <c r="F13" s="1786"/>
      <c r="G13" s="1787"/>
      <c r="H13" s="1787"/>
    </row>
    <row r="14" spans="2:9">
      <c r="B14" s="1786" t="s">
        <v>334</v>
      </c>
      <c r="C14" s="1786"/>
      <c r="D14" s="1786"/>
      <c r="E14" s="1786"/>
      <c r="F14" s="1786"/>
      <c r="G14" s="1787"/>
      <c r="H14" s="1787"/>
    </row>
    <row r="15" spans="2:9">
      <c r="B15" s="1817" t="s">
        <v>640</v>
      </c>
      <c r="C15" s="1818"/>
      <c r="D15" s="1818"/>
      <c r="E15" s="1818"/>
      <c r="F15" s="1819"/>
      <c r="G15" s="1801">
        <v>57457</v>
      </c>
      <c r="H15" s="1802"/>
    </row>
    <row r="16" spans="2:9" s="529" customFormat="1">
      <c r="B16" s="1824" t="s">
        <v>335</v>
      </c>
      <c r="C16" s="1825"/>
      <c r="D16" s="1825"/>
      <c r="E16" s="1825"/>
      <c r="F16" s="1826"/>
      <c r="G16" s="1794">
        <f>SUM(G17+G18)</f>
        <v>11378064</v>
      </c>
      <c r="H16" s="1794"/>
      <c r="I16" s="528"/>
    </row>
    <row r="17" spans="2:9" ht="27" customHeight="1">
      <c r="B17" s="1827" t="s">
        <v>641</v>
      </c>
      <c r="C17" s="1828"/>
      <c r="D17" s="1828"/>
      <c r="E17" s="1828"/>
      <c r="F17" s="1829"/>
      <c r="G17" s="1787">
        <v>11374521</v>
      </c>
      <c r="H17" s="1787"/>
      <c r="I17" s="528"/>
    </row>
    <row r="18" spans="2:9" ht="13.15" customHeight="1">
      <c r="B18" s="1827" t="s">
        <v>672</v>
      </c>
      <c r="C18" s="1828"/>
      <c r="D18" s="1828"/>
      <c r="E18" s="1828"/>
      <c r="F18" s="1829"/>
      <c r="G18" s="1801">
        <v>3543</v>
      </c>
      <c r="H18" s="1802"/>
      <c r="I18" s="528"/>
    </row>
    <row r="19" spans="2:9" s="529" customFormat="1">
      <c r="B19" s="1824" t="s">
        <v>336</v>
      </c>
      <c r="C19" s="1825"/>
      <c r="D19" s="1825"/>
      <c r="E19" s="1825"/>
      <c r="F19" s="1826"/>
      <c r="G19" s="1794">
        <f>SUM(G20)</f>
        <v>11435521</v>
      </c>
      <c r="H19" s="1794"/>
      <c r="I19" s="528"/>
    </row>
    <row r="20" spans="2:9">
      <c r="B20" s="1798" t="s">
        <v>429</v>
      </c>
      <c r="C20" s="1799"/>
      <c r="D20" s="1799"/>
      <c r="E20" s="1799"/>
      <c r="F20" s="1800"/>
      <c r="G20" s="1792">
        <v>11435521</v>
      </c>
      <c r="H20" s="1792"/>
      <c r="I20" s="528"/>
    </row>
    <row r="21" spans="2:9">
      <c r="B21" s="1824" t="s">
        <v>337</v>
      </c>
      <c r="C21" s="1825"/>
      <c r="D21" s="1825"/>
      <c r="E21" s="1825"/>
      <c r="F21" s="1826"/>
      <c r="G21" s="1794">
        <f>SUM(G12+G15+G16-G19)</f>
        <v>0</v>
      </c>
      <c r="H21" s="1794"/>
      <c r="I21" s="530"/>
    </row>
    <row r="22" spans="2:9">
      <c r="B22" s="1798" t="s">
        <v>333</v>
      </c>
      <c r="C22" s="1799"/>
      <c r="D22" s="1799"/>
      <c r="E22" s="1799"/>
      <c r="F22" s="1800"/>
      <c r="G22" s="1787">
        <v>0</v>
      </c>
      <c r="H22" s="1787"/>
    </row>
    <row r="23" spans="2:9" s="529" customFormat="1" ht="13.5" thickBot="1">
      <c r="B23" s="1821" t="s">
        <v>334</v>
      </c>
      <c r="C23" s="1822"/>
      <c r="D23" s="1822"/>
      <c r="E23" s="1822"/>
      <c r="F23" s="1823"/>
      <c r="G23" s="1791">
        <v>0</v>
      </c>
      <c r="H23" s="1791"/>
    </row>
    <row r="26" spans="2:9">
      <c r="G26" s="530"/>
    </row>
  </sheetData>
  <mergeCells count="30">
    <mergeCell ref="B12:F12"/>
    <mergeCell ref="G12:H12"/>
    <mergeCell ref="B13:F13"/>
    <mergeCell ref="G13:H13"/>
    <mergeCell ref="B14:F14"/>
    <mergeCell ref="G14:H14"/>
    <mergeCell ref="B4:H4"/>
    <mergeCell ref="B5:H5"/>
    <mergeCell ref="G10:H10"/>
    <mergeCell ref="B11:F11"/>
    <mergeCell ref="G11:H11"/>
    <mergeCell ref="B7:H7"/>
    <mergeCell ref="B15:F15"/>
    <mergeCell ref="G15:H15"/>
    <mergeCell ref="B16:F16"/>
    <mergeCell ref="G16:H16"/>
    <mergeCell ref="B19:F19"/>
    <mergeCell ref="G19:H19"/>
    <mergeCell ref="B18:F18"/>
    <mergeCell ref="G18:H18"/>
    <mergeCell ref="B17:F17"/>
    <mergeCell ref="G17:H17"/>
    <mergeCell ref="B20:F20"/>
    <mergeCell ref="G20:H20"/>
    <mergeCell ref="B23:F23"/>
    <mergeCell ref="G23:H23"/>
    <mergeCell ref="B21:F21"/>
    <mergeCell ref="G21:H21"/>
    <mergeCell ref="B22:F22"/>
    <mergeCell ref="G22:H22"/>
  </mergeCells>
  <pageMargins left="0.75" right="0.75" top="1" bottom="1" header="0.5" footer="0.51180555555555562"/>
  <pageSetup paperSize="9" scale="95" firstPageNumber="0" orientation="portrait" horizontalDpi="300" verticalDpi="300" r:id="rId1"/>
  <headerFooter alignWithMargins="0">
    <oddHeader>&amp;R14.3. sz. melléklet
.../2017.(...) Egyek Önk. r.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>
  <dimension ref="A1:H24"/>
  <sheetViews>
    <sheetView view="pageLayout" zoomScaleNormal="100" workbookViewId="0">
      <selection activeCell="N23" sqref="N23"/>
    </sheetView>
  </sheetViews>
  <sheetFormatPr defaultRowHeight="12.75"/>
  <cols>
    <col min="1" max="1" width="8.85546875" customWidth="1"/>
    <col min="2" max="2" width="31.28515625" customWidth="1"/>
    <col min="3" max="3" width="20.28515625" customWidth="1"/>
    <col min="4" max="4" width="17.85546875" customWidth="1"/>
    <col min="5" max="5" width="18.140625" customWidth="1"/>
    <col min="6" max="6" width="16.42578125" style="1515" customWidth="1"/>
    <col min="7" max="7" width="18" style="1515" customWidth="1"/>
    <col min="8" max="8" width="17.28515625" customWidth="1"/>
  </cols>
  <sheetData>
    <row r="1" spans="1:8">
      <c r="F1" s="1514"/>
      <c r="G1" s="1514"/>
    </row>
    <row r="2" spans="1:8">
      <c r="A2" s="599"/>
      <c r="B2" s="600"/>
      <c r="C2" s="600"/>
      <c r="D2" s="600"/>
      <c r="E2" s="600"/>
    </row>
    <row r="3" spans="1:8" ht="50.25" customHeight="1">
      <c r="A3" s="1830" t="s">
        <v>764</v>
      </c>
      <c r="B3" s="1830"/>
      <c r="C3" s="1830"/>
      <c r="D3" s="1830"/>
      <c r="E3" s="1830"/>
      <c r="F3" s="1830"/>
      <c r="G3" s="1830"/>
      <c r="H3" s="1830"/>
    </row>
    <row r="4" spans="1:8" ht="16.5" thickBot="1">
      <c r="A4" s="601"/>
      <c r="B4" s="600"/>
      <c r="C4" s="600"/>
      <c r="D4" s="600"/>
      <c r="E4" s="600"/>
    </row>
    <row r="5" spans="1:8" ht="95.25" thickBot="1">
      <c r="A5" s="679" t="s">
        <v>298</v>
      </c>
      <c r="B5" s="677" t="s">
        <v>387</v>
      </c>
      <c r="C5" s="602" t="s">
        <v>388</v>
      </c>
      <c r="D5" s="602" t="s">
        <v>389</v>
      </c>
      <c r="E5" s="1516" t="s">
        <v>501</v>
      </c>
      <c r="F5" s="1516" t="s">
        <v>537</v>
      </c>
      <c r="G5" s="602" t="s">
        <v>390</v>
      </c>
      <c r="H5" s="678" t="s">
        <v>502</v>
      </c>
    </row>
    <row r="6" spans="1:8" ht="15.75">
      <c r="A6" s="671" t="s">
        <v>0</v>
      </c>
      <c r="B6" s="669" t="s">
        <v>41</v>
      </c>
      <c r="C6" s="1517">
        <v>1</v>
      </c>
      <c r="D6" s="1518">
        <v>3000000</v>
      </c>
      <c r="E6" s="1519"/>
      <c r="F6" s="1519">
        <v>3000000</v>
      </c>
      <c r="G6" s="1518">
        <v>586403</v>
      </c>
      <c r="H6" s="1520">
        <v>0</v>
      </c>
    </row>
    <row r="7" spans="1:8" ht="31.5">
      <c r="A7" s="672" t="s">
        <v>4</v>
      </c>
      <c r="B7" s="670" t="s">
        <v>500</v>
      </c>
      <c r="C7" s="1521">
        <v>1.2999999999999999E-2</v>
      </c>
      <c r="D7" s="1522">
        <v>50000</v>
      </c>
      <c r="E7" s="1523">
        <v>30295</v>
      </c>
      <c r="F7" s="1523">
        <f>D7-E7</f>
        <v>19705</v>
      </c>
      <c r="G7" s="1522">
        <v>0</v>
      </c>
      <c r="H7" s="1524">
        <v>0</v>
      </c>
    </row>
    <row r="8" spans="1:8" ht="15.75">
      <c r="A8" s="672" t="s">
        <v>8</v>
      </c>
      <c r="B8" s="670" t="s">
        <v>597</v>
      </c>
      <c r="C8" s="1521">
        <v>2.7E-2</v>
      </c>
      <c r="D8" s="1522">
        <v>80000</v>
      </c>
      <c r="E8" s="1525"/>
      <c r="F8" s="1525">
        <v>80000</v>
      </c>
      <c r="G8" s="1522">
        <v>0</v>
      </c>
      <c r="H8" s="1524">
        <v>0</v>
      </c>
    </row>
    <row r="9" spans="1:8" ht="31.5">
      <c r="A9" s="672" t="s">
        <v>2</v>
      </c>
      <c r="B9" s="673" t="s">
        <v>598</v>
      </c>
      <c r="C9" s="1521">
        <v>0.13400000000000001</v>
      </c>
      <c r="D9" s="1522">
        <v>247900000</v>
      </c>
      <c r="E9" s="1526">
        <v>191924180</v>
      </c>
      <c r="F9" s="1526">
        <f>D9-E9</f>
        <v>55975820</v>
      </c>
      <c r="G9" s="1522">
        <v>0</v>
      </c>
      <c r="H9" s="1524">
        <v>4864797</v>
      </c>
    </row>
    <row r="10" spans="1:8" ht="31.5">
      <c r="A10" s="672" t="s">
        <v>5</v>
      </c>
      <c r="B10" s="670" t="s">
        <v>599</v>
      </c>
      <c r="C10" s="1527">
        <v>6.9999999999999999E-6</v>
      </c>
      <c r="D10" s="1522">
        <v>7200</v>
      </c>
      <c r="E10" s="1525"/>
      <c r="F10" s="1525">
        <v>7200</v>
      </c>
      <c r="G10" s="1522">
        <v>117867</v>
      </c>
      <c r="H10" s="1524">
        <v>35458029</v>
      </c>
    </row>
    <row r="11" spans="1:8" ht="15.75">
      <c r="A11" s="672" t="s">
        <v>9</v>
      </c>
      <c r="B11" s="670" t="s">
        <v>778</v>
      </c>
      <c r="C11" s="1527">
        <v>0.33333299999999999</v>
      </c>
      <c r="D11" s="1522">
        <v>10000</v>
      </c>
      <c r="E11" s="1525"/>
      <c r="F11" s="1525">
        <v>10000</v>
      </c>
      <c r="G11" s="1522">
        <v>0</v>
      </c>
      <c r="H11" s="1524">
        <v>617400</v>
      </c>
    </row>
    <row r="12" spans="1:8" ht="15.75">
      <c r="A12" s="672" t="s">
        <v>3</v>
      </c>
      <c r="B12" s="670"/>
      <c r="C12" s="1528"/>
      <c r="D12" s="1522"/>
      <c r="E12" s="1525"/>
      <c r="F12" s="1525"/>
      <c r="G12" s="1522"/>
      <c r="H12" s="1529"/>
    </row>
    <row r="13" spans="1:8" ht="15.75">
      <c r="A13" s="672" t="s">
        <v>10</v>
      </c>
      <c r="B13" s="670"/>
      <c r="C13" s="1528"/>
      <c r="D13" s="1522"/>
      <c r="E13" s="1525"/>
      <c r="F13" s="1525"/>
      <c r="G13" s="1530"/>
      <c r="H13" s="676"/>
    </row>
    <row r="14" spans="1:8" ht="15.75">
      <c r="A14" s="672" t="s">
        <v>6</v>
      </c>
      <c r="B14" s="670"/>
      <c r="C14" s="1528"/>
      <c r="D14" s="1522"/>
      <c r="E14" s="1525"/>
      <c r="F14" s="1525"/>
      <c r="G14" s="1530"/>
      <c r="H14" s="676"/>
    </row>
    <row r="15" spans="1:8" ht="15.75">
      <c r="A15" s="672" t="s">
        <v>1</v>
      </c>
      <c r="B15" s="670"/>
      <c r="C15" s="1528"/>
      <c r="D15" s="1522"/>
      <c r="E15" s="1525"/>
      <c r="F15" s="1525"/>
      <c r="G15" s="1530"/>
      <c r="H15" s="676"/>
    </row>
    <row r="16" spans="1:8" ht="15.75">
      <c r="A16" s="672" t="s">
        <v>7</v>
      </c>
      <c r="B16" s="670"/>
      <c r="C16" s="1528"/>
      <c r="D16" s="1522"/>
      <c r="E16" s="1525"/>
      <c r="F16" s="1525"/>
      <c r="G16" s="1530"/>
      <c r="H16" s="676"/>
    </row>
    <row r="17" spans="1:8" ht="15.75">
      <c r="A17" s="672" t="s">
        <v>15</v>
      </c>
      <c r="B17" s="670"/>
      <c r="C17" s="1528"/>
      <c r="D17" s="1522"/>
      <c r="E17" s="1525"/>
      <c r="F17" s="1525"/>
      <c r="G17" s="1530"/>
      <c r="H17" s="676"/>
    </row>
    <row r="18" spans="1:8" ht="15.75">
      <c r="A18" s="672" t="s">
        <v>13</v>
      </c>
      <c r="B18" s="670"/>
      <c r="C18" s="1528"/>
      <c r="D18" s="1522"/>
      <c r="E18" s="1525"/>
      <c r="F18" s="1525"/>
      <c r="G18" s="1530"/>
      <c r="H18" s="676"/>
    </row>
    <row r="19" spans="1:8" ht="15.75">
      <c r="A19" s="672" t="s">
        <v>30</v>
      </c>
      <c r="B19" s="670"/>
      <c r="C19" s="1528"/>
      <c r="D19" s="1522"/>
      <c r="E19" s="1525"/>
      <c r="F19" s="1525"/>
      <c r="G19" s="1530"/>
      <c r="H19" s="676"/>
    </row>
    <row r="20" spans="1:8" ht="15.75">
      <c r="A20" s="672" t="s">
        <v>33</v>
      </c>
      <c r="B20" s="670"/>
      <c r="C20" s="1528"/>
      <c r="D20" s="1522"/>
      <c r="E20" s="1525"/>
      <c r="F20" s="1525"/>
      <c r="G20" s="1530"/>
      <c r="H20" s="676"/>
    </row>
    <row r="21" spans="1:8" ht="15.75">
      <c r="A21" s="672" t="s">
        <v>31</v>
      </c>
      <c r="B21" s="670"/>
      <c r="C21" s="1528"/>
      <c r="D21" s="1522"/>
      <c r="E21" s="1525"/>
      <c r="F21" s="1525"/>
      <c r="G21" s="1530"/>
      <c r="H21" s="676"/>
    </row>
    <row r="22" spans="1:8" ht="16.5" thickBot="1">
      <c r="A22" s="674" t="s">
        <v>32</v>
      </c>
      <c r="B22" s="675"/>
      <c r="C22" s="1531"/>
      <c r="D22" s="1532"/>
      <c r="E22" s="1533"/>
      <c r="F22" s="1533"/>
      <c r="G22" s="1534"/>
      <c r="H22" s="680"/>
    </row>
    <row r="23" spans="1:8" s="86" customFormat="1" ht="16.5" thickBot="1">
      <c r="A23" s="1831" t="s">
        <v>391</v>
      </c>
      <c r="B23" s="1832"/>
      <c r="C23" s="603"/>
      <c r="D23" s="1535">
        <f>IF(SUM(D6:D22)=0,"",SUM(D6:D22))</f>
        <v>251047200</v>
      </c>
      <c r="E23" s="1536">
        <f>SUM(E6:E22)</f>
        <v>191954475</v>
      </c>
      <c r="F23" s="1536">
        <f>SUM(F6:F22)</f>
        <v>59092725</v>
      </c>
      <c r="G23" s="1537">
        <f>IF(SUM(G6:G22)=0,"",SUM(G6:G22))</f>
        <v>704270</v>
      </c>
      <c r="H23" s="1537">
        <f>IF(SUM(H6:H22)=0,"",SUM(H6:H22))</f>
        <v>40940226</v>
      </c>
    </row>
    <row r="24" spans="1:8" ht="15.75">
      <c r="A24" s="601"/>
      <c r="B24" s="600"/>
      <c r="C24" s="600"/>
      <c r="D24" s="600"/>
      <c r="E24" s="600"/>
    </row>
  </sheetData>
  <mergeCells count="2">
    <mergeCell ref="A3:H3"/>
    <mergeCell ref="A23:B23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Header>&amp;R15.sz. melléklet
.../2017..(...) Egyek Önk.r.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N28"/>
  <sheetViews>
    <sheetView tabSelected="1" view="pageLayout" zoomScaleNormal="100" workbookViewId="0">
      <selection activeCell="N8" sqref="N8"/>
    </sheetView>
  </sheetViews>
  <sheetFormatPr defaultRowHeight="15"/>
  <cols>
    <col min="1" max="1" width="9.140625" style="1939"/>
    <col min="2" max="2" width="14.28515625" style="1834" customWidth="1"/>
    <col min="3" max="3" width="19.140625" style="1940" customWidth="1"/>
    <col min="4" max="4" width="17.28515625" style="1834" customWidth="1"/>
    <col min="5" max="5" width="15.5703125" style="1834" customWidth="1"/>
    <col min="6" max="6" width="12.5703125" style="1834" customWidth="1"/>
    <col min="7" max="7" width="17" style="1834" customWidth="1"/>
    <col min="8" max="8" width="13.85546875" style="1937" customWidth="1"/>
    <col min="9" max="9" width="15.42578125" style="1938" customWidth="1"/>
    <col min="10" max="10" width="19.28515625" style="1834" customWidth="1"/>
    <col min="11" max="11" width="17.140625" style="1834" customWidth="1"/>
    <col min="12" max="16384" width="9.140625" style="1834"/>
  </cols>
  <sheetData>
    <row r="2" spans="1:11" ht="39" customHeight="1">
      <c r="A2" s="1833" t="s">
        <v>786</v>
      </c>
      <c r="B2" s="1833"/>
      <c r="C2" s="1833"/>
      <c r="D2" s="1833"/>
      <c r="E2" s="1833"/>
      <c r="F2" s="1833"/>
      <c r="G2" s="1833"/>
      <c r="H2" s="1833"/>
      <c r="I2" s="1833"/>
      <c r="J2" s="1833"/>
      <c r="K2" s="1833"/>
    </row>
    <row r="4" spans="1:11" s="1839" customFormat="1" ht="45.75" thickBot="1">
      <c r="A4" s="1835" t="s">
        <v>298</v>
      </c>
      <c r="B4" s="1835" t="s">
        <v>787</v>
      </c>
      <c r="C4" s="1836" t="s">
        <v>205</v>
      </c>
      <c r="D4" s="1835" t="s">
        <v>788</v>
      </c>
      <c r="E4" s="1835" t="s">
        <v>789</v>
      </c>
      <c r="F4" s="1835" t="s">
        <v>790</v>
      </c>
      <c r="G4" s="1837" t="s">
        <v>791</v>
      </c>
      <c r="H4" s="1838" t="s">
        <v>792</v>
      </c>
      <c r="I4" s="1835" t="s">
        <v>793</v>
      </c>
      <c r="J4" s="1835" t="s">
        <v>794</v>
      </c>
      <c r="K4" s="1835" t="s">
        <v>795</v>
      </c>
    </row>
    <row r="5" spans="1:11" ht="30" customHeight="1">
      <c r="A5" s="1840">
        <v>1</v>
      </c>
      <c r="B5" s="1841" t="s">
        <v>796</v>
      </c>
      <c r="C5" s="1842" t="s">
        <v>797</v>
      </c>
      <c r="D5" s="1843">
        <v>9500000</v>
      </c>
      <c r="E5" s="1844">
        <v>7600000</v>
      </c>
      <c r="F5" s="1845">
        <v>42643</v>
      </c>
      <c r="G5" s="1843">
        <v>950000</v>
      </c>
      <c r="H5" s="1846" t="s">
        <v>242</v>
      </c>
      <c r="I5" s="1847">
        <v>0</v>
      </c>
      <c r="J5" s="1844">
        <v>950000</v>
      </c>
      <c r="K5" s="1848">
        <f>E5-J5</f>
        <v>6650000</v>
      </c>
    </row>
    <row r="6" spans="1:11" ht="12" customHeight="1" thickBot="1">
      <c r="A6" s="1849"/>
      <c r="B6" s="1850"/>
      <c r="C6" s="1851"/>
      <c r="D6" s="1852"/>
      <c r="E6" s="1853"/>
      <c r="F6" s="1854"/>
      <c r="G6" s="1852"/>
      <c r="H6" s="1855"/>
      <c r="I6" s="1856"/>
      <c r="J6" s="1853"/>
      <c r="K6" s="1857"/>
    </row>
    <row r="7" spans="1:11" ht="68.25" thickBot="1">
      <c r="A7" s="1858">
        <v>2</v>
      </c>
      <c r="B7" s="1859" t="s">
        <v>798</v>
      </c>
      <c r="C7" s="1860" t="s">
        <v>799</v>
      </c>
      <c r="D7" s="1861">
        <v>1352550</v>
      </c>
      <c r="E7" s="1862">
        <v>1082840</v>
      </c>
      <c r="F7" s="1863">
        <v>42643</v>
      </c>
      <c r="G7" s="1861">
        <v>135255</v>
      </c>
      <c r="H7" s="1864">
        <f>I7</f>
        <v>0</v>
      </c>
      <c r="I7" s="1865">
        <v>0</v>
      </c>
      <c r="J7" s="1862">
        <v>135255</v>
      </c>
      <c r="K7" s="1866">
        <f>E7-J7</f>
        <v>947585</v>
      </c>
    </row>
    <row r="8" spans="1:11" ht="81.75" thickBot="1">
      <c r="A8" s="1858">
        <v>3</v>
      </c>
      <c r="B8" s="1859" t="s">
        <v>800</v>
      </c>
      <c r="C8" s="1860" t="s">
        <v>801</v>
      </c>
      <c r="D8" s="1861">
        <v>304800</v>
      </c>
      <c r="E8" s="1862">
        <v>243840</v>
      </c>
      <c r="F8" s="1863">
        <v>42643</v>
      </c>
      <c r="G8" s="1861">
        <v>30480</v>
      </c>
      <c r="H8" s="1867" t="s">
        <v>242</v>
      </c>
      <c r="I8" s="1868">
        <v>0</v>
      </c>
      <c r="J8" s="1862">
        <v>30480</v>
      </c>
      <c r="K8" s="1866">
        <f>E8-J8</f>
        <v>213360</v>
      </c>
    </row>
    <row r="9" spans="1:11" ht="39" customHeight="1">
      <c r="A9" s="1869">
        <v>4</v>
      </c>
      <c r="B9" s="1870" t="s">
        <v>802</v>
      </c>
      <c r="C9" s="1842" t="s">
        <v>803</v>
      </c>
      <c r="D9" s="1843">
        <v>9800000</v>
      </c>
      <c r="E9" s="1844">
        <v>7840000</v>
      </c>
      <c r="F9" s="1845">
        <v>42459</v>
      </c>
      <c r="G9" s="1843">
        <v>980000</v>
      </c>
      <c r="H9" s="1846" t="s">
        <v>242</v>
      </c>
      <c r="I9" s="1847">
        <v>0</v>
      </c>
      <c r="J9" s="1844">
        <v>980000</v>
      </c>
      <c r="K9" s="1848">
        <f>E9-J9</f>
        <v>6860000</v>
      </c>
    </row>
    <row r="10" spans="1:11">
      <c r="A10" s="1871"/>
      <c r="B10" s="1872"/>
      <c r="C10" s="1873"/>
      <c r="D10" s="1874"/>
      <c r="E10" s="1875"/>
      <c r="F10" s="1872"/>
      <c r="G10" s="1874"/>
      <c r="H10" s="1876"/>
      <c r="I10" s="1877"/>
      <c r="J10" s="1875"/>
      <c r="K10" s="1878"/>
    </row>
    <row r="11" spans="1:11" ht="15.75" thickBot="1">
      <c r="A11" s="1879"/>
      <c r="B11" s="1854"/>
      <c r="C11" s="1851"/>
      <c r="D11" s="1852"/>
      <c r="E11" s="1853"/>
      <c r="F11" s="1854"/>
      <c r="G11" s="1852"/>
      <c r="H11" s="1855"/>
      <c r="I11" s="1856"/>
      <c r="J11" s="1853"/>
      <c r="K11" s="1857"/>
    </row>
    <row r="12" spans="1:11" ht="60" customHeight="1">
      <c r="A12" s="1869">
        <v>5</v>
      </c>
      <c r="B12" s="1870" t="s">
        <v>804</v>
      </c>
      <c r="C12" s="1842" t="s">
        <v>805</v>
      </c>
      <c r="D12" s="1843">
        <v>19846000</v>
      </c>
      <c r="E12" s="1844">
        <v>15123564</v>
      </c>
      <c r="F12" s="1845">
        <v>42643</v>
      </c>
      <c r="G12" s="1843">
        <v>1984630</v>
      </c>
      <c r="H12" s="1846" t="s">
        <v>242</v>
      </c>
      <c r="I12" s="1880">
        <f ca="1">SUM(I5:I13)</f>
        <v>0</v>
      </c>
      <c r="J12" s="1844">
        <v>1984630</v>
      </c>
      <c r="K12" s="1881">
        <f>E12-J12</f>
        <v>13138934</v>
      </c>
    </row>
    <row r="13" spans="1:11">
      <c r="A13" s="1871"/>
      <c r="B13" s="1872"/>
      <c r="C13" s="1873"/>
      <c r="D13" s="1874"/>
      <c r="E13" s="1875"/>
      <c r="F13" s="1882"/>
      <c r="G13" s="1874"/>
      <c r="H13" s="1876"/>
      <c r="I13" s="1883"/>
      <c r="J13" s="1875"/>
      <c r="K13" s="1884"/>
    </row>
    <row r="14" spans="1:11">
      <c r="A14" s="1871"/>
      <c r="B14" s="1872"/>
      <c r="C14" s="1873"/>
      <c r="D14" s="1874"/>
      <c r="E14" s="1875"/>
      <c r="F14" s="1882"/>
      <c r="G14" s="1874"/>
      <c r="H14" s="1876"/>
      <c r="I14" s="1883"/>
      <c r="J14" s="1875"/>
      <c r="K14" s="1884"/>
    </row>
    <row r="15" spans="1:11" ht="15.6" customHeight="1">
      <c r="A15" s="1871"/>
      <c r="B15" s="1872"/>
      <c r="C15" s="1873"/>
      <c r="D15" s="1874"/>
      <c r="E15" s="1875"/>
      <c r="F15" s="1882"/>
      <c r="G15" s="1874"/>
      <c r="H15" s="1876"/>
      <c r="I15" s="1883"/>
      <c r="J15" s="1875"/>
      <c r="K15" s="1884"/>
    </row>
    <row r="16" spans="1:11" ht="15.75" thickBot="1">
      <c r="A16" s="1879"/>
      <c r="B16" s="1854"/>
      <c r="C16" s="1851"/>
      <c r="D16" s="1852"/>
      <c r="E16" s="1853"/>
      <c r="F16" s="1885"/>
      <c r="G16" s="1852"/>
      <c r="H16" s="1855"/>
      <c r="I16" s="1886"/>
      <c r="J16" s="1853"/>
      <c r="K16" s="1887"/>
    </row>
    <row r="17" spans="1:14" ht="15.6" customHeight="1">
      <c r="A17" s="1840">
        <v>6</v>
      </c>
      <c r="B17" s="1841" t="s">
        <v>806</v>
      </c>
      <c r="C17" s="1888" t="s">
        <v>807</v>
      </c>
      <c r="D17" s="1889">
        <v>7566000</v>
      </c>
      <c r="E17" s="1890">
        <v>6770000</v>
      </c>
      <c r="F17" s="1891">
        <v>42460</v>
      </c>
      <c r="G17" s="1892">
        <v>398000</v>
      </c>
      <c r="H17" s="1846"/>
      <c r="I17" s="1880"/>
      <c r="J17" s="1890">
        <v>796000</v>
      </c>
      <c r="K17" s="1893">
        <f>E17-J17</f>
        <v>5974000</v>
      </c>
    </row>
    <row r="18" spans="1:14" ht="38.450000000000003" customHeight="1" thickBot="1">
      <c r="A18" s="1849"/>
      <c r="B18" s="1850"/>
      <c r="C18" s="1894"/>
      <c r="D18" s="1895"/>
      <c r="E18" s="1896"/>
      <c r="F18" s="1897">
        <v>42643</v>
      </c>
      <c r="G18" s="1898">
        <v>398000</v>
      </c>
      <c r="H18" s="1855"/>
      <c r="I18" s="1886"/>
      <c r="J18" s="1896"/>
      <c r="K18" s="1899"/>
    </row>
    <row r="19" spans="1:14" ht="40.9" customHeight="1" thickBot="1">
      <c r="A19" s="1858">
        <v>7</v>
      </c>
      <c r="B19" s="1900" t="s">
        <v>808</v>
      </c>
      <c r="C19" s="1860" t="s">
        <v>809</v>
      </c>
      <c r="D19" s="1861">
        <v>9798000</v>
      </c>
      <c r="E19" s="1862">
        <v>9620485</v>
      </c>
      <c r="F19" s="1900" t="s">
        <v>242</v>
      </c>
      <c r="G19" s="1861">
        <v>0</v>
      </c>
      <c r="H19" s="1867">
        <v>42534</v>
      </c>
      <c r="I19" s="1901">
        <v>9620485</v>
      </c>
      <c r="J19" s="1862">
        <v>980000</v>
      </c>
      <c r="K19" s="1902">
        <v>8640485</v>
      </c>
    </row>
    <row r="20" spans="1:14" ht="40.9" customHeight="1">
      <c r="A20" s="1840">
        <v>8</v>
      </c>
      <c r="B20" s="1903" t="s">
        <v>810</v>
      </c>
      <c r="C20" s="1888" t="s">
        <v>811</v>
      </c>
      <c r="D20" s="1889">
        <v>2500000</v>
      </c>
      <c r="E20" s="1890">
        <v>2238000</v>
      </c>
      <c r="F20" s="1903" t="s">
        <v>812</v>
      </c>
      <c r="G20" s="1889">
        <v>131000</v>
      </c>
      <c r="H20" s="1904">
        <v>42404</v>
      </c>
      <c r="I20" s="1905">
        <v>507158</v>
      </c>
      <c r="J20" s="1890">
        <v>262000</v>
      </c>
      <c r="K20" s="1893">
        <f>E20-J20</f>
        <v>1976000</v>
      </c>
    </row>
    <row r="21" spans="1:14" ht="40.9" customHeight="1">
      <c r="A21" s="1906"/>
      <c r="B21" s="1907"/>
      <c r="C21" s="1908"/>
      <c r="D21" s="1909"/>
      <c r="E21" s="1910"/>
      <c r="F21" s="1911"/>
      <c r="G21" s="1912"/>
      <c r="H21" s="1913">
        <v>42656</v>
      </c>
      <c r="I21" s="1914">
        <v>98563</v>
      </c>
      <c r="J21" s="1910"/>
      <c r="K21" s="1915"/>
    </row>
    <row r="22" spans="1:14" ht="15.75" thickBot="1">
      <c r="A22" s="1849"/>
      <c r="B22" s="1916"/>
      <c r="C22" s="1894"/>
      <c r="D22" s="1895"/>
      <c r="E22" s="1896"/>
      <c r="F22" s="1917" t="s">
        <v>812</v>
      </c>
      <c r="G22" s="1898">
        <v>131000</v>
      </c>
      <c r="H22" s="1918">
        <v>42404</v>
      </c>
      <c r="I22" s="1919">
        <v>642317</v>
      </c>
      <c r="J22" s="1896"/>
      <c r="K22" s="1899"/>
    </row>
    <row r="23" spans="1:14">
      <c r="A23" s="1869">
        <v>9</v>
      </c>
      <c r="B23" s="1920" t="s">
        <v>813</v>
      </c>
      <c r="C23" s="1842" t="s">
        <v>814</v>
      </c>
      <c r="D23" s="1843">
        <v>14361000</v>
      </c>
      <c r="E23" s="1844">
        <v>12685155</v>
      </c>
      <c r="F23" s="1921" t="s">
        <v>812</v>
      </c>
      <c r="G23" s="1892">
        <v>718000</v>
      </c>
      <c r="H23" s="1922"/>
      <c r="I23" s="1923"/>
      <c r="J23" s="1844">
        <v>1436000</v>
      </c>
      <c r="K23" s="1881">
        <f>E23-J23</f>
        <v>11249155</v>
      </c>
    </row>
    <row r="24" spans="1:14" ht="49.15" customHeight="1" thickBot="1">
      <c r="A24" s="1879"/>
      <c r="B24" s="1924"/>
      <c r="C24" s="1851"/>
      <c r="D24" s="1852"/>
      <c r="E24" s="1853"/>
      <c r="F24" s="1917" t="s">
        <v>815</v>
      </c>
      <c r="G24" s="1898">
        <v>718000</v>
      </c>
      <c r="H24" s="1925"/>
      <c r="I24" s="1926"/>
      <c r="J24" s="1853"/>
      <c r="K24" s="1887"/>
    </row>
    <row r="25" spans="1:14" s="1936" customFormat="1" ht="16.5" thickBot="1">
      <c r="A25" s="1927"/>
      <c r="B25" s="1928" t="s">
        <v>14</v>
      </c>
      <c r="C25" s="1929"/>
      <c r="D25" s="1930">
        <f>SUM(D5:D16)</f>
        <v>40803350</v>
      </c>
      <c r="E25" s="1931">
        <f>SUM(E5:E24)</f>
        <v>63203884</v>
      </c>
      <c r="F25" s="1928"/>
      <c r="G25" s="1930">
        <f>SUM(G5:G24)</f>
        <v>6574365</v>
      </c>
      <c r="H25" s="1932"/>
      <c r="I25" s="1933">
        <f>SUM(I19:I24)</f>
        <v>10868523</v>
      </c>
      <c r="J25" s="1931">
        <f>SUM(J5:J24)</f>
        <v>7554365</v>
      </c>
      <c r="K25" s="1934">
        <f>SUM(K5:K24)</f>
        <v>55649519</v>
      </c>
      <c r="L25" s="1935"/>
      <c r="M25" s="1935"/>
      <c r="N25" s="1935"/>
    </row>
    <row r="28" spans="1:14">
      <c r="K28" s="1941"/>
    </row>
  </sheetData>
  <mergeCells count="61">
    <mergeCell ref="K23:K24"/>
    <mergeCell ref="J20:J22"/>
    <mergeCell ref="K20:K22"/>
    <mergeCell ref="A23:A24"/>
    <mergeCell ref="B23:B24"/>
    <mergeCell ref="C23:C24"/>
    <mergeCell ref="D23:D24"/>
    <mergeCell ref="E23:E24"/>
    <mergeCell ref="H23:H24"/>
    <mergeCell ref="I23:I24"/>
    <mergeCell ref="J23:J24"/>
    <mergeCell ref="I17:I18"/>
    <mergeCell ref="J17:J18"/>
    <mergeCell ref="K17:K18"/>
    <mergeCell ref="A20:A22"/>
    <mergeCell ref="B20:B22"/>
    <mergeCell ref="C20:C22"/>
    <mergeCell ref="D20:D22"/>
    <mergeCell ref="E20:E22"/>
    <mergeCell ref="F20:F21"/>
    <mergeCell ref="G20:G21"/>
    <mergeCell ref="H12:H16"/>
    <mergeCell ref="I12:I16"/>
    <mergeCell ref="J12:J16"/>
    <mergeCell ref="K12:K16"/>
    <mergeCell ref="A17:A18"/>
    <mergeCell ref="B17:B18"/>
    <mergeCell ref="C17:C18"/>
    <mergeCell ref="D17:D18"/>
    <mergeCell ref="E17:E18"/>
    <mergeCell ref="H17:H18"/>
    <mergeCell ref="I9:I11"/>
    <mergeCell ref="J9:J11"/>
    <mergeCell ref="K9:K11"/>
    <mergeCell ref="A12:A16"/>
    <mergeCell ref="B12:B16"/>
    <mergeCell ref="C12:C16"/>
    <mergeCell ref="D12:D16"/>
    <mergeCell ref="E12:E16"/>
    <mergeCell ref="F12:F16"/>
    <mergeCell ref="G12:G16"/>
    <mergeCell ref="J5:J6"/>
    <mergeCell ref="K5:K6"/>
    <mergeCell ref="A9:A11"/>
    <mergeCell ref="B9:B11"/>
    <mergeCell ref="C9:C11"/>
    <mergeCell ref="D9:D11"/>
    <mergeCell ref="E9:E11"/>
    <mergeCell ref="F9:F11"/>
    <mergeCell ref="G9:G11"/>
    <mergeCell ref="H9:H11"/>
    <mergeCell ref="A2:K2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ageMargins left="0.70866141732283472" right="0.70866141732283472" top="0.74803149606299213" bottom="0.74803149606299213" header="0.31496062992125984" footer="0.31496062992125984"/>
  <pageSetup paperSize="8" scale="98" orientation="landscape" r:id="rId1"/>
  <headerFooter>
    <oddHeader>&amp;R16.sz. melléklet
.../2017..(...) Egyek Önk.r.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J40"/>
  <sheetViews>
    <sheetView zoomScaleNormal="100" workbookViewId="0">
      <selection activeCell="A5" sqref="A5:A13"/>
    </sheetView>
  </sheetViews>
  <sheetFormatPr defaultRowHeight="12.75"/>
  <cols>
    <col min="1" max="1" width="37.5703125" style="756" customWidth="1"/>
    <col min="2" max="2" width="27.5703125" customWidth="1"/>
    <col min="3" max="3" width="18.5703125" customWidth="1"/>
    <col min="4" max="4" width="16.42578125" customWidth="1"/>
    <col min="5" max="5" width="16.140625" customWidth="1"/>
    <col min="6" max="6" width="18" style="728" customWidth="1"/>
    <col min="7" max="7" width="15.5703125" customWidth="1"/>
    <col min="8" max="9" width="17.42578125" customWidth="1"/>
    <col min="10" max="10" width="17.85546875" customWidth="1"/>
  </cols>
  <sheetData>
    <row r="1" spans="1:10" ht="15.75" customHeight="1">
      <c r="A1" s="1574" t="s">
        <v>690</v>
      </c>
      <c r="B1" s="1574"/>
      <c r="C1" s="1574"/>
      <c r="D1" s="1574"/>
      <c r="E1" s="1574"/>
      <c r="F1" s="1574"/>
      <c r="G1" s="1574"/>
      <c r="H1" s="180"/>
      <c r="I1" s="180"/>
      <c r="J1" s="180"/>
    </row>
    <row r="2" spans="1:10" ht="12.75" customHeight="1">
      <c r="A2" s="754"/>
      <c r="B2" s="180"/>
      <c r="C2" s="180"/>
      <c r="D2" s="180"/>
      <c r="E2" s="180"/>
      <c r="F2" s="755"/>
      <c r="G2" s="180"/>
      <c r="H2" s="180"/>
      <c r="I2" s="180"/>
      <c r="J2" s="180"/>
    </row>
    <row r="3" spans="1:10" ht="13.5" thickBot="1">
      <c r="F3" s="1290" t="s">
        <v>231</v>
      </c>
      <c r="G3" s="1290"/>
    </row>
    <row r="4" spans="1:10" ht="16.5" thickBot="1">
      <c r="A4" s="757" t="s">
        <v>81</v>
      </c>
      <c r="B4" s="319" t="s">
        <v>170</v>
      </c>
      <c r="C4" s="319" t="s">
        <v>166</v>
      </c>
      <c r="D4" s="319" t="s">
        <v>171</v>
      </c>
      <c r="E4" s="319" t="s">
        <v>168</v>
      </c>
      <c r="F4" s="758" t="s">
        <v>169</v>
      </c>
    </row>
    <row r="5" spans="1:10" ht="24">
      <c r="A5" s="1581" t="s">
        <v>83</v>
      </c>
      <c r="B5" s="310" t="s">
        <v>61</v>
      </c>
      <c r="C5" s="316">
        <v>2500000</v>
      </c>
      <c r="D5" s="1288">
        <v>2720980</v>
      </c>
      <c r="E5" s="1288">
        <v>2720980</v>
      </c>
      <c r="F5" s="717">
        <f>E5/D5*100</f>
        <v>100</v>
      </c>
    </row>
    <row r="6" spans="1:10" ht="36">
      <c r="A6" s="1582"/>
      <c r="B6" s="177" t="s">
        <v>66</v>
      </c>
      <c r="C6" s="81"/>
      <c r="D6" s="1289"/>
      <c r="E6" s="1289"/>
      <c r="F6" s="719"/>
    </row>
    <row r="7" spans="1:10">
      <c r="A7" s="1582"/>
      <c r="B7" s="177" t="s">
        <v>79</v>
      </c>
      <c r="C7" s="81"/>
      <c r="D7" s="1289"/>
      <c r="E7" s="1289"/>
      <c r="F7" s="719"/>
    </row>
    <row r="8" spans="1:10">
      <c r="A8" s="1582"/>
      <c r="B8" s="177" t="s">
        <v>59</v>
      </c>
      <c r="C8" s="81"/>
      <c r="D8" s="1289"/>
      <c r="E8" s="1289"/>
      <c r="F8" s="719"/>
    </row>
    <row r="9" spans="1:10">
      <c r="A9" s="1582"/>
      <c r="B9" s="177" t="s">
        <v>80</v>
      </c>
      <c r="C9" s="81"/>
      <c r="D9" s="1289"/>
      <c r="E9" s="1289"/>
      <c r="F9" s="719"/>
    </row>
    <row r="10" spans="1:10" ht="24">
      <c r="A10" s="1582"/>
      <c r="B10" s="177" t="s">
        <v>77</v>
      </c>
      <c r="C10" s="81"/>
      <c r="D10" s="1289"/>
      <c r="E10" s="1289"/>
      <c r="F10" s="719"/>
    </row>
    <row r="11" spans="1:10" ht="24">
      <c r="A11" s="1582"/>
      <c r="B11" s="177" t="s">
        <v>68</v>
      </c>
      <c r="C11" s="179"/>
      <c r="D11" s="1289"/>
      <c r="E11" s="1289"/>
      <c r="F11" s="719"/>
    </row>
    <row r="12" spans="1:10">
      <c r="A12" s="1582"/>
      <c r="B12" s="177" t="s">
        <v>75</v>
      </c>
      <c r="C12" s="81"/>
      <c r="D12" s="79"/>
      <c r="E12" s="79"/>
      <c r="F12" s="719"/>
    </row>
    <row r="13" spans="1:10" ht="13.5" thickBot="1">
      <c r="A13" s="1583"/>
      <c r="B13" s="178" t="s">
        <v>11</v>
      </c>
      <c r="C13" s="87">
        <f>SUM(C5:C12)</f>
        <v>2500000</v>
      </c>
      <c r="D13" s="87">
        <f>SUM(D5:D12)</f>
        <v>2720980</v>
      </c>
      <c r="E13" s="87">
        <f>SUM(E5:E12)</f>
        <v>2720980</v>
      </c>
      <c r="F13" s="722">
        <f>E13/D13*100</f>
        <v>100</v>
      </c>
    </row>
    <row r="14" spans="1:10" ht="24">
      <c r="A14" s="1582" t="s">
        <v>85</v>
      </c>
      <c r="B14" s="313" t="s">
        <v>61</v>
      </c>
      <c r="C14" s="314"/>
      <c r="D14" s="369"/>
      <c r="E14" s="369"/>
      <c r="F14" s="719"/>
    </row>
    <row r="15" spans="1:10" ht="36">
      <c r="A15" s="1582"/>
      <c r="B15" s="177" t="s">
        <v>66</v>
      </c>
      <c r="C15" s="81"/>
      <c r="D15" s="79"/>
      <c r="E15" s="79"/>
      <c r="F15" s="719"/>
    </row>
    <row r="16" spans="1:10">
      <c r="A16" s="1582"/>
      <c r="B16" s="177" t="s">
        <v>79</v>
      </c>
      <c r="C16" s="81"/>
      <c r="D16" s="79"/>
      <c r="E16" s="79"/>
      <c r="F16" s="719"/>
    </row>
    <row r="17" spans="1:6">
      <c r="A17" s="1582"/>
      <c r="B17" s="177" t="s">
        <v>59</v>
      </c>
      <c r="C17" s="81">
        <v>19000</v>
      </c>
      <c r="D17" s="79">
        <v>60577</v>
      </c>
      <c r="E17" s="79">
        <v>46072</v>
      </c>
      <c r="F17" s="719">
        <f>E17/D17*100</f>
        <v>76.055268501246346</v>
      </c>
    </row>
    <row r="18" spans="1:6">
      <c r="A18" s="1582"/>
      <c r="B18" s="177" t="s">
        <v>80</v>
      </c>
      <c r="C18" s="81"/>
      <c r="D18" s="79"/>
      <c r="E18" s="79"/>
      <c r="F18" s="719"/>
    </row>
    <row r="19" spans="1:6" ht="24">
      <c r="A19" s="1582"/>
      <c r="B19" s="177" t="s">
        <v>77</v>
      </c>
      <c r="C19" s="81"/>
      <c r="D19" s="79"/>
      <c r="E19" s="79"/>
      <c r="F19" s="719"/>
    </row>
    <row r="20" spans="1:6" ht="24">
      <c r="A20" s="1582"/>
      <c r="B20" s="177" t="s">
        <v>68</v>
      </c>
      <c r="C20" s="179"/>
      <c r="D20" s="79"/>
      <c r="E20" s="79"/>
      <c r="F20" s="719"/>
    </row>
    <row r="21" spans="1:6">
      <c r="A21" s="1582"/>
      <c r="B21" s="177" t="s">
        <v>75</v>
      </c>
      <c r="C21" s="81"/>
      <c r="D21" s="79"/>
      <c r="E21" s="79"/>
      <c r="F21" s="719"/>
    </row>
    <row r="22" spans="1:6" ht="13.5" thickBot="1">
      <c r="A22" s="1582"/>
      <c r="B22" s="253" t="s">
        <v>11</v>
      </c>
      <c r="C22" s="254">
        <f>SUM(C14:C21)</f>
        <v>19000</v>
      </c>
      <c r="D22" s="254">
        <f>SUM(D14:D21)</f>
        <v>60577</v>
      </c>
      <c r="E22" s="254">
        <f>SUM(E14:E21)</f>
        <v>46072</v>
      </c>
      <c r="F22" s="726">
        <f>E22/D22*100</f>
        <v>76.055268501246346</v>
      </c>
    </row>
    <row r="23" spans="1:6" ht="24">
      <c r="A23" s="1581" t="s">
        <v>189</v>
      </c>
      <c r="B23" s="310" t="s">
        <v>61</v>
      </c>
      <c r="C23" s="316"/>
      <c r="D23" s="1286">
        <v>5026500</v>
      </c>
      <c r="E23" s="1286">
        <v>4992600</v>
      </c>
      <c r="F23" s="717">
        <f>E23/D23*100</f>
        <v>99.325574455386459</v>
      </c>
    </row>
    <row r="24" spans="1:6" ht="36">
      <c r="A24" s="1582"/>
      <c r="B24" s="177" t="s">
        <v>66</v>
      </c>
      <c r="C24" s="81"/>
      <c r="D24" s="1287"/>
      <c r="E24" s="1287"/>
      <c r="F24" s="719"/>
    </row>
    <row r="25" spans="1:6">
      <c r="A25" s="1582"/>
      <c r="B25" s="177" t="s">
        <v>79</v>
      </c>
      <c r="C25" s="81"/>
      <c r="D25" s="1287"/>
      <c r="E25" s="1287"/>
      <c r="F25" s="719"/>
    </row>
    <row r="26" spans="1:6">
      <c r="A26" s="1582"/>
      <c r="B26" s="177" t="s">
        <v>59</v>
      </c>
      <c r="C26" s="81"/>
      <c r="D26" s="1287">
        <v>576186</v>
      </c>
      <c r="E26" s="1287">
        <v>585566</v>
      </c>
      <c r="F26" s="719">
        <f>E26/D26*100</f>
        <v>101.62794653115488</v>
      </c>
    </row>
    <row r="27" spans="1:6">
      <c r="A27" s="1582"/>
      <c r="B27" s="177" t="s">
        <v>80</v>
      </c>
      <c r="C27" s="81"/>
      <c r="D27" s="1287"/>
      <c r="E27" s="1287"/>
      <c r="F27" s="719"/>
    </row>
    <row r="28" spans="1:6" ht="24">
      <c r="A28" s="1582"/>
      <c r="B28" s="177" t="s">
        <v>77</v>
      </c>
      <c r="C28" s="81"/>
      <c r="D28" s="1287"/>
      <c r="E28" s="1287"/>
      <c r="F28" s="719"/>
    </row>
    <row r="29" spans="1:6" ht="24">
      <c r="A29" s="1582"/>
      <c r="B29" s="177" t="s">
        <v>68</v>
      </c>
      <c r="C29" s="179"/>
      <c r="D29" s="1287"/>
      <c r="E29" s="1287"/>
      <c r="F29" s="719"/>
    </row>
    <row r="30" spans="1:6">
      <c r="A30" s="1582"/>
      <c r="B30" s="177" t="s">
        <v>75</v>
      </c>
      <c r="C30" s="81"/>
      <c r="D30" s="1287"/>
      <c r="E30" s="1287"/>
      <c r="F30" s="719"/>
    </row>
    <row r="31" spans="1:6" ht="13.5" thickBot="1">
      <c r="A31" s="1583"/>
      <c r="B31" s="178" t="s">
        <v>11</v>
      </c>
      <c r="C31" s="87">
        <f>SUM(C23:C30)</f>
        <v>0</v>
      </c>
      <c r="D31" s="87">
        <f>SUM(D23:D30)</f>
        <v>5602686</v>
      </c>
      <c r="E31" s="87">
        <f>SUM(E23:E30)</f>
        <v>5578166</v>
      </c>
      <c r="F31" s="722">
        <f>E31/D31*100</f>
        <v>99.56235277150995</v>
      </c>
    </row>
    <row r="32" spans="1:6" ht="24.75" thickBot="1">
      <c r="A32" s="1581" t="s">
        <v>11</v>
      </c>
      <c r="B32" s="310" t="s">
        <v>61</v>
      </c>
      <c r="C32" s="311">
        <f>SUM(C23+C14+C5)</f>
        <v>2500000</v>
      </c>
      <c r="D32" s="311">
        <f t="shared" ref="D32:E32" si="0">SUM(D23+D14+D5)</f>
        <v>7747480</v>
      </c>
      <c r="E32" s="311">
        <f t="shared" si="0"/>
        <v>7713580</v>
      </c>
      <c r="F32" s="759">
        <f>E32/D32*100</f>
        <v>99.562438367056131</v>
      </c>
    </row>
    <row r="33" spans="1:6" ht="36.75" thickBot="1">
      <c r="A33" s="1582"/>
      <c r="B33" s="177" t="s">
        <v>66</v>
      </c>
      <c r="C33" s="311">
        <f t="shared" ref="C33:E39" si="1">SUM(C24+C15+C6)</f>
        <v>0</v>
      </c>
      <c r="D33" s="311">
        <f t="shared" si="1"/>
        <v>0</v>
      </c>
      <c r="E33" s="311">
        <f t="shared" si="1"/>
        <v>0</v>
      </c>
      <c r="F33" s="759"/>
    </row>
    <row r="34" spans="1:6" ht="13.5" thickBot="1">
      <c r="A34" s="1582"/>
      <c r="B34" s="177" t="s">
        <v>79</v>
      </c>
      <c r="C34" s="311">
        <f t="shared" si="1"/>
        <v>0</v>
      </c>
      <c r="D34" s="311">
        <f t="shared" si="1"/>
        <v>0</v>
      </c>
      <c r="E34" s="311">
        <f t="shared" si="1"/>
        <v>0</v>
      </c>
      <c r="F34" s="759"/>
    </row>
    <row r="35" spans="1:6" ht="13.5" thickBot="1">
      <c r="A35" s="1582"/>
      <c r="B35" s="177" t="s">
        <v>59</v>
      </c>
      <c r="C35" s="311">
        <f t="shared" si="1"/>
        <v>19000</v>
      </c>
      <c r="D35" s="311">
        <f t="shared" si="1"/>
        <v>636763</v>
      </c>
      <c r="E35" s="311">
        <f t="shared" si="1"/>
        <v>631638</v>
      </c>
      <c r="F35" s="759">
        <f>E35/D35*100</f>
        <v>99.195147959287837</v>
      </c>
    </row>
    <row r="36" spans="1:6" ht="13.5" thickBot="1">
      <c r="A36" s="1582"/>
      <c r="B36" s="177" t="s">
        <v>80</v>
      </c>
      <c r="C36" s="311">
        <f t="shared" si="1"/>
        <v>0</v>
      </c>
      <c r="D36" s="311">
        <f t="shared" si="1"/>
        <v>0</v>
      </c>
      <c r="E36" s="311">
        <f t="shared" si="1"/>
        <v>0</v>
      </c>
      <c r="F36" s="759"/>
    </row>
    <row r="37" spans="1:6" ht="24.75" thickBot="1">
      <c r="A37" s="1582"/>
      <c r="B37" s="177" t="s">
        <v>77</v>
      </c>
      <c r="C37" s="311">
        <f t="shared" si="1"/>
        <v>0</v>
      </c>
      <c r="D37" s="311">
        <f t="shared" si="1"/>
        <v>0</v>
      </c>
      <c r="E37" s="311">
        <f t="shared" si="1"/>
        <v>0</v>
      </c>
      <c r="F37" s="759"/>
    </row>
    <row r="38" spans="1:6" ht="24.75" thickBot="1">
      <c r="A38" s="1582"/>
      <c r="B38" s="177" t="s">
        <v>68</v>
      </c>
      <c r="C38" s="311">
        <f t="shared" si="1"/>
        <v>0</v>
      </c>
      <c r="D38" s="311">
        <f t="shared" si="1"/>
        <v>0</v>
      </c>
      <c r="E38" s="311">
        <f t="shared" si="1"/>
        <v>0</v>
      </c>
      <c r="F38" s="759"/>
    </row>
    <row r="39" spans="1:6" ht="13.5" thickBot="1">
      <c r="A39" s="1582"/>
      <c r="B39" s="177" t="s">
        <v>75</v>
      </c>
      <c r="C39" s="311">
        <f t="shared" si="1"/>
        <v>0</v>
      </c>
      <c r="D39" s="311">
        <f t="shared" si="1"/>
        <v>0</v>
      </c>
      <c r="E39" s="311">
        <f t="shared" si="1"/>
        <v>0</v>
      </c>
      <c r="F39" s="759"/>
    </row>
    <row r="40" spans="1:6" ht="13.5" thickBot="1">
      <c r="A40" s="1583"/>
      <c r="B40" s="760" t="s">
        <v>11</v>
      </c>
      <c r="C40" s="740">
        <f>SUM(C32:C39)</f>
        <v>2519000</v>
      </c>
      <c r="D40" s="741">
        <f>SUM(D32:D39)</f>
        <v>8384243</v>
      </c>
      <c r="E40" s="1058">
        <f>SUM(E32:E39)</f>
        <v>8345218</v>
      </c>
      <c r="F40" s="759">
        <f>E40/D40*100</f>
        <v>99.534543547938668</v>
      </c>
    </row>
  </sheetData>
  <mergeCells count="5">
    <mergeCell ref="A32:A40"/>
    <mergeCell ref="A1:G1"/>
    <mergeCell ref="A5:A13"/>
    <mergeCell ref="A14:A22"/>
    <mergeCell ref="A23:A31"/>
  </mergeCells>
  <pageMargins left="0.74803149606299213" right="0.74803149606299213" top="0.98425196850393704" bottom="0.98425196850393704" header="0.51181102362204722" footer="0.51181102362204722"/>
  <pageSetup paperSize="9" scale="55" orientation="portrait" r:id="rId1"/>
  <headerFooter alignWithMargins="0">
    <oddHeader>&amp;R1.1)b.sz. melléklete
...../2017. (......) Egyek Önk.</oddHeader>
  </headerFooter>
  <colBreaks count="1" manualBreakCount="1">
    <brk id="7" max="158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G51"/>
  <sheetViews>
    <sheetView zoomScaleNormal="100" workbookViewId="0">
      <selection sqref="A1:F2"/>
    </sheetView>
  </sheetViews>
  <sheetFormatPr defaultRowHeight="12.75"/>
  <cols>
    <col min="1" max="1" width="35.5703125" customWidth="1"/>
    <col min="2" max="2" width="30.7109375" customWidth="1"/>
    <col min="3" max="3" width="20.28515625" customWidth="1"/>
    <col min="4" max="4" width="20.28515625" style="728" customWidth="1"/>
    <col min="5" max="5" width="17" style="728" customWidth="1"/>
    <col min="6" max="6" width="17.42578125" style="307" customWidth="1"/>
    <col min="9" max="9" width="10" bestFit="1" customWidth="1"/>
    <col min="10" max="10" width="12.7109375" customWidth="1"/>
  </cols>
  <sheetData>
    <row r="1" spans="1:7" ht="15.75" customHeight="1">
      <c r="A1" s="1587" t="s">
        <v>781</v>
      </c>
      <c r="B1" s="1587"/>
      <c r="C1" s="1587"/>
      <c r="D1" s="1587"/>
      <c r="E1" s="1587"/>
      <c r="F1" s="1587"/>
    </row>
    <row r="2" spans="1:7" ht="15.75" customHeight="1">
      <c r="A2" s="1587"/>
      <c r="B2" s="1587"/>
      <c r="C2" s="1587"/>
      <c r="D2" s="1587"/>
      <c r="E2" s="1587"/>
      <c r="F2" s="1587"/>
    </row>
    <row r="3" spans="1:7">
      <c r="F3" s="1596" t="s">
        <v>231</v>
      </c>
      <c r="G3" s="1596"/>
    </row>
    <row r="4" spans="1:7" ht="13.5" thickBot="1"/>
    <row r="5" spans="1:7" ht="16.5" thickBot="1">
      <c r="A5" s="318" t="s">
        <v>81</v>
      </c>
      <c r="B5" s="319" t="s">
        <v>170</v>
      </c>
      <c r="C5" s="319" t="s">
        <v>166</v>
      </c>
      <c r="D5" s="729" t="s">
        <v>171</v>
      </c>
      <c r="E5" s="729" t="s">
        <v>168</v>
      </c>
      <c r="F5" s="320" t="s">
        <v>169</v>
      </c>
    </row>
    <row r="6" spans="1:7" ht="24">
      <c r="A6" s="1588" t="s">
        <v>89</v>
      </c>
      <c r="B6" s="310" t="s">
        <v>61</v>
      </c>
      <c r="C6" s="316"/>
      <c r="D6" s="716"/>
      <c r="E6" s="716"/>
      <c r="F6" s="317"/>
    </row>
    <row r="7" spans="1:7" ht="24">
      <c r="A7" s="1589"/>
      <c r="B7" s="177" t="s">
        <v>66</v>
      </c>
      <c r="C7" s="81"/>
      <c r="D7" s="718"/>
      <c r="E7" s="718"/>
      <c r="F7" s="308"/>
    </row>
    <row r="8" spans="1:7">
      <c r="A8" s="1589"/>
      <c r="B8" s="177" t="s">
        <v>79</v>
      </c>
      <c r="C8" s="81"/>
      <c r="D8" s="718"/>
      <c r="E8" s="718"/>
      <c r="F8" s="308"/>
    </row>
    <row r="9" spans="1:7" ht="13.5" thickBot="1">
      <c r="A9" s="1589"/>
      <c r="B9" s="177" t="s">
        <v>59</v>
      </c>
      <c r="C9" s="81">
        <v>341000</v>
      </c>
      <c r="D9" s="718">
        <v>1605075</v>
      </c>
      <c r="E9" s="718">
        <v>1799281</v>
      </c>
      <c r="F9" s="312">
        <f>E9/D9*100</f>
        <v>112.09949690824416</v>
      </c>
    </row>
    <row r="10" spans="1:7">
      <c r="A10" s="1589"/>
      <c r="B10" s="177" t="s">
        <v>80</v>
      </c>
      <c r="C10" s="81"/>
      <c r="D10" s="718"/>
      <c r="E10" s="718"/>
      <c r="F10" s="308"/>
    </row>
    <row r="11" spans="1:7" ht="24">
      <c r="A11" s="1589"/>
      <c r="B11" s="177" t="s">
        <v>77</v>
      </c>
      <c r="C11" s="81"/>
      <c r="D11" s="718">
        <v>80000</v>
      </c>
      <c r="E11" s="718">
        <v>80000</v>
      </c>
      <c r="F11" s="308"/>
    </row>
    <row r="12" spans="1:7" ht="24">
      <c r="A12" s="1589"/>
      <c r="B12" s="177" t="s">
        <v>68</v>
      </c>
      <c r="C12" s="179"/>
      <c r="D12" s="718"/>
      <c r="E12" s="718"/>
      <c r="F12" s="308"/>
    </row>
    <row r="13" spans="1:7">
      <c r="A13" s="1589"/>
      <c r="B13" s="177" t="s">
        <v>75</v>
      </c>
      <c r="C13" s="81">
        <v>96209000</v>
      </c>
      <c r="D13" s="718"/>
      <c r="E13" s="718"/>
      <c r="F13" s="308"/>
    </row>
    <row r="14" spans="1:7" ht="13.5" thickBot="1">
      <c r="A14" s="1590"/>
      <c r="B14" s="178" t="s">
        <v>11</v>
      </c>
      <c r="C14" s="87">
        <f>SUM(C6:C13)</f>
        <v>96550000</v>
      </c>
      <c r="D14" s="721">
        <f>SUM(D6:D13)</f>
        <v>1685075</v>
      </c>
      <c r="E14" s="721">
        <f>SUM(E6:E13)</f>
        <v>1879281</v>
      </c>
      <c r="F14" s="312">
        <f>E14/D14*100</f>
        <v>111.52506564989689</v>
      </c>
    </row>
    <row r="15" spans="1:7" ht="24">
      <c r="A15" s="1591" t="s">
        <v>172</v>
      </c>
      <c r="B15" s="313" t="s">
        <v>61</v>
      </c>
      <c r="C15" s="314"/>
      <c r="D15" s="723"/>
      <c r="E15" s="723"/>
      <c r="F15" s="315"/>
    </row>
    <row r="16" spans="1:7" ht="24">
      <c r="A16" s="1589"/>
      <c r="B16" s="177" t="s">
        <v>66</v>
      </c>
      <c r="C16" s="81"/>
      <c r="D16" s="718"/>
      <c r="E16" s="718"/>
      <c r="F16" s="308"/>
    </row>
    <row r="17" spans="1:6">
      <c r="A17" s="1589"/>
      <c r="B17" s="177" t="s">
        <v>79</v>
      </c>
      <c r="C17" s="81"/>
      <c r="D17" s="718"/>
      <c r="E17" s="718"/>
      <c r="F17" s="308"/>
    </row>
    <row r="18" spans="1:6">
      <c r="A18" s="1589"/>
      <c r="B18" s="177" t="s">
        <v>59</v>
      </c>
      <c r="C18" s="81"/>
      <c r="D18" s="718"/>
      <c r="E18" s="718"/>
      <c r="F18" s="308"/>
    </row>
    <row r="19" spans="1:6">
      <c r="A19" s="1589"/>
      <c r="B19" s="177" t="s">
        <v>80</v>
      </c>
      <c r="C19" s="81"/>
      <c r="D19" s="718"/>
      <c r="E19" s="718"/>
      <c r="F19" s="308"/>
    </row>
    <row r="20" spans="1:6" ht="24">
      <c r="A20" s="1589"/>
      <c r="B20" s="177" t="s">
        <v>77</v>
      </c>
      <c r="C20" s="81"/>
      <c r="D20" s="718"/>
      <c r="E20" s="718"/>
      <c r="F20" s="308"/>
    </row>
    <row r="21" spans="1:6" ht="24">
      <c r="A21" s="1589"/>
      <c r="B21" s="177" t="s">
        <v>68</v>
      </c>
      <c r="C21" s="179"/>
      <c r="D21" s="718"/>
      <c r="E21" s="718"/>
      <c r="F21" s="308"/>
    </row>
    <row r="22" spans="1:6">
      <c r="A22" s="1589"/>
      <c r="B22" s="177" t="s">
        <v>75</v>
      </c>
      <c r="C22" s="81"/>
      <c r="D22" s="718"/>
      <c r="E22" s="718"/>
      <c r="F22" s="308"/>
    </row>
    <row r="23" spans="1:6" ht="13.5" thickBot="1">
      <c r="A23" s="1592"/>
      <c r="B23" s="253" t="s">
        <v>11</v>
      </c>
      <c r="C23" s="254">
        <f>SUM(C15:C22)</f>
        <v>0</v>
      </c>
      <c r="D23" s="725">
        <f>SUM(D15:D22)</f>
        <v>0</v>
      </c>
      <c r="E23" s="725">
        <f>SUM(E15:E22)</f>
        <v>0</v>
      </c>
      <c r="F23" s="309"/>
    </row>
    <row r="24" spans="1:6" ht="24" customHeight="1">
      <c r="A24" s="1593" t="s">
        <v>633</v>
      </c>
      <c r="B24" s="730" t="s">
        <v>61</v>
      </c>
      <c r="C24" s="731"/>
      <c r="D24" s="732">
        <v>1177749</v>
      </c>
      <c r="E24" s="732">
        <v>1177749</v>
      </c>
      <c r="F24" s="745">
        <f>SUM(E24/D24*100)</f>
        <v>100</v>
      </c>
    </row>
    <row r="25" spans="1:6" ht="24">
      <c r="A25" s="1594"/>
      <c r="B25" s="733" t="s">
        <v>66</v>
      </c>
      <c r="C25" s="734"/>
      <c r="D25" s="735"/>
      <c r="E25" s="735"/>
      <c r="F25" s="736"/>
    </row>
    <row r="26" spans="1:6">
      <c r="A26" s="1594"/>
      <c r="B26" s="733" t="s">
        <v>79</v>
      </c>
      <c r="C26" s="734"/>
      <c r="D26" s="735"/>
      <c r="E26" s="735"/>
      <c r="F26" s="736"/>
    </row>
    <row r="27" spans="1:6">
      <c r="A27" s="1594"/>
      <c r="B27" s="733" t="s">
        <v>59</v>
      </c>
      <c r="C27" s="734"/>
      <c r="D27" s="735"/>
      <c r="E27" s="735"/>
      <c r="F27" s="736"/>
    </row>
    <row r="28" spans="1:6">
      <c r="A28" s="1594"/>
      <c r="B28" s="733" t="s">
        <v>80</v>
      </c>
      <c r="C28" s="734"/>
      <c r="D28" s="735"/>
      <c r="E28" s="735"/>
      <c r="F28" s="736"/>
    </row>
    <row r="29" spans="1:6" ht="24">
      <c r="A29" s="1594"/>
      <c r="B29" s="733" t="s">
        <v>77</v>
      </c>
      <c r="C29" s="734"/>
      <c r="D29" s="735"/>
      <c r="E29" s="735"/>
      <c r="F29" s="736"/>
    </row>
    <row r="30" spans="1:6" ht="24">
      <c r="A30" s="1594"/>
      <c r="B30" s="733" t="s">
        <v>68</v>
      </c>
      <c r="C30" s="734"/>
      <c r="D30" s="735"/>
      <c r="E30" s="735"/>
      <c r="F30" s="736"/>
    </row>
    <row r="31" spans="1:6">
      <c r="A31" s="1594"/>
      <c r="B31" s="733" t="s">
        <v>75</v>
      </c>
      <c r="C31" s="734"/>
      <c r="D31" s="735"/>
      <c r="E31" s="735"/>
      <c r="F31" s="736"/>
    </row>
    <row r="32" spans="1:6" ht="13.5" thickBot="1">
      <c r="A32" s="1595"/>
      <c r="B32" s="738" t="s">
        <v>11</v>
      </c>
      <c r="C32" s="744">
        <f>SUM(C24:C31)</f>
        <v>0</v>
      </c>
      <c r="D32" s="254">
        <f>SUM(D24:D31)</f>
        <v>1177749</v>
      </c>
      <c r="E32" s="254">
        <f>SUM(E24:E31)</f>
        <v>1177749</v>
      </c>
      <c r="F32" s="309">
        <f>SUM(E32/D32*100)</f>
        <v>100</v>
      </c>
    </row>
    <row r="33" spans="1:6" ht="24" customHeight="1">
      <c r="A33" s="1584" t="s">
        <v>426</v>
      </c>
      <c r="B33" s="730" t="s">
        <v>61</v>
      </c>
      <c r="C33" s="731"/>
      <c r="D33" s="732"/>
      <c r="E33" s="732">
        <v>106398</v>
      </c>
      <c r="F33" s="745"/>
    </row>
    <row r="34" spans="1:6" ht="24">
      <c r="A34" s="1585"/>
      <c r="B34" s="733" t="s">
        <v>66</v>
      </c>
      <c r="C34" s="734"/>
      <c r="D34" s="735"/>
      <c r="E34" s="735"/>
      <c r="F34" s="736"/>
    </row>
    <row r="35" spans="1:6">
      <c r="A35" s="1585"/>
      <c r="B35" s="733" t="s">
        <v>79</v>
      </c>
      <c r="C35" s="734"/>
      <c r="D35" s="735"/>
      <c r="E35" s="735"/>
      <c r="F35" s="736"/>
    </row>
    <row r="36" spans="1:6">
      <c r="A36" s="1585"/>
      <c r="B36" s="733" t="s">
        <v>59</v>
      </c>
      <c r="C36" s="734"/>
      <c r="D36" s="735"/>
      <c r="E36" s="735"/>
      <c r="F36" s="736"/>
    </row>
    <row r="37" spans="1:6">
      <c r="A37" s="1585"/>
      <c r="B37" s="733" t="s">
        <v>80</v>
      </c>
      <c r="C37" s="734"/>
      <c r="D37" s="735"/>
      <c r="E37" s="735"/>
      <c r="F37" s="736"/>
    </row>
    <row r="38" spans="1:6" ht="24">
      <c r="A38" s="1585"/>
      <c r="B38" s="733" t="s">
        <v>77</v>
      </c>
      <c r="C38" s="734"/>
      <c r="D38" s="735"/>
      <c r="E38" s="735"/>
      <c r="F38" s="736"/>
    </row>
    <row r="39" spans="1:6" ht="24">
      <c r="A39" s="1585"/>
      <c r="B39" s="733" t="s">
        <v>68</v>
      </c>
      <c r="C39" s="734"/>
      <c r="D39" s="735"/>
      <c r="E39" s="735"/>
      <c r="F39" s="736"/>
    </row>
    <row r="40" spans="1:6" ht="13.5" thickBot="1">
      <c r="A40" s="1585"/>
      <c r="B40" s="733" t="s">
        <v>75</v>
      </c>
      <c r="C40" s="734"/>
      <c r="D40" s="735">
        <v>86870258</v>
      </c>
      <c r="E40" s="735">
        <v>84051546</v>
      </c>
      <c r="F40" s="746"/>
    </row>
    <row r="41" spans="1:6" ht="13.5" thickBot="1">
      <c r="A41" s="1586"/>
      <c r="B41" s="738" t="s">
        <v>11</v>
      </c>
      <c r="C41" s="737">
        <f>SUM(C33:C40)</f>
        <v>0</v>
      </c>
      <c r="D41" s="87">
        <f>SUM(D33:D40)</f>
        <v>86870258</v>
      </c>
      <c r="E41" s="87">
        <f>SUM(E33:E40)</f>
        <v>84157944</v>
      </c>
      <c r="F41" s="746"/>
    </row>
    <row r="42" spans="1:6" ht="24.75" thickBot="1">
      <c r="A42" s="1584" t="s">
        <v>11</v>
      </c>
      <c r="B42" s="739" t="s">
        <v>61</v>
      </c>
      <c r="C42" s="747">
        <f t="shared" ref="C42:E49" si="0">SUM(C33+C24+C15+C6)</f>
        <v>0</v>
      </c>
      <c r="D42" s="747">
        <f t="shared" si="0"/>
        <v>1177749</v>
      </c>
      <c r="E42" s="747">
        <f t="shared" si="0"/>
        <v>1284147</v>
      </c>
      <c r="F42" s="742">
        <f>E42/D42*100</f>
        <v>109.03401318956756</v>
      </c>
    </row>
    <row r="43" spans="1:6" ht="24.75" thickBot="1">
      <c r="A43" s="1585"/>
      <c r="B43" s="739" t="s">
        <v>66</v>
      </c>
      <c r="C43" s="747">
        <f t="shared" si="0"/>
        <v>0</v>
      </c>
      <c r="D43" s="747">
        <f t="shared" si="0"/>
        <v>0</v>
      </c>
      <c r="E43" s="747">
        <f t="shared" si="0"/>
        <v>0</v>
      </c>
      <c r="F43" s="742"/>
    </row>
    <row r="44" spans="1:6" ht="13.5" thickBot="1">
      <c r="A44" s="1585"/>
      <c r="B44" s="739" t="s">
        <v>79</v>
      </c>
      <c r="C44" s="747">
        <f t="shared" si="0"/>
        <v>0</v>
      </c>
      <c r="D44" s="747">
        <f t="shared" si="0"/>
        <v>0</v>
      </c>
      <c r="E44" s="747">
        <f t="shared" si="0"/>
        <v>0</v>
      </c>
      <c r="F44" s="742"/>
    </row>
    <row r="45" spans="1:6" ht="13.5" thickBot="1">
      <c r="A45" s="1585"/>
      <c r="B45" s="748" t="s">
        <v>59</v>
      </c>
      <c r="C45" s="747">
        <f t="shared" si="0"/>
        <v>341000</v>
      </c>
      <c r="D45" s="747">
        <f t="shared" si="0"/>
        <v>1605075</v>
      </c>
      <c r="E45" s="747">
        <f t="shared" si="0"/>
        <v>1799281</v>
      </c>
      <c r="F45" s="742">
        <f t="shared" ref="F45:F50" si="1">E45/D45*100</f>
        <v>112.09949690824416</v>
      </c>
    </row>
    <row r="46" spans="1:6" ht="13.5" thickBot="1">
      <c r="A46" s="1585"/>
      <c r="B46" s="739" t="s">
        <v>80</v>
      </c>
      <c r="C46" s="747">
        <f t="shared" si="0"/>
        <v>0</v>
      </c>
      <c r="D46" s="747">
        <f t="shared" si="0"/>
        <v>0</v>
      </c>
      <c r="E46" s="747">
        <f t="shared" si="0"/>
        <v>0</v>
      </c>
      <c r="F46" s="749"/>
    </row>
    <row r="47" spans="1:6" ht="24.75" thickBot="1">
      <c r="A47" s="1585"/>
      <c r="B47" s="739" t="s">
        <v>77</v>
      </c>
      <c r="C47" s="747">
        <f t="shared" si="0"/>
        <v>0</v>
      </c>
      <c r="D47" s="747">
        <f t="shared" si="0"/>
        <v>80000</v>
      </c>
      <c r="E47" s="747">
        <f t="shared" si="0"/>
        <v>80000</v>
      </c>
      <c r="F47" s="742"/>
    </row>
    <row r="48" spans="1:6" ht="24.75" thickBot="1">
      <c r="A48" s="1585"/>
      <c r="B48" s="739" t="s">
        <v>68</v>
      </c>
      <c r="C48" s="747">
        <f t="shared" si="0"/>
        <v>0</v>
      </c>
      <c r="D48" s="747">
        <f t="shared" si="0"/>
        <v>0</v>
      </c>
      <c r="E48" s="747">
        <f t="shared" si="0"/>
        <v>0</v>
      </c>
      <c r="F48" s="749"/>
    </row>
    <row r="49" spans="1:6" ht="13.5" thickBot="1">
      <c r="A49" s="1585"/>
      <c r="B49" s="739" t="s">
        <v>75</v>
      </c>
      <c r="C49" s="747">
        <f t="shared" si="0"/>
        <v>96209000</v>
      </c>
      <c r="D49" s="747">
        <f t="shared" si="0"/>
        <v>86870258</v>
      </c>
      <c r="E49" s="747">
        <f t="shared" si="0"/>
        <v>84051546</v>
      </c>
      <c r="F49" s="742">
        <f t="shared" si="1"/>
        <v>96.755262313138289</v>
      </c>
    </row>
    <row r="50" spans="1:6" ht="13.5" thickBot="1">
      <c r="A50" s="1586"/>
      <c r="B50" s="750" t="s">
        <v>11</v>
      </c>
      <c r="C50" s="751">
        <f>SUM(C42:C49)</f>
        <v>96550000</v>
      </c>
      <c r="D50" s="751">
        <f>SUM(D42:D49)</f>
        <v>89733082</v>
      </c>
      <c r="E50" s="751">
        <f>SUM(E42:E49)</f>
        <v>87214974</v>
      </c>
      <c r="F50" s="752">
        <f t="shared" si="1"/>
        <v>97.193779658654762</v>
      </c>
    </row>
    <row r="51" spans="1:6">
      <c r="F51" s="753"/>
    </row>
  </sheetData>
  <mergeCells count="7">
    <mergeCell ref="A33:A41"/>
    <mergeCell ref="A42:A50"/>
    <mergeCell ref="A1:F2"/>
    <mergeCell ref="A6:A14"/>
    <mergeCell ref="A15:A23"/>
    <mergeCell ref="A24:A32"/>
    <mergeCell ref="F3:G3"/>
  </mergeCells>
  <pageMargins left="0.74803149606299213" right="0.74803149606299213" top="0.98425196850393704" bottom="0.98425196850393704" header="0.51181102362204722" footer="0.51181102362204722"/>
  <pageSetup paperSize="9" scale="55" orientation="portrait" r:id="rId1"/>
  <headerFooter scaleWithDoc="0" alignWithMargins="0">
    <oddHeader>&amp;R1.2.sz. melléklete
...../2017. (......) Egyek Önk.</oddHeader>
  </headerFooter>
  <rowBreaks count="1" manualBreakCount="1">
    <brk id="51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F50"/>
  <sheetViews>
    <sheetView view="pageBreakPreview" zoomScale="60" zoomScaleNormal="100" workbookViewId="0">
      <selection sqref="A1:F2"/>
    </sheetView>
  </sheetViews>
  <sheetFormatPr defaultRowHeight="12.75"/>
  <cols>
    <col min="1" max="1" width="35.5703125" customWidth="1"/>
    <col min="2" max="2" width="30.7109375" customWidth="1"/>
    <col min="3" max="4" width="20.28515625" customWidth="1"/>
    <col min="5" max="5" width="17" customWidth="1"/>
    <col min="6" max="6" width="16.28515625" customWidth="1"/>
    <col min="9" max="9" width="10" bestFit="1" customWidth="1"/>
    <col min="10" max="10" width="12.7109375" customWidth="1"/>
  </cols>
  <sheetData>
    <row r="1" spans="1:6" ht="15.75" customHeight="1">
      <c r="A1" s="1587" t="s">
        <v>782</v>
      </c>
      <c r="B1" s="1587"/>
      <c r="C1" s="1587"/>
      <c r="D1" s="1587"/>
      <c r="E1" s="1587"/>
      <c r="F1" s="1587"/>
    </row>
    <row r="2" spans="1:6" ht="15.75" customHeight="1">
      <c r="A2" s="1587"/>
      <c r="B2" s="1587"/>
      <c r="C2" s="1587"/>
      <c r="D2" s="1587"/>
      <c r="E2" s="1587"/>
      <c r="F2" s="1587"/>
    </row>
    <row r="3" spans="1:6">
      <c r="E3" s="1600" t="s">
        <v>231</v>
      </c>
      <c r="F3" s="1600"/>
    </row>
    <row r="4" spans="1:6" ht="13.5" thickBot="1"/>
    <row r="5" spans="1:6" ht="16.5" thickBot="1">
      <c r="A5" s="318" t="s">
        <v>81</v>
      </c>
      <c r="B5" s="319" t="s">
        <v>170</v>
      </c>
      <c r="C5" s="319" t="s">
        <v>166</v>
      </c>
      <c r="D5" s="729" t="s">
        <v>171</v>
      </c>
      <c r="E5" s="729" t="s">
        <v>168</v>
      </c>
      <c r="F5" s="320" t="s">
        <v>169</v>
      </c>
    </row>
    <row r="6" spans="1:6" ht="24" customHeight="1">
      <c r="A6" s="1588" t="s">
        <v>89</v>
      </c>
      <c r="B6" s="310" t="s">
        <v>61</v>
      </c>
      <c r="C6" s="316"/>
      <c r="D6" s="716"/>
      <c r="E6" s="716"/>
      <c r="F6" s="317"/>
    </row>
    <row r="7" spans="1:6" ht="24">
      <c r="A7" s="1589"/>
      <c r="B7" s="177" t="s">
        <v>66</v>
      </c>
      <c r="C7" s="81"/>
      <c r="D7" s="718"/>
      <c r="E7" s="718"/>
      <c r="F7" s="308"/>
    </row>
    <row r="8" spans="1:6">
      <c r="A8" s="1589"/>
      <c r="B8" s="177" t="s">
        <v>79</v>
      </c>
      <c r="C8" s="81"/>
      <c r="D8" s="718"/>
      <c r="E8" s="718"/>
      <c r="F8" s="308"/>
    </row>
    <row r="9" spans="1:6">
      <c r="A9" s="1589"/>
      <c r="B9" s="177" t="s">
        <v>59</v>
      </c>
      <c r="C9" s="81">
        <v>341000</v>
      </c>
      <c r="D9" s="718">
        <v>1605075</v>
      </c>
      <c r="E9" s="718">
        <v>1799281</v>
      </c>
      <c r="F9" s="308">
        <f>E9/D9*100</f>
        <v>112.09949690824416</v>
      </c>
    </row>
    <row r="10" spans="1:6">
      <c r="A10" s="1589"/>
      <c r="B10" s="177" t="s">
        <v>80</v>
      </c>
      <c r="C10" s="81"/>
      <c r="D10" s="718"/>
      <c r="E10" s="718"/>
      <c r="F10" s="308"/>
    </row>
    <row r="11" spans="1:6" ht="24">
      <c r="A11" s="1589"/>
      <c r="B11" s="177" t="s">
        <v>77</v>
      </c>
      <c r="C11" s="81"/>
      <c r="D11" s="718">
        <v>80000</v>
      </c>
      <c r="E11" s="718">
        <v>80000</v>
      </c>
      <c r="F11" s="308"/>
    </row>
    <row r="12" spans="1:6" ht="24">
      <c r="A12" s="1589"/>
      <c r="B12" s="177" t="s">
        <v>68</v>
      </c>
      <c r="C12" s="179"/>
      <c r="D12" s="718"/>
      <c r="E12" s="718"/>
      <c r="F12" s="308"/>
    </row>
    <row r="13" spans="1:6">
      <c r="A13" s="1589"/>
      <c r="B13" s="177" t="s">
        <v>75</v>
      </c>
      <c r="C13" s="81">
        <v>96209000</v>
      </c>
      <c r="D13" s="718"/>
      <c r="E13" s="718"/>
      <c r="F13" s="308"/>
    </row>
    <row r="14" spans="1:6" ht="13.5" thickBot="1">
      <c r="A14" s="1590"/>
      <c r="B14" s="178" t="s">
        <v>11</v>
      </c>
      <c r="C14" s="87">
        <f>SUM(C6:C13)</f>
        <v>96550000</v>
      </c>
      <c r="D14" s="721">
        <f>SUM(D6:D13)</f>
        <v>1685075</v>
      </c>
      <c r="E14" s="721">
        <f>SUM(E6:E13)</f>
        <v>1879281</v>
      </c>
      <c r="F14" s="312">
        <f>E14/D14*100</f>
        <v>111.52506564989689</v>
      </c>
    </row>
    <row r="15" spans="1:6" ht="24">
      <c r="A15" s="1591" t="s">
        <v>172</v>
      </c>
      <c r="B15" s="313" t="s">
        <v>61</v>
      </c>
      <c r="C15" s="314"/>
      <c r="D15" s="723"/>
      <c r="E15" s="723"/>
      <c r="F15" s="315"/>
    </row>
    <row r="16" spans="1:6" ht="24">
      <c r="A16" s="1589"/>
      <c r="B16" s="177" t="s">
        <v>66</v>
      </c>
      <c r="C16" s="81"/>
      <c r="D16" s="718"/>
      <c r="E16" s="718"/>
      <c r="F16" s="308"/>
    </row>
    <row r="17" spans="1:6">
      <c r="A17" s="1589"/>
      <c r="B17" s="177" t="s">
        <v>79</v>
      </c>
      <c r="C17" s="81"/>
      <c r="D17" s="718"/>
      <c r="E17" s="718"/>
      <c r="F17" s="308"/>
    </row>
    <row r="18" spans="1:6">
      <c r="A18" s="1589"/>
      <c r="B18" s="177" t="s">
        <v>59</v>
      </c>
      <c r="C18" s="81"/>
      <c r="D18" s="718"/>
      <c r="E18" s="718"/>
      <c r="F18" s="308"/>
    </row>
    <row r="19" spans="1:6">
      <c r="A19" s="1589"/>
      <c r="B19" s="177" t="s">
        <v>80</v>
      </c>
      <c r="C19" s="81"/>
      <c r="D19" s="718"/>
      <c r="E19" s="718"/>
      <c r="F19" s="308"/>
    </row>
    <row r="20" spans="1:6" ht="24">
      <c r="A20" s="1589"/>
      <c r="B20" s="177" t="s">
        <v>77</v>
      </c>
      <c r="C20" s="81"/>
      <c r="D20" s="718"/>
      <c r="E20" s="718"/>
      <c r="F20" s="308"/>
    </row>
    <row r="21" spans="1:6" ht="24">
      <c r="A21" s="1589"/>
      <c r="B21" s="177" t="s">
        <v>68</v>
      </c>
      <c r="C21" s="179"/>
      <c r="D21" s="718"/>
      <c r="E21" s="718"/>
      <c r="F21" s="308"/>
    </row>
    <row r="22" spans="1:6">
      <c r="A22" s="1589"/>
      <c r="B22" s="177" t="s">
        <v>75</v>
      </c>
      <c r="C22" s="81"/>
      <c r="D22" s="718">
        <v>0</v>
      </c>
      <c r="E22" s="718"/>
      <c r="F22" s="308"/>
    </row>
    <row r="23" spans="1:6" ht="13.5" thickBot="1">
      <c r="A23" s="1592"/>
      <c r="B23" s="253" t="s">
        <v>11</v>
      </c>
      <c r="C23" s="254">
        <f>SUM(C15:C22)</f>
        <v>0</v>
      </c>
      <c r="D23" s="725">
        <f>SUM(D15:D22)</f>
        <v>0</v>
      </c>
      <c r="E23" s="725">
        <f>SUM(E15:E22)</f>
        <v>0</v>
      </c>
      <c r="F23" s="309"/>
    </row>
    <row r="24" spans="1:6" ht="24" customHeight="1">
      <c r="A24" s="1588" t="s">
        <v>634</v>
      </c>
      <c r="B24" s="310" t="s">
        <v>61</v>
      </c>
      <c r="C24" s="316"/>
      <c r="D24" s="716">
        <v>1177749</v>
      </c>
      <c r="E24" s="716">
        <v>1177749</v>
      </c>
      <c r="F24" s="317">
        <f>E24/D24*100</f>
        <v>100</v>
      </c>
    </row>
    <row r="25" spans="1:6" ht="24">
      <c r="A25" s="1589"/>
      <c r="B25" s="177" t="s">
        <v>66</v>
      </c>
      <c r="C25" s="81"/>
      <c r="D25" s="718"/>
      <c r="E25" s="718"/>
      <c r="F25" s="308"/>
    </row>
    <row r="26" spans="1:6">
      <c r="A26" s="1589"/>
      <c r="B26" s="177" t="s">
        <v>79</v>
      </c>
      <c r="C26" s="81"/>
      <c r="D26" s="718"/>
      <c r="E26" s="718"/>
      <c r="F26" s="308"/>
    </row>
    <row r="27" spans="1:6">
      <c r="A27" s="1589"/>
      <c r="B27" s="177" t="s">
        <v>59</v>
      </c>
      <c r="C27" s="81"/>
      <c r="D27" s="718"/>
      <c r="E27" s="718"/>
      <c r="F27" s="308"/>
    </row>
    <row r="28" spans="1:6">
      <c r="A28" s="1589"/>
      <c r="B28" s="177" t="s">
        <v>80</v>
      </c>
      <c r="C28" s="81"/>
      <c r="D28" s="718"/>
      <c r="E28" s="718"/>
      <c r="F28" s="308"/>
    </row>
    <row r="29" spans="1:6" ht="24">
      <c r="A29" s="1589"/>
      <c r="B29" s="177" t="s">
        <v>77</v>
      </c>
      <c r="C29" s="81"/>
      <c r="D29" s="718"/>
      <c r="E29" s="718"/>
      <c r="F29" s="308"/>
    </row>
    <row r="30" spans="1:6" ht="24">
      <c r="A30" s="1589"/>
      <c r="B30" s="177" t="s">
        <v>68</v>
      </c>
      <c r="C30" s="179"/>
      <c r="D30" s="718"/>
      <c r="E30" s="718"/>
      <c r="F30" s="308"/>
    </row>
    <row r="31" spans="1:6">
      <c r="A31" s="1589"/>
      <c r="B31" s="177" t="s">
        <v>75</v>
      </c>
      <c r="C31" s="81"/>
      <c r="D31" s="718"/>
      <c r="E31" s="718"/>
      <c r="F31" s="308"/>
    </row>
    <row r="32" spans="1:6" ht="13.5" thickBot="1">
      <c r="A32" s="1590"/>
      <c r="B32" s="178" t="s">
        <v>11</v>
      </c>
      <c r="C32" s="87">
        <f>SUM(C24:C31)</f>
        <v>0</v>
      </c>
      <c r="D32" s="721">
        <f>SUM(D24:D31)</f>
        <v>1177749</v>
      </c>
      <c r="E32" s="721">
        <f>SUM(E24:E31)</f>
        <v>1177749</v>
      </c>
      <c r="F32" s="312">
        <f>E32/D32*100</f>
        <v>100</v>
      </c>
    </row>
    <row r="33" spans="1:6" ht="24" customHeight="1">
      <c r="A33" s="1584" t="s">
        <v>552</v>
      </c>
      <c r="B33" s="366" t="s">
        <v>61</v>
      </c>
      <c r="C33" s="362"/>
      <c r="D33" s="716"/>
      <c r="E33" s="716">
        <v>106398</v>
      </c>
      <c r="F33" s="317"/>
    </row>
    <row r="34" spans="1:6" ht="24">
      <c r="A34" s="1585"/>
      <c r="B34" s="367" t="s">
        <v>66</v>
      </c>
      <c r="C34" s="363"/>
      <c r="D34" s="718"/>
      <c r="E34" s="718"/>
      <c r="F34" s="308"/>
    </row>
    <row r="35" spans="1:6">
      <c r="A35" s="1585"/>
      <c r="B35" s="367" t="s">
        <v>79</v>
      </c>
      <c r="C35" s="363"/>
      <c r="D35" s="718"/>
      <c r="E35" s="718"/>
      <c r="F35" s="308"/>
    </row>
    <row r="36" spans="1:6">
      <c r="A36" s="1585"/>
      <c r="B36" s="367" t="s">
        <v>59</v>
      </c>
      <c r="C36" s="363"/>
      <c r="D36" s="718"/>
      <c r="E36" s="718"/>
      <c r="F36" s="308"/>
    </row>
    <row r="37" spans="1:6">
      <c r="A37" s="1585"/>
      <c r="B37" s="367" t="s">
        <v>80</v>
      </c>
      <c r="C37" s="363"/>
      <c r="D37" s="718"/>
      <c r="E37" s="718"/>
      <c r="F37" s="308"/>
    </row>
    <row r="38" spans="1:6" ht="24">
      <c r="A38" s="1585"/>
      <c r="B38" s="367" t="s">
        <v>77</v>
      </c>
      <c r="C38" s="363"/>
      <c r="D38" s="718"/>
      <c r="E38" s="718"/>
      <c r="F38" s="308"/>
    </row>
    <row r="39" spans="1:6" ht="24">
      <c r="A39" s="1585"/>
      <c r="B39" s="367" t="s">
        <v>68</v>
      </c>
      <c r="C39" s="364"/>
      <c r="D39" s="718"/>
      <c r="E39" s="718"/>
      <c r="F39" s="308"/>
    </row>
    <row r="40" spans="1:6">
      <c r="A40" s="1585"/>
      <c r="B40" s="367" t="s">
        <v>75</v>
      </c>
      <c r="C40" s="363"/>
      <c r="D40" s="718">
        <v>86870258</v>
      </c>
      <c r="E40" s="718">
        <v>84051546</v>
      </c>
      <c r="F40" s="308">
        <v>72</v>
      </c>
    </row>
    <row r="41" spans="1:6" ht="13.5" thickBot="1">
      <c r="A41" s="1586"/>
      <c r="B41" s="368" t="s">
        <v>11</v>
      </c>
      <c r="C41" s="365">
        <f>SUM(C33:C40)</f>
        <v>0</v>
      </c>
      <c r="D41" s="725">
        <f>SUM(D33:D40)</f>
        <v>86870258</v>
      </c>
      <c r="E41" s="725">
        <f>SUM(E33:E40)</f>
        <v>84157944</v>
      </c>
      <c r="F41" s="309">
        <f>E41/D41*100</f>
        <v>96.877741516549889</v>
      </c>
    </row>
    <row r="42" spans="1:6" ht="24.75" thickBot="1">
      <c r="A42" s="1597" t="s">
        <v>11</v>
      </c>
      <c r="B42" s="739" t="s">
        <v>61</v>
      </c>
      <c r="C42" s="740">
        <f>SUM(C33+C24+C15+C6)</f>
        <v>0</v>
      </c>
      <c r="D42" s="740">
        <f>SUM(D33+D24+D15+D6)</f>
        <v>1177749</v>
      </c>
      <c r="E42" s="740">
        <f>SUM(E33+E24+E15+E6)</f>
        <v>1284147</v>
      </c>
      <c r="F42" s="742">
        <f>E42/D42*100</f>
        <v>109.03401318956756</v>
      </c>
    </row>
    <row r="43" spans="1:6" ht="24.75" thickBot="1">
      <c r="A43" s="1598"/>
      <c r="B43" s="739" t="s">
        <v>66</v>
      </c>
      <c r="C43" s="740">
        <f t="shared" ref="C43:E49" si="0">SUM(C34+C25+C16+C7)</f>
        <v>0</v>
      </c>
      <c r="D43" s="740">
        <f t="shared" si="0"/>
        <v>0</v>
      </c>
      <c r="E43" s="741"/>
      <c r="F43" s="742"/>
    </row>
    <row r="44" spans="1:6" ht="13.5" thickBot="1">
      <c r="A44" s="1598"/>
      <c r="B44" s="739" t="s">
        <v>79</v>
      </c>
      <c r="C44" s="740">
        <f t="shared" si="0"/>
        <v>0</v>
      </c>
      <c r="D44" s="740">
        <f t="shared" si="0"/>
        <v>0</v>
      </c>
      <c r="E44" s="741"/>
      <c r="F44" s="742"/>
    </row>
    <row r="45" spans="1:6" ht="13.5" thickBot="1">
      <c r="A45" s="1598"/>
      <c r="B45" s="739" t="s">
        <v>59</v>
      </c>
      <c r="C45" s="740">
        <f t="shared" si="0"/>
        <v>341000</v>
      </c>
      <c r="D45" s="740">
        <f t="shared" si="0"/>
        <v>1605075</v>
      </c>
      <c r="E45" s="740">
        <f t="shared" si="0"/>
        <v>1799281</v>
      </c>
      <c r="F45" s="742">
        <f t="shared" ref="F45:F50" si="1">E45/D45*100</f>
        <v>112.09949690824416</v>
      </c>
    </row>
    <row r="46" spans="1:6" ht="13.5" thickBot="1">
      <c r="A46" s="1598"/>
      <c r="B46" s="739" t="s">
        <v>80</v>
      </c>
      <c r="C46" s="740">
        <f t="shared" si="0"/>
        <v>0</v>
      </c>
      <c r="D46" s="740">
        <f t="shared" si="0"/>
        <v>0</v>
      </c>
      <c r="E46" s="741"/>
      <c r="F46" s="742"/>
    </row>
    <row r="47" spans="1:6" ht="24.75" thickBot="1">
      <c r="A47" s="1598"/>
      <c r="B47" s="739" t="s">
        <v>77</v>
      </c>
      <c r="C47" s="740">
        <f t="shared" si="0"/>
        <v>0</v>
      </c>
      <c r="D47" s="740">
        <f t="shared" si="0"/>
        <v>80000</v>
      </c>
      <c r="E47" s="740">
        <f t="shared" si="0"/>
        <v>80000</v>
      </c>
      <c r="F47" s="742"/>
    </row>
    <row r="48" spans="1:6" ht="24.75" thickBot="1">
      <c r="A48" s="1598"/>
      <c r="B48" s="739" t="s">
        <v>68</v>
      </c>
      <c r="C48" s="740">
        <f t="shared" si="0"/>
        <v>0</v>
      </c>
      <c r="D48" s="740">
        <f t="shared" si="0"/>
        <v>0</v>
      </c>
      <c r="E48" s="741"/>
      <c r="F48" s="742"/>
    </row>
    <row r="49" spans="1:6" ht="13.5" thickBot="1">
      <c r="A49" s="1598"/>
      <c r="B49" s="739" t="s">
        <v>75</v>
      </c>
      <c r="C49" s="740">
        <f t="shared" si="0"/>
        <v>96209000</v>
      </c>
      <c r="D49" s="740">
        <f t="shared" si="0"/>
        <v>86870258</v>
      </c>
      <c r="E49" s="740">
        <f t="shared" si="0"/>
        <v>84051546</v>
      </c>
      <c r="F49" s="742">
        <f t="shared" si="1"/>
        <v>96.755262313138289</v>
      </c>
    </row>
    <row r="50" spans="1:6" ht="13.5" thickBot="1">
      <c r="A50" s="1599"/>
      <c r="B50" s="743" t="s">
        <v>11</v>
      </c>
      <c r="C50" s="740">
        <f>SUM(C42:C49)</f>
        <v>96550000</v>
      </c>
      <c r="D50" s="740">
        <f>SUM(D42:D49)</f>
        <v>89733082</v>
      </c>
      <c r="E50" s="740">
        <f>SUM(E42:E49)</f>
        <v>87214974</v>
      </c>
      <c r="F50" s="742">
        <f t="shared" si="1"/>
        <v>97.193779658654762</v>
      </c>
    </row>
  </sheetData>
  <mergeCells count="7">
    <mergeCell ref="A42:A50"/>
    <mergeCell ref="A1:F2"/>
    <mergeCell ref="A6:A14"/>
    <mergeCell ref="A15:A23"/>
    <mergeCell ref="A24:A32"/>
    <mergeCell ref="A33:A41"/>
    <mergeCell ref="E3:F3"/>
  </mergeCells>
  <pageMargins left="0.74803149606299213" right="0.74803149606299213" top="0.98425196850393704" bottom="0.98425196850393704" header="0.51181102362204722" footer="0.51181102362204722"/>
  <pageSetup paperSize="9" scale="57" orientation="portrait" r:id="rId1"/>
  <headerFooter scaleWithDoc="0" alignWithMargins="0">
    <oddHeader>&amp;R1.2)a.sz. melléklete
...../2017. (......) Egyek Önk.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F60"/>
  <sheetViews>
    <sheetView view="pageBreakPreview" topLeftCell="A19" zoomScale="60" zoomScaleNormal="100" workbookViewId="0">
      <selection activeCell="F52" sqref="F52"/>
    </sheetView>
  </sheetViews>
  <sheetFormatPr defaultRowHeight="12.75"/>
  <cols>
    <col min="1" max="1" width="32.5703125" customWidth="1"/>
    <col min="2" max="2" width="34.140625" customWidth="1"/>
    <col min="3" max="3" width="17.42578125" style="728" customWidth="1"/>
    <col min="4" max="4" width="16.7109375" style="728" customWidth="1"/>
    <col min="5" max="5" width="15.7109375" style="728" customWidth="1"/>
    <col min="6" max="6" width="16.5703125" customWidth="1"/>
    <col min="7" max="7" width="15.28515625" customWidth="1"/>
    <col min="8" max="8" width="15.42578125" customWidth="1"/>
    <col min="9" max="9" width="13.28515625" customWidth="1"/>
    <col min="10" max="10" width="17.5703125" customWidth="1"/>
  </cols>
  <sheetData>
    <row r="1" spans="1:6" ht="15.75" customHeight="1">
      <c r="A1" s="1587" t="s">
        <v>783</v>
      </c>
      <c r="B1" s="1587"/>
      <c r="C1" s="1587"/>
      <c r="D1" s="1587"/>
      <c r="E1" s="1587"/>
    </row>
    <row r="2" spans="1:6" ht="12.75" customHeight="1">
      <c r="A2" s="1587"/>
      <c r="B2" s="1587"/>
      <c r="C2" s="1587"/>
      <c r="D2" s="1587"/>
      <c r="E2" s="1587"/>
    </row>
    <row r="4" spans="1:6">
      <c r="E4" s="1601" t="s">
        <v>231</v>
      </c>
      <c r="F4" s="1601"/>
    </row>
    <row r="5" spans="1:6" ht="13.5" thickBot="1"/>
    <row r="6" spans="1:6" ht="16.5" thickBot="1">
      <c r="A6" s="318" t="s">
        <v>81</v>
      </c>
      <c r="B6" s="319" t="s">
        <v>170</v>
      </c>
      <c r="C6" s="715" t="s">
        <v>166</v>
      </c>
      <c r="D6" s="715" t="s">
        <v>171</v>
      </c>
      <c r="E6" s="715" t="s">
        <v>168</v>
      </c>
      <c r="F6" s="341" t="s">
        <v>169</v>
      </c>
    </row>
    <row r="7" spans="1:6" ht="24">
      <c r="A7" s="1602" t="s">
        <v>426</v>
      </c>
      <c r="B7" s="366" t="s">
        <v>61</v>
      </c>
      <c r="C7" s="1033"/>
      <c r="D7" s="1033"/>
      <c r="E7" s="1033"/>
      <c r="F7" s="1034"/>
    </row>
    <row r="8" spans="1:6" ht="24">
      <c r="A8" s="1603"/>
      <c r="B8" s="367" t="s">
        <v>66</v>
      </c>
      <c r="C8" s="1035"/>
      <c r="D8" s="1035"/>
      <c r="E8" s="1035"/>
      <c r="F8" s="1036"/>
    </row>
    <row r="9" spans="1:6">
      <c r="A9" s="1603"/>
      <c r="B9" s="367" t="s">
        <v>79</v>
      </c>
      <c r="C9" s="1035"/>
      <c r="D9" s="1035"/>
      <c r="E9" s="1035"/>
      <c r="F9" s="1036"/>
    </row>
    <row r="10" spans="1:6">
      <c r="A10" s="1603"/>
      <c r="B10" s="367" t="s">
        <v>59</v>
      </c>
      <c r="C10" s="1035"/>
      <c r="D10" s="1035"/>
      <c r="E10" s="1035"/>
      <c r="F10" s="1036"/>
    </row>
    <row r="11" spans="1:6">
      <c r="A11" s="1603"/>
      <c r="B11" s="367" t="s">
        <v>80</v>
      </c>
      <c r="C11" s="1035"/>
      <c r="D11" s="1035"/>
      <c r="E11" s="1035"/>
      <c r="F11" s="1036"/>
    </row>
    <row r="12" spans="1:6">
      <c r="A12" s="1603"/>
      <c r="B12" s="367" t="s">
        <v>77</v>
      </c>
      <c r="C12" s="1035"/>
      <c r="D12" s="1035"/>
      <c r="E12" s="1035"/>
      <c r="F12" s="1036"/>
    </row>
    <row r="13" spans="1:6" ht="24">
      <c r="A13" s="1603"/>
      <c r="B13" s="367" t="s">
        <v>68</v>
      </c>
      <c r="C13" s="1035"/>
      <c r="D13" s="1035"/>
      <c r="E13" s="1035"/>
      <c r="F13" s="1036"/>
    </row>
    <row r="14" spans="1:6" ht="13.5" thickBot="1">
      <c r="A14" s="1603"/>
      <c r="B14" s="1031" t="s">
        <v>75</v>
      </c>
      <c r="C14" s="1037"/>
      <c r="D14" s="1037">
        <v>11106617</v>
      </c>
      <c r="E14" s="1037">
        <v>10780486</v>
      </c>
      <c r="F14" s="1038">
        <f>E14/D14*100</f>
        <v>97.063633327772081</v>
      </c>
    </row>
    <row r="15" spans="1:6" ht="13.5" thickBot="1">
      <c r="A15" s="1604"/>
      <c r="B15" s="1030" t="s">
        <v>11</v>
      </c>
      <c r="C15" s="1032">
        <f>SUM(C7:C14)</f>
        <v>0</v>
      </c>
      <c r="D15" s="1032">
        <f>SUM(D7:D14)</f>
        <v>11106617</v>
      </c>
      <c r="E15" s="1032">
        <f>SUM(E7:E14)</f>
        <v>10780486</v>
      </c>
      <c r="F15" s="1039">
        <f>E15/D15*100</f>
        <v>97.063633327772081</v>
      </c>
    </row>
    <row r="16" spans="1:6" ht="24">
      <c r="A16" s="1588" t="s">
        <v>91</v>
      </c>
      <c r="B16" s="310" t="s">
        <v>61</v>
      </c>
      <c r="C16" s="716"/>
      <c r="D16" s="716"/>
      <c r="E16" s="716"/>
      <c r="F16" s="717"/>
    </row>
    <row r="17" spans="1:6" ht="24">
      <c r="A17" s="1589"/>
      <c r="B17" s="177" t="s">
        <v>66</v>
      </c>
      <c r="C17" s="718"/>
      <c r="D17" s="718"/>
      <c r="E17" s="718"/>
      <c r="F17" s="719"/>
    </row>
    <row r="18" spans="1:6">
      <c r="A18" s="1589"/>
      <c r="B18" s="177" t="s">
        <v>79</v>
      </c>
      <c r="C18" s="718"/>
      <c r="D18" s="718"/>
      <c r="E18" s="718"/>
      <c r="F18" s="719"/>
    </row>
    <row r="19" spans="1:6" ht="13.5" thickBot="1">
      <c r="A19" s="1589"/>
      <c r="B19" s="177" t="s">
        <v>59</v>
      </c>
      <c r="C19" s="718"/>
      <c r="D19" s="718"/>
      <c r="E19" s="718"/>
      <c r="F19" s="1038"/>
    </row>
    <row r="20" spans="1:6">
      <c r="A20" s="1589"/>
      <c r="B20" s="177" t="s">
        <v>80</v>
      </c>
      <c r="C20" s="718"/>
      <c r="D20" s="718"/>
      <c r="E20" s="718"/>
      <c r="F20" s="719"/>
    </row>
    <row r="21" spans="1:6">
      <c r="A21" s="1589"/>
      <c r="B21" s="177" t="s">
        <v>77</v>
      </c>
      <c r="C21" s="718"/>
      <c r="D21" s="718"/>
      <c r="E21" s="718"/>
      <c r="F21" s="719"/>
    </row>
    <row r="22" spans="1:6" ht="24">
      <c r="A22" s="1589"/>
      <c r="B22" s="177" t="s">
        <v>68</v>
      </c>
      <c r="C22" s="720"/>
      <c r="D22" s="718"/>
      <c r="E22" s="718"/>
      <c r="F22" s="719"/>
    </row>
    <row r="23" spans="1:6">
      <c r="A23" s="1589"/>
      <c r="B23" s="177" t="s">
        <v>75</v>
      </c>
      <c r="C23" s="718">
        <v>622000</v>
      </c>
      <c r="D23" s="718"/>
      <c r="E23" s="718"/>
      <c r="F23" s="719"/>
    </row>
    <row r="24" spans="1:6" ht="13.5" thickBot="1">
      <c r="A24" s="1590"/>
      <c r="B24" s="178" t="s">
        <v>11</v>
      </c>
      <c r="C24" s="721">
        <f>SUM(C16:C23)</f>
        <v>622000</v>
      </c>
      <c r="D24" s="721">
        <f>SUM(D16:D23)</f>
        <v>0</v>
      </c>
      <c r="E24" s="721">
        <f>SUM(E16:E23)</f>
        <v>0</v>
      </c>
      <c r="F24" s="1040"/>
    </row>
    <row r="25" spans="1:6" ht="24">
      <c r="A25" s="1591" t="s">
        <v>92</v>
      </c>
      <c r="B25" s="313" t="s">
        <v>61</v>
      </c>
      <c r="C25" s="723">
        <v>0</v>
      </c>
      <c r="D25" s="723">
        <v>0</v>
      </c>
      <c r="E25" s="723">
        <v>0</v>
      </c>
      <c r="F25" s="724"/>
    </row>
    <row r="26" spans="1:6" ht="24">
      <c r="A26" s="1589"/>
      <c r="B26" s="177" t="s">
        <v>66</v>
      </c>
      <c r="C26" s="718"/>
      <c r="D26" s="718"/>
      <c r="E26" s="718"/>
      <c r="F26" s="719"/>
    </row>
    <row r="27" spans="1:6">
      <c r="A27" s="1589"/>
      <c r="B27" s="177" t="s">
        <v>79</v>
      </c>
      <c r="C27" s="718"/>
      <c r="D27" s="718"/>
      <c r="E27" s="718"/>
      <c r="F27" s="719"/>
    </row>
    <row r="28" spans="1:6">
      <c r="A28" s="1589"/>
      <c r="B28" s="177" t="s">
        <v>59</v>
      </c>
      <c r="C28" s="718">
        <v>597000</v>
      </c>
      <c r="D28" s="718">
        <v>621352</v>
      </c>
      <c r="E28" s="718">
        <v>565940</v>
      </c>
      <c r="F28" s="719">
        <f>E28/D28*100</f>
        <v>91.082027578570603</v>
      </c>
    </row>
    <row r="29" spans="1:6">
      <c r="A29" s="1589"/>
      <c r="B29" s="177" t="s">
        <v>80</v>
      </c>
      <c r="C29" s="718"/>
      <c r="D29" s="718"/>
      <c r="E29" s="718"/>
      <c r="F29" s="719"/>
    </row>
    <row r="30" spans="1:6">
      <c r="A30" s="1589"/>
      <c r="B30" s="177" t="s">
        <v>77</v>
      </c>
      <c r="C30" s="718">
        <v>0</v>
      </c>
      <c r="D30" s="718">
        <v>80000</v>
      </c>
      <c r="E30" s="718">
        <v>80000</v>
      </c>
      <c r="F30" s="719"/>
    </row>
    <row r="31" spans="1:6" ht="24">
      <c r="A31" s="1589"/>
      <c r="B31" s="177" t="s">
        <v>68</v>
      </c>
      <c r="C31" s="720"/>
      <c r="D31" s="718"/>
      <c r="E31" s="718"/>
      <c r="F31" s="719"/>
    </row>
    <row r="32" spans="1:6">
      <c r="A32" s="1589"/>
      <c r="B32" s="177" t="s">
        <v>75</v>
      </c>
      <c r="C32" s="718">
        <v>8560000</v>
      </c>
      <c r="D32" s="718"/>
      <c r="E32" s="718"/>
      <c r="F32" s="719"/>
    </row>
    <row r="33" spans="1:6" ht="13.5" thickBot="1">
      <c r="A33" s="1592"/>
      <c r="B33" s="253" t="s">
        <v>11</v>
      </c>
      <c r="C33" s="725">
        <f>SUM(C25:C32)</f>
        <v>9157000</v>
      </c>
      <c r="D33" s="725">
        <f>SUM(D25:D32)</f>
        <v>701352</v>
      </c>
      <c r="E33" s="725">
        <f>SUM(E25:E32)</f>
        <v>645940</v>
      </c>
      <c r="F33" s="726">
        <f>E33/D33*100</f>
        <v>92.099259715520873</v>
      </c>
    </row>
    <row r="34" spans="1:6" ht="24">
      <c r="A34" s="1588" t="s">
        <v>93</v>
      </c>
      <c r="B34" s="310" t="s">
        <v>61</v>
      </c>
      <c r="C34" s="716"/>
      <c r="D34" s="716"/>
      <c r="E34" s="716"/>
      <c r="F34" s="717"/>
    </row>
    <row r="35" spans="1:6" ht="24">
      <c r="A35" s="1589"/>
      <c r="B35" s="177" t="s">
        <v>66</v>
      </c>
      <c r="C35" s="718"/>
      <c r="D35" s="718"/>
      <c r="E35" s="718"/>
      <c r="F35" s="719"/>
    </row>
    <row r="36" spans="1:6">
      <c r="A36" s="1589"/>
      <c r="B36" s="177" t="s">
        <v>79</v>
      </c>
      <c r="C36" s="718"/>
      <c r="D36" s="718"/>
      <c r="E36" s="718"/>
      <c r="F36" s="719"/>
    </row>
    <row r="37" spans="1:6">
      <c r="A37" s="1589"/>
      <c r="B37" s="177" t="s">
        <v>59</v>
      </c>
      <c r="C37" s="718"/>
      <c r="D37" s="718"/>
      <c r="E37" s="718"/>
      <c r="F37" s="719"/>
    </row>
    <row r="38" spans="1:6">
      <c r="A38" s="1589"/>
      <c r="B38" s="177" t="s">
        <v>80</v>
      </c>
      <c r="C38" s="718"/>
      <c r="D38" s="718"/>
      <c r="E38" s="718"/>
      <c r="F38" s="719"/>
    </row>
    <row r="39" spans="1:6">
      <c r="A39" s="1589"/>
      <c r="B39" s="177" t="s">
        <v>77</v>
      </c>
      <c r="C39" s="718"/>
      <c r="D39" s="718"/>
      <c r="E39" s="718"/>
      <c r="F39" s="719"/>
    </row>
    <row r="40" spans="1:6" ht="24">
      <c r="A40" s="1589"/>
      <c r="B40" s="177" t="s">
        <v>68</v>
      </c>
      <c r="C40" s="720"/>
      <c r="D40" s="718"/>
      <c r="E40" s="718"/>
      <c r="F40" s="719"/>
    </row>
    <row r="41" spans="1:6">
      <c r="A41" s="1589"/>
      <c r="B41" s="177" t="s">
        <v>75</v>
      </c>
      <c r="C41" s="718">
        <v>281000</v>
      </c>
      <c r="D41" s="718">
        <v>0</v>
      </c>
      <c r="E41" s="718"/>
      <c r="F41" s="719"/>
    </row>
    <row r="42" spans="1:6" ht="13.5" thickBot="1">
      <c r="A42" s="1590"/>
      <c r="B42" s="178" t="s">
        <v>11</v>
      </c>
      <c r="C42" s="721">
        <f>SUM(C34:C41)</f>
        <v>281000</v>
      </c>
      <c r="D42" s="721">
        <f>SUM(D34:D41)</f>
        <v>0</v>
      </c>
      <c r="E42" s="721">
        <f>SUM(E34:E41)</f>
        <v>0</v>
      </c>
      <c r="F42" s="722"/>
    </row>
    <row r="43" spans="1:6" ht="24">
      <c r="A43" s="1591" t="s">
        <v>94</v>
      </c>
      <c r="B43" s="313" t="s">
        <v>61</v>
      </c>
      <c r="C43" s="723"/>
      <c r="D43" s="723">
        <v>0</v>
      </c>
      <c r="E43" s="723">
        <v>0</v>
      </c>
      <c r="F43" s="719"/>
    </row>
    <row r="44" spans="1:6" ht="24">
      <c r="A44" s="1589"/>
      <c r="B44" s="177" t="s">
        <v>66</v>
      </c>
      <c r="C44" s="718"/>
      <c r="D44" s="718"/>
      <c r="E44" s="718"/>
      <c r="F44" s="719"/>
    </row>
    <row r="45" spans="1:6">
      <c r="A45" s="1589"/>
      <c r="B45" s="177" t="s">
        <v>79</v>
      </c>
      <c r="C45" s="718"/>
      <c r="D45" s="718"/>
      <c r="E45" s="718"/>
      <c r="F45" s="719"/>
    </row>
    <row r="46" spans="1:6">
      <c r="A46" s="1589"/>
      <c r="B46" s="177" t="s">
        <v>59</v>
      </c>
      <c r="C46" s="718"/>
      <c r="D46" s="718">
        <v>5690</v>
      </c>
      <c r="E46" s="718">
        <v>9095</v>
      </c>
      <c r="F46" s="719">
        <f>E46/D46*100</f>
        <v>159.84182776801404</v>
      </c>
    </row>
    <row r="47" spans="1:6">
      <c r="A47" s="1589"/>
      <c r="B47" s="177" t="s">
        <v>80</v>
      </c>
      <c r="C47" s="718"/>
      <c r="D47" s="718"/>
      <c r="E47" s="718"/>
      <c r="F47" s="719"/>
    </row>
    <row r="48" spans="1:6">
      <c r="A48" s="1589"/>
      <c r="B48" s="177" t="s">
        <v>77</v>
      </c>
      <c r="C48" s="718"/>
      <c r="D48" s="718"/>
      <c r="E48" s="718"/>
      <c r="F48" s="719"/>
    </row>
    <row r="49" spans="1:6" ht="24">
      <c r="A49" s="1589"/>
      <c r="B49" s="177" t="s">
        <v>68</v>
      </c>
      <c r="C49" s="720"/>
      <c r="D49" s="718"/>
      <c r="E49" s="718"/>
      <c r="F49" s="719"/>
    </row>
    <row r="50" spans="1:6">
      <c r="A50" s="1589"/>
      <c r="B50" s="177" t="s">
        <v>75</v>
      </c>
      <c r="C50" s="718">
        <v>1834000</v>
      </c>
      <c r="D50" s="718">
        <v>0</v>
      </c>
      <c r="E50" s="718"/>
      <c r="F50" s="719"/>
    </row>
    <row r="51" spans="1:6" ht="13.5" thickBot="1">
      <c r="A51" s="1592"/>
      <c r="B51" s="253" t="s">
        <v>11</v>
      </c>
      <c r="C51" s="725">
        <f>SUM(C43:C50)</f>
        <v>1834000</v>
      </c>
      <c r="D51" s="725">
        <f>SUM(D43:D50)</f>
        <v>5690</v>
      </c>
      <c r="E51" s="725">
        <f>SUM(E43:E50)</f>
        <v>9095</v>
      </c>
      <c r="F51" s="726">
        <f>E51/D51*100</f>
        <v>159.84182776801404</v>
      </c>
    </row>
    <row r="52" spans="1:6" ht="24.75" thickBot="1">
      <c r="A52" s="1588" t="s">
        <v>11</v>
      </c>
      <c r="B52" s="310" t="s">
        <v>61</v>
      </c>
      <c r="C52" s="727">
        <f>C25+C16+C43+C34+C7</f>
        <v>0</v>
      </c>
      <c r="D52" s="727">
        <f>D25+D16+D43+D34+D7</f>
        <v>0</v>
      </c>
      <c r="E52" s="727">
        <f>E25+E16+E43+E34+E7</f>
        <v>0</v>
      </c>
      <c r="F52" s="717"/>
    </row>
    <row r="53" spans="1:6" ht="24.75" thickBot="1">
      <c r="A53" s="1589"/>
      <c r="B53" s="177" t="s">
        <v>66</v>
      </c>
      <c r="C53" s="727">
        <f t="shared" ref="C53:E59" si="0">C26+C17+C44+C35+C8</f>
        <v>0</v>
      </c>
      <c r="D53" s="727">
        <f t="shared" si="0"/>
        <v>0</v>
      </c>
      <c r="E53" s="727">
        <f t="shared" si="0"/>
        <v>0</v>
      </c>
      <c r="F53" s="719"/>
    </row>
    <row r="54" spans="1:6" ht="13.5" thickBot="1">
      <c r="A54" s="1589"/>
      <c r="B54" s="177" t="s">
        <v>79</v>
      </c>
      <c r="C54" s="727">
        <f t="shared" si="0"/>
        <v>0</v>
      </c>
      <c r="D54" s="727">
        <f t="shared" si="0"/>
        <v>0</v>
      </c>
      <c r="E54" s="727">
        <f t="shared" si="0"/>
        <v>0</v>
      </c>
      <c r="F54" s="719"/>
    </row>
    <row r="55" spans="1:6" ht="13.5" thickBot="1">
      <c r="A55" s="1589"/>
      <c r="B55" s="177" t="s">
        <v>59</v>
      </c>
      <c r="C55" s="727">
        <f t="shared" si="0"/>
        <v>597000</v>
      </c>
      <c r="D55" s="727">
        <f t="shared" si="0"/>
        <v>627042</v>
      </c>
      <c r="E55" s="727">
        <f t="shared" si="0"/>
        <v>575035</v>
      </c>
      <c r="F55" s="719">
        <f>E55/D55*100</f>
        <v>91.705978227933699</v>
      </c>
    </row>
    <row r="56" spans="1:6" ht="13.5" thickBot="1">
      <c r="A56" s="1589"/>
      <c r="B56" s="177" t="s">
        <v>80</v>
      </c>
      <c r="C56" s="727">
        <f t="shared" si="0"/>
        <v>0</v>
      </c>
      <c r="D56" s="727">
        <f t="shared" si="0"/>
        <v>0</v>
      </c>
      <c r="E56" s="727">
        <f t="shared" si="0"/>
        <v>0</v>
      </c>
      <c r="F56" s="719"/>
    </row>
    <row r="57" spans="1:6" ht="13.5" thickBot="1">
      <c r="A57" s="1589"/>
      <c r="B57" s="177" t="s">
        <v>77</v>
      </c>
      <c r="C57" s="727">
        <f t="shared" si="0"/>
        <v>0</v>
      </c>
      <c r="D57" s="727">
        <f t="shared" si="0"/>
        <v>80000</v>
      </c>
      <c r="E57" s="727">
        <f t="shared" si="0"/>
        <v>80000</v>
      </c>
      <c r="F57" s="719"/>
    </row>
    <row r="58" spans="1:6" ht="24.75" thickBot="1">
      <c r="A58" s="1589"/>
      <c r="B58" s="177" t="s">
        <v>68</v>
      </c>
      <c r="C58" s="727">
        <f t="shared" si="0"/>
        <v>0</v>
      </c>
      <c r="D58" s="727">
        <f t="shared" si="0"/>
        <v>0</v>
      </c>
      <c r="E58" s="727">
        <f t="shared" si="0"/>
        <v>0</v>
      </c>
      <c r="F58" s="719"/>
    </row>
    <row r="59" spans="1:6">
      <c r="A59" s="1589"/>
      <c r="B59" s="177" t="s">
        <v>75</v>
      </c>
      <c r="C59" s="727">
        <f t="shared" si="0"/>
        <v>11297000</v>
      </c>
      <c r="D59" s="727">
        <f t="shared" si="0"/>
        <v>11106617</v>
      </c>
      <c r="E59" s="727">
        <f t="shared" si="0"/>
        <v>10780486</v>
      </c>
      <c r="F59" s="719">
        <f>E59/D59*100</f>
        <v>97.063633327772081</v>
      </c>
    </row>
    <row r="60" spans="1:6" ht="13.5" thickBot="1">
      <c r="A60" s="1590"/>
      <c r="B60" s="178" t="s">
        <v>11</v>
      </c>
      <c r="C60" s="721">
        <f>SUM(C52:C59)</f>
        <v>11894000</v>
      </c>
      <c r="D60" s="721">
        <f>SUM(D52:D59)</f>
        <v>11813659</v>
      </c>
      <c r="E60" s="721">
        <f>SUM(E52:E59)</f>
        <v>11435521</v>
      </c>
      <c r="F60" s="722">
        <f>E60/D60*100</f>
        <v>96.799145802329321</v>
      </c>
    </row>
  </sheetData>
  <mergeCells count="8">
    <mergeCell ref="A52:A60"/>
    <mergeCell ref="E4:F4"/>
    <mergeCell ref="A7:A15"/>
    <mergeCell ref="A1:E2"/>
    <mergeCell ref="A16:A24"/>
    <mergeCell ref="A25:A33"/>
    <mergeCell ref="A34:A42"/>
    <mergeCell ref="A43:A51"/>
  </mergeCells>
  <pageMargins left="0.74803149606299213" right="0.74803149606299213" top="0.98425196850393704" bottom="0.98425196850393704" header="0.51181102362204722" footer="0.51181102362204722"/>
  <pageSetup paperSize="9" scale="55" orientation="portrait" r:id="rId1"/>
  <headerFooter alignWithMargins="0">
    <oddHeader>&amp;R1.3.sz. melléklete
...../2017. (......) Egyek Önk.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F60"/>
  <sheetViews>
    <sheetView topLeftCell="A19" zoomScaleNormal="100" workbookViewId="0">
      <selection activeCell="F52" sqref="F52"/>
    </sheetView>
  </sheetViews>
  <sheetFormatPr defaultRowHeight="12.75"/>
  <cols>
    <col min="1" max="1" width="32.5703125" customWidth="1"/>
    <col min="2" max="2" width="34.140625" customWidth="1"/>
    <col min="3" max="3" width="17.42578125" customWidth="1"/>
    <col min="4" max="4" width="16.7109375" customWidth="1"/>
    <col min="5" max="5" width="15.7109375" customWidth="1"/>
    <col min="6" max="6" width="18.42578125" customWidth="1"/>
    <col min="7" max="7" width="15.28515625" customWidth="1"/>
    <col min="8" max="8" width="15.42578125" customWidth="1"/>
    <col min="9" max="9" width="13.28515625" customWidth="1"/>
    <col min="10" max="10" width="17.5703125" customWidth="1"/>
  </cols>
  <sheetData>
    <row r="1" spans="1:6" ht="15.75" customHeight="1">
      <c r="A1" s="1587" t="s">
        <v>651</v>
      </c>
      <c r="B1" s="1587"/>
      <c r="C1" s="1587"/>
      <c r="D1" s="1587"/>
      <c r="E1" s="1587"/>
      <c r="F1" s="1587"/>
    </row>
    <row r="2" spans="1:6" ht="12.75" customHeight="1">
      <c r="A2" s="1587"/>
      <c r="B2" s="1587"/>
      <c r="C2" s="1587"/>
      <c r="D2" s="1587"/>
      <c r="E2" s="1587"/>
      <c r="F2" s="1587"/>
    </row>
    <row r="4" spans="1:6">
      <c r="E4" s="1600" t="s">
        <v>652</v>
      </c>
      <c r="F4" s="1600"/>
    </row>
    <row r="5" spans="1:6" ht="13.5" thickBot="1"/>
    <row r="6" spans="1:6" ht="16.5" thickBot="1">
      <c r="A6" s="318" t="s">
        <v>81</v>
      </c>
      <c r="B6" s="319" t="s">
        <v>170</v>
      </c>
      <c r="C6" s="715" t="s">
        <v>166</v>
      </c>
      <c r="D6" s="715" t="s">
        <v>171</v>
      </c>
      <c r="E6" s="715" t="s">
        <v>168</v>
      </c>
      <c r="F6" s="341" t="s">
        <v>169</v>
      </c>
    </row>
    <row r="7" spans="1:6" ht="24" customHeight="1">
      <c r="A7" s="1602" t="s">
        <v>426</v>
      </c>
      <c r="B7" s="366" t="s">
        <v>61</v>
      </c>
      <c r="C7" s="1033"/>
      <c r="D7" s="1033"/>
      <c r="E7" s="1033"/>
      <c r="F7" s="1034"/>
    </row>
    <row r="8" spans="1:6" ht="24">
      <c r="A8" s="1603"/>
      <c r="B8" s="367" t="s">
        <v>66</v>
      </c>
      <c r="C8" s="1035"/>
      <c r="D8" s="1035"/>
      <c r="E8" s="1035"/>
      <c r="F8" s="1036"/>
    </row>
    <row r="9" spans="1:6" ht="13.15" customHeight="1">
      <c r="A9" s="1603"/>
      <c r="B9" s="367" t="s">
        <v>79</v>
      </c>
      <c r="C9" s="1035"/>
      <c r="D9" s="1035"/>
      <c r="E9" s="1035"/>
      <c r="F9" s="1036"/>
    </row>
    <row r="10" spans="1:6" ht="13.15" customHeight="1">
      <c r="A10" s="1603"/>
      <c r="B10" s="367" t="s">
        <v>59</v>
      </c>
      <c r="C10" s="1035"/>
      <c r="D10" s="1035"/>
      <c r="E10" s="1035"/>
      <c r="F10" s="1036"/>
    </row>
    <row r="11" spans="1:6" ht="13.15" customHeight="1">
      <c r="A11" s="1603"/>
      <c r="B11" s="367" t="s">
        <v>80</v>
      </c>
      <c r="C11" s="1035"/>
      <c r="D11" s="1035"/>
      <c r="E11" s="1035"/>
      <c r="F11" s="1036"/>
    </row>
    <row r="12" spans="1:6" ht="13.15" customHeight="1">
      <c r="A12" s="1603"/>
      <c r="B12" s="367" t="s">
        <v>77</v>
      </c>
      <c r="C12" s="1035"/>
      <c r="D12" s="1035"/>
      <c r="E12" s="1035"/>
      <c r="F12" s="1036"/>
    </row>
    <row r="13" spans="1:6" ht="24">
      <c r="A13" s="1603"/>
      <c r="B13" s="367" t="s">
        <v>68</v>
      </c>
      <c r="C13" s="1035"/>
      <c r="D13" s="1035"/>
      <c r="E13" s="1035"/>
      <c r="F13" s="1036"/>
    </row>
    <row r="14" spans="1:6" ht="13.9" customHeight="1" thickBot="1">
      <c r="A14" s="1603"/>
      <c r="B14" s="1031" t="s">
        <v>75</v>
      </c>
      <c r="C14" s="1037"/>
      <c r="D14" s="1037">
        <v>11106617</v>
      </c>
      <c r="E14" s="1037">
        <v>10780486</v>
      </c>
      <c r="F14" s="1038">
        <f>E14/D14*100</f>
        <v>97.063633327772081</v>
      </c>
    </row>
    <row r="15" spans="1:6" ht="13.9" customHeight="1" thickBot="1">
      <c r="A15" s="1604"/>
      <c r="B15" s="1030" t="s">
        <v>11</v>
      </c>
      <c r="C15" s="1032">
        <f>SUM(C7:C14)</f>
        <v>0</v>
      </c>
      <c r="D15" s="1032">
        <f>SUM(D7:D14)</f>
        <v>11106617</v>
      </c>
      <c r="E15" s="1032">
        <f>SUM(E7:E14)</f>
        <v>10780486</v>
      </c>
      <c r="F15" s="1039">
        <f>E15/D15*100</f>
        <v>97.063633327772081</v>
      </c>
    </row>
    <row r="16" spans="1:6" ht="24">
      <c r="A16" s="1588" t="s">
        <v>91</v>
      </c>
      <c r="B16" s="310" t="s">
        <v>61</v>
      </c>
      <c r="C16" s="716"/>
      <c r="D16" s="716"/>
      <c r="E16" s="716"/>
      <c r="F16" s="717"/>
    </row>
    <row r="17" spans="1:6" ht="24">
      <c r="A17" s="1589"/>
      <c r="B17" s="177" t="s">
        <v>66</v>
      </c>
      <c r="C17" s="718"/>
      <c r="D17" s="718"/>
      <c r="E17" s="718"/>
      <c r="F17" s="719"/>
    </row>
    <row r="18" spans="1:6">
      <c r="A18" s="1589"/>
      <c r="B18" s="177" t="s">
        <v>79</v>
      </c>
      <c r="C18" s="718"/>
      <c r="D18" s="718"/>
      <c r="E18" s="718"/>
      <c r="F18" s="719"/>
    </row>
    <row r="19" spans="1:6">
      <c r="A19" s="1589"/>
      <c r="B19" s="177" t="s">
        <v>59</v>
      </c>
      <c r="C19" s="718"/>
      <c r="D19" s="718"/>
      <c r="E19" s="718"/>
      <c r="F19" s="719"/>
    </row>
    <row r="20" spans="1:6">
      <c r="A20" s="1589"/>
      <c r="B20" s="177" t="s">
        <v>80</v>
      </c>
      <c r="C20" s="718"/>
      <c r="D20" s="718"/>
      <c r="E20" s="718"/>
      <c r="F20" s="719"/>
    </row>
    <row r="21" spans="1:6">
      <c r="A21" s="1589"/>
      <c r="B21" s="177" t="s">
        <v>77</v>
      </c>
      <c r="C21" s="718"/>
      <c r="D21" s="718"/>
      <c r="E21" s="718"/>
      <c r="F21" s="719"/>
    </row>
    <row r="22" spans="1:6" ht="24">
      <c r="A22" s="1589"/>
      <c r="B22" s="177" t="s">
        <v>68</v>
      </c>
      <c r="C22" s="720"/>
      <c r="D22" s="718"/>
      <c r="E22" s="718"/>
      <c r="F22" s="719"/>
    </row>
    <row r="23" spans="1:6">
      <c r="A23" s="1589"/>
      <c r="B23" s="177" t="s">
        <v>75</v>
      </c>
      <c r="C23" s="718">
        <v>622000</v>
      </c>
      <c r="D23" s="718"/>
      <c r="E23" s="718"/>
      <c r="F23" s="719"/>
    </row>
    <row r="24" spans="1:6" ht="13.5" thickBot="1">
      <c r="A24" s="1590"/>
      <c r="B24" s="178" t="s">
        <v>11</v>
      </c>
      <c r="C24" s="721">
        <f>SUM(C16:C23)</f>
        <v>622000</v>
      </c>
      <c r="D24" s="721">
        <f>SUM(D16:D23)</f>
        <v>0</v>
      </c>
      <c r="E24" s="721">
        <f>SUM(E16:E23)</f>
        <v>0</v>
      </c>
      <c r="F24" s="722"/>
    </row>
    <row r="25" spans="1:6" ht="24">
      <c r="A25" s="1591" t="s">
        <v>92</v>
      </c>
      <c r="B25" s="313" t="s">
        <v>61</v>
      </c>
      <c r="C25" s="723"/>
      <c r="D25" s="723">
        <v>0</v>
      </c>
      <c r="E25" s="723">
        <v>0</v>
      </c>
      <c r="F25" s="724"/>
    </row>
    <row r="26" spans="1:6" ht="24">
      <c r="A26" s="1589"/>
      <c r="B26" s="177" t="s">
        <v>66</v>
      </c>
      <c r="C26" s="718"/>
      <c r="D26" s="718"/>
      <c r="E26" s="718"/>
      <c r="F26" s="719"/>
    </row>
    <row r="27" spans="1:6">
      <c r="A27" s="1589"/>
      <c r="B27" s="177" t="s">
        <v>79</v>
      </c>
      <c r="C27" s="718"/>
      <c r="D27" s="718"/>
      <c r="E27" s="718"/>
      <c r="F27" s="719"/>
    </row>
    <row r="28" spans="1:6">
      <c r="A28" s="1589"/>
      <c r="B28" s="177" t="s">
        <v>59</v>
      </c>
      <c r="C28" s="718">
        <v>597000</v>
      </c>
      <c r="D28" s="718">
        <v>621352</v>
      </c>
      <c r="E28" s="718">
        <v>565940</v>
      </c>
      <c r="F28" s="719">
        <f>E28/D28*100</f>
        <v>91.082027578570603</v>
      </c>
    </row>
    <row r="29" spans="1:6">
      <c r="A29" s="1589"/>
      <c r="B29" s="177" t="s">
        <v>80</v>
      </c>
      <c r="C29" s="718"/>
      <c r="D29" s="718"/>
      <c r="E29" s="718"/>
      <c r="F29" s="719"/>
    </row>
    <row r="30" spans="1:6">
      <c r="A30" s="1589"/>
      <c r="B30" s="177" t="s">
        <v>77</v>
      </c>
      <c r="C30" s="718"/>
      <c r="D30" s="718">
        <v>80000</v>
      </c>
      <c r="E30" s="718">
        <v>80000</v>
      </c>
      <c r="F30" s="719"/>
    </row>
    <row r="31" spans="1:6" ht="24">
      <c r="A31" s="1589"/>
      <c r="B31" s="177" t="s">
        <v>68</v>
      </c>
      <c r="C31" s="720"/>
      <c r="D31" s="718"/>
      <c r="E31" s="718"/>
      <c r="F31" s="719"/>
    </row>
    <row r="32" spans="1:6">
      <c r="A32" s="1589"/>
      <c r="B32" s="177" t="s">
        <v>75</v>
      </c>
      <c r="C32" s="718">
        <v>8560000</v>
      </c>
      <c r="D32" s="718"/>
      <c r="E32" s="718"/>
      <c r="F32" s="719"/>
    </row>
    <row r="33" spans="1:6" ht="13.5" thickBot="1">
      <c r="A33" s="1592"/>
      <c r="B33" s="253" t="s">
        <v>11</v>
      </c>
      <c r="C33" s="725">
        <f>SUM(C25:C32)</f>
        <v>9157000</v>
      </c>
      <c r="D33" s="725">
        <f>SUM(D25:D32)</f>
        <v>701352</v>
      </c>
      <c r="E33" s="725">
        <f>SUM(E25:E32)</f>
        <v>645940</v>
      </c>
      <c r="F33" s="726">
        <f>E33/D33*100</f>
        <v>92.099259715520873</v>
      </c>
    </row>
    <row r="34" spans="1:6" ht="24">
      <c r="A34" s="1588" t="s">
        <v>93</v>
      </c>
      <c r="B34" s="310" t="s">
        <v>61</v>
      </c>
      <c r="C34" s="716"/>
      <c r="D34" s="716"/>
      <c r="E34" s="716"/>
      <c r="F34" s="717"/>
    </row>
    <row r="35" spans="1:6" ht="24">
      <c r="A35" s="1589"/>
      <c r="B35" s="177" t="s">
        <v>66</v>
      </c>
      <c r="C35" s="718"/>
      <c r="D35" s="718"/>
      <c r="E35" s="718"/>
      <c r="F35" s="719"/>
    </row>
    <row r="36" spans="1:6">
      <c r="A36" s="1589"/>
      <c r="B36" s="177" t="s">
        <v>79</v>
      </c>
      <c r="C36" s="718"/>
      <c r="D36" s="718"/>
      <c r="E36" s="718"/>
      <c r="F36" s="719"/>
    </row>
    <row r="37" spans="1:6">
      <c r="A37" s="1589"/>
      <c r="B37" s="177" t="s">
        <v>59</v>
      </c>
      <c r="C37" s="718"/>
      <c r="D37" s="718"/>
      <c r="E37" s="718"/>
      <c r="F37" s="719"/>
    </row>
    <row r="38" spans="1:6">
      <c r="A38" s="1589"/>
      <c r="B38" s="177" t="s">
        <v>80</v>
      </c>
      <c r="C38" s="718"/>
      <c r="D38" s="718"/>
      <c r="E38" s="718"/>
      <c r="F38" s="719"/>
    </row>
    <row r="39" spans="1:6">
      <c r="A39" s="1589"/>
      <c r="B39" s="177" t="s">
        <v>77</v>
      </c>
      <c r="C39" s="718"/>
      <c r="D39" s="718"/>
      <c r="E39" s="718"/>
      <c r="F39" s="719"/>
    </row>
    <row r="40" spans="1:6" ht="24">
      <c r="A40" s="1589"/>
      <c r="B40" s="177" t="s">
        <v>68</v>
      </c>
      <c r="C40" s="720"/>
      <c r="D40" s="718"/>
      <c r="E40" s="718"/>
      <c r="F40" s="719"/>
    </row>
    <row r="41" spans="1:6">
      <c r="A41" s="1589"/>
      <c r="B41" s="177" t="s">
        <v>75</v>
      </c>
      <c r="C41" s="718">
        <v>281000</v>
      </c>
      <c r="D41" s="718"/>
      <c r="E41" s="718"/>
      <c r="F41" s="719"/>
    </row>
    <row r="42" spans="1:6" ht="13.5" thickBot="1">
      <c r="A42" s="1590"/>
      <c r="B42" s="178" t="s">
        <v>11</v>
      </c>
      <c r="C42" s="721">
        <f>SUM(C34:C41)</f>
        <v>281000</v>
      </c>
      <c r="D42" s="721">
        <f>SUM(D34:D41)</f>
        <v>0</v>
      </c>
      <c r="E42" s="721">
        <f>SUM(E34:E41)</f>
        <v>0</v>
      </c>
      <c r="F42" s="722"/>
    </row>
    <row r="43" spans="1:6" ht="24">
      <c r="A43" s="1591" t="s">
        <v>94</v>
      </c>
      <c r="B43" s="313" t="s">
        <v>61</v>
      </c>
      <c r="C43" s="723"/>
      <c r="D43" s="723"/>
      <c r="E43" s="723"/>
      <c r="F43" s="717"/>
    </row>
    <row r="44" spans="1:6" ht="24">
      <c r="A44" s="1589"/>
      <c r="B44" s="177" t="s">
        <v>66</v>
      </c>
      <c r="C44" s="718"/>
      <c r="D44" s="718"/>
      <c r="E44" s="718"/>
      <c r="F44" s="719"/>
    </row>
    <row r="45" spans="1:6" ht="13.5" thickBot="1">
      <c r="A45" s="1589"/>
      <c r="B45" s="177" t="s">
        <v>79</v>
      </c>
      <c r="C45" s="718"/>
      <c r="D45" s="718"/>
      <c r="E45" s="718"/>
      <c r="F45" s="719"/>
    </row>
    <row r="46" spans="1:6">
      <c r="A46" s="1589"/>
      <c r="B46" s="177" t="s">
        <v>59</v>
      </c>
      <c r="C46" s="718"/>
      <c r="D46" s="718">
        <v>5690</v>
      </c>
      <c r="E46" s="718">
        <v>9095</v>
      </c>
      <c r="F46" s="717">
        <f>E46/D46*100</f>
        <v>159.84182776801404</v>
      </c>
    </row>
    <row r="47" spans="1:6">
      <c r="A47" s="1589"/>
      <c r="B47" s="177" t="s">
        <v>80</v>
      </c>
      <c r="C47" s="718"/>
      <c r="D47" s="718"/>
      <c r="E47" s="718"/>
      <c r="F47" s="719"/>
    </row>
    <row r="48" spans="1:6">
      <c r="A48" s="1589"/>
      <c r="B48" s="177" t="s">
        <v>77</v>
      </c>
      <c r="C48" s="718"/>
      <c r="D48" s="718"/>
      <c r="E48" s="718"/>
      <c r="F48" s="719"/>
    </row>
    <row r="49" spans="1:6" ht="24">
      <c r="A49" s="1589"/>
      <c r="B49" s="177" t="s">
        <v>68</v>
      </c>
      <c r="C49" s="720"/>
      <c r="D49" s="718"/>
      <c r="E49" s="718"/>
      <c r="F49" s="719"/>
    </row>
    <row r="50" spans="1:6">
      <c r="A50" s="1589"/>
      <c r="B50" s="177" t="s">
        <v>75</v>
      </c>
      <c r="C50" s="718">
        <v>1834000</v>
      </c>
      <c r="D50" s="718"/>
      <c r="E50" s="718"/>
      <c r="F50" s="719"/>
    </row>
    <row r="51" spans="1:6" ht="13.5" thickBot="1">
      <c r="A51" s="1592"/>
      <c r="B51" s="253" t="s">
        <v>11</v>
      </c>
      <c r="C51" s="725">
        <f>SUM(C43:C50)</f>
        <v>1834000</v>
      </c>
      <c r="D51" s="725">
        <f>SUM(D43:D50)</f>
        <v>5690</v>
      </c>
      <c r="E51" s="725">
        <f>SUM(E43:E50)</f>
        <v>9095</v>
      </c>
      <c r="F51" s="726">
        <f>E51/D51*100</f>
        <v>159.84182776801404</v>
      </c>
    </row>
    <row r="52" spans="1:6" ht="24.75" thickBot="1">
      <c r="A52" s="1588" t="s">
        <v>11</v>
      </c>
      <c r="B52" s="310" t="s">
        <v>61</v>
      </c>
      <c r="C52" s="727">
        <f>C25+C16+C43+C34+C7</f>
        <v>0</v>
      </c>
      <c r="D52" s="727">
        <f>D25+D16+D43+D34+D7</f>
        <v>0</v>
      </c>
      <c r="E52" s="727">
        <f>E25+E16+E43+E34+E7</f>
        <v>0</v>
      </c>
      <c r="F52" s="717"/>
    </row>
    <row r="53" spans="1:6" ht="24.75" thickBot="1">
      <c r="A53" s="1589"/>
      <c r="B53" s="177" t="s">
        <v>66</v>
      </c>
      <c r="C53" s="727">
        <f t="shared" ref="C53:E59" si="0">C26+C17+C44+C35+C8</f>
        <v>0</v>
      </c>
      <c r="D53" s="727">
        <f t="shared" si="0"/>
        <v>0</v>
      </c>
      <c r="E53" s="727">
        <f t="shared" si="0"/>
        <v>0</v>
      </c>
      <c r="F53" s="719"/>
    </row>
    <row r="54" spans="1:6" ht="13.5" thickBot="1">
      <c r="A54" s="1589"/>
      <c r="B54" s="177" t="s">
        <v>79</v>
      </c>
      <c r="C54" s="727">
        <f t="shared" si="0"/>
        <v>0</v>
      </c>
      <c r="D54" s="727">
        <f t="shared" si="0"/>
        <v>0</v>
      </c>
      <c r="E54" s="727">
        <f t="shared" si="0"/>
        <v>0</v>
      </c>
      <c r="F54" s="719"/>
    </row>
    <row r="55" spans="1:6" ht="13.5" thickBot="1">
      <c r="A55" s="1589"/>
      <c r="B55" s="177" t="s">
        <v>59</v>
      </c>
      <c r="C55" s="727">
        <f t="shared" si="0"/>
        <v>597000</v>
      </c>
      <c r="D55" s="727">
        <f t="shared" si="0"/>
        <v>627042</v>
      </c>
      <c r="E55" s="727">
        <f t="shared" si="0"/>
        <v>575035</v>
      </c>
      <c r="F55" s="719">
        <f t="shared" ref="F55:F60" si="1">E55/D55*100</f>
        <v>91.705978227933699</v>
      </c>
    </row>
    <row r="56" spans="1:6" ht="13.5" thickBot="1">
      <c r="A56" s="1589"/>
      <c r="B56" s="177" t="s">
        <v>80</v>
      </c>
      <c r="C56" s="727">
        <f t="shared" si="0"/>
        <v>0</v>
      </c>
      <c r="D56" s="727">
        <f t="shared" si="0"/>
        <v>0</v>
      </c>
      <c r="E56" s="727">
        <f t="shared" si="0"/>
        <v>0</v>
      </c>
      <c r="F56" s="719"/>
    </row>
    <row r="57" spans="1:6" ht="13.5" thickBot="1">
      <c r="A57" s="1589"/>
      <c r="B57" s="177" t="s">
        <v>77</v>
      </c>
      <c r="C57" s="727">
        <f t="shared" si="0"/>
        <v>0</v>
      </c>
      <c r="D57" s="727">
        <f t="shared" si="0"/>
        <v>80000</v>
      </c>
      <c r="E57" s="727">
        <f t="shared" si="0"/>
        <v>80000</v>
      </c>
      <c r="F57" s="719"/>
    </row>
    <row r="58" spans="1:6" ht="24.75" thickBot="1">
      <c r="A58" s="1589"/>
      <c r="B58" s="177" t="s">
        <v>68</v>
      </c>
      <c r="C58" s="727">
        <f t="shared" si="0"/>
        <v>0</v>
      </c>
      <c r="D58" s="727">
        <f t="shared" si="0"/>
        <v>0</v>
      </c>
      <c r="E58" s="727">
        <f t="shared" si="0"/>
        <v>0</v>
      </c>
      <c r="F58" s="719"/>
    </row>
    <row r="59" spans="1:6">
      <c r="A59" s="1589"/>
      <c r="B59" s="177" t="s">
        <v>75</v>
      </c>
      <c r="C59" s="727">
        <f t="shared" si="0"/>
        <v>11297000</v>
      </c>
      <c r="D59" s="727">
        <f t="shared" si="0"/>
        <v>11106617</v>
      </c>
      <c r="E59" s="727">
        <f t="shared" si="0"/>
        <v>10780486</v>
      </c>
      <c r="F59" s="719">
        <f t="shared" si="1"/>
        <v>97.063633327772081</v>
      </c>
    </row>
    <row r="60" spans="1:6" ht="13.5" thickBot="1">
      <c r="A60" s="1590"/>
      <c r="B60" s="178" t="s">
        <v>11</v>
      </c>
      <c r="C60" s="721">
        <f>SUM(C52:C59)</f>
        <v>11894000</v>
      </c>
      <c r="D60" s="721">
        <f>SUM(D52:D59)</f>
        <v>11813659</v>
      </c>
      <c r="E60" s="721">
        <f>SUM(E52:E59)</f>
        <v>11435521</v>
      </c>
      <c r="F60" s="722">
        <f t="shared" si="1"/>
        <v>96.799145802329321</v>
      </c>
    </row>
  </sheetData>
  <mergeCells count="8">
    <mergeCell ref="A52:A60"/>
    <mergeCell ref="E4:F4"/>
    <mergeCell ref="A7:A15"/>
    <mergeCell ref="A1:F2"/>
    <mergeCell ref="A16:A24"/>
    <mergeCell ref="A25:A33"/>
    <mergeCell ref="A34:A42"/>
    <mergeCell ref="A43:A51"/>
  </mergeCells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>
    <oddHeader>&amp;R1.3)a.sz. melléklete
...../2017. (......) Egyek Önk.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Munka4"/>
  <dimension ref="A2:Y37"/>
  <sheetViews>
    <sheetView view="pageBreakPreview" topLeftCell="C1" zoomScale="60" zoomScaleNormal="100" workbookViewId="0">
      <selection activeCell="J6" sqref="J6:M6"/>
    </sheetView>
  </sheetViews>
  <sheetFormatPr defaultRowHeight="12.75"/>
  <cols>
    <col min="1" max="1" width="37" customWidth="1"/>
    <col min="2" max="3" width="17.5703125" bestFit="1" customWidth="1"/>
    <col min="4" max="4" width="15.85546875" bestFit="1" customWidth="1"/>
    <col min="5" max="5" width="8.7109375" customWidth="1"/>
    <col min="6" max="6" width="13.28515625" customWidth="1"/>
    <col min="7" max="8" width="14.7109375" customWidth="1"/>
    <col min="9" max="9" width="14.140625" customWidth="1"/>
    <col min="10" max="11" width="14.7109375" customWidth="1"/>
    <col min="12" max="12" width="13.28515625" customWidth="1"/>
    <col min="13" max="13" width="10.42578125" bestFit="1" customWidth="1"/>
    <col min="14" max="14" width="17.5703125" bestFit="1" customWidth="1"/>
    <col min="15" max="15" width="18.28515625" customWidth="1"/>
    <col min="16" max="16" width="20" customWidth="1"/>
    <col min="17" max="17" width="10.42578125" bestFit="1" customWidth="1"/>
  </cols>
  <sheetData>
    <row r="2" spans="1:25" ht="26.25" customHeight="1">
      <c r="A2" s="1605" t="s">
        <v>650</v>
      </c>
      <c r="B2" s="1605"/>
      <c r="C2" s="1605"/>
      <c r="D2" s="1605"/>
      <c r="E2" s="1605"/>
      <c r="F2" s="1605"/>
      <c r="G2" s="1605"/>
      <c r="H2" s="1605"/>
      <c r="I2" s="1605"/>
      <c r="J2" s="1605"/>
      <c r="K2" s="1605"/>
      <c r="L2" s="1605"/>
      <c r="M2" s="1605"/>
      <c r="N2" s="1605"/>
      <c r="O2" s="1605"/>
      <c r="P2" s="72"/>
      <c r="Q2" s="72"/>
      <c r="R2" s="7"/>
      <c r="S2" s="7"/>
      <c r="T2" s="7"/>
      <c r="U2" s="7"/>
      <c r="V2" s="7"/>
      <c r="W2" s="7"/>
      <c r="X2" s="7"/>
      <c r="Y2" s="7"/>
    </row>
    <row r="3" spans="1:25" ht="15.75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"/>
      <c r="S3" s="7"/>
      <c r="T3" s="7"/>
      <c r="U3" s="7"/>
      <c r="V3" s="7"/>
      <c r="W3" s="7"/>
      <c r="X3" s="7"/>
      <c r="Y3" s="7"/>
    </row>
    <row r="4" spans="1:25" ht="15.7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1611" t="s">
        <v>231</v>
      </c>
      <c r="P4" s="1611"/>
      <c r="Q4" s="1611"/>
      <c r="R4" s="7"/>
      <c r="S4" s="7"/>
      <c r="T4" s="7"/>
      <c r="U4" s="7"/>
      <c r="V4" s="7"/>
      <c r="W4" s="7"/>
      <c r="X4" s="7"/>
      <c r="Y4" s="7"/>
    </row>
    <row r="5" spans="1:25" ht="16.5" thickBot="1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11"/>
      <c r="O5" s="11"/>
      <c r="P5" s="11"/>
      <c r="Q5" s="11"/>
      <c r="R5" s="7"/>
      <c r="S5" s="7"/>
      <c r="T5" s="7"/>
      <c r="U5" s="7"/>
      <c r="V5" s="7"/>
      <c r="W5" s="7"/>
      <c r="X5" s="7"/>
      <c r="Y5" s="7"/>
    </row>
    <row r="6" spans="1:25" ht="16.5" thickBot="1">
      <c r="A6" s="10"/>
      <c r="B6" s="1612" t="s">
        <v>165</v>
      </c>
      <c r="C6" s="1613"/>
      <c r="D6" s="1613"/>
      <c r="E6" s="1614"/>
      <c r="F6" s="1612" t="s">
        <v>616</v>
      </c>
      <c r="G6" s="1613"/>
      <c r="H6" s="1613"/>
      <c r="I6" s="1613"/>
      <c r="J6" s="1612" t="s">
        <v>173</v>
      </c>
      <c r="K6" s="1613"/>
      <c r="L6" s="1613"/>
      <c r="M6" s="1614"/>
      <c r="N6" s="1615" t="s">
        <v>11</v>
      </c>
      <c r="O6" s="1616"/>
      <c r="P6" s="1616"/>
      <c r="Q6" s="1617"/>
      <c r="R6" s="7"/>
      <c r="S6" s="7"/>
      <c r="T6" s="7"/>
      <c r="U6" s="7"/>
      <c r="V6" s="7"/>
      <c r="W6" s="7"/>
      <c r="X6" s="7"/>
      <c r="Y6" s="7"/>
    </row>
    <row r="7" spans="1:25" ht="12.75" customHeight="1">
      <c r="A7" s="1609" t="s">
        <v>96</v>
      </c>
      <c r="B7" s="1606" t="s">
        <v>174</v>
      </c>
      <c r="C7" s="1606" t="s">
        <v>167</v>
      </c>
      <c r="D7" s="1606" t="s">
        <v>168</v>
      </c>
      <c r="E7" s="1606" t="s">
        <v>169</v>
      </c>
      <c r="F7" s="1606" t="s">
        <v>174</v>
      </c>
      <c r="G7" s="1606" t="s">
        <v>167</v>
      </c>
      <c r="H7" s="1606" t="s">
        <v>168</v>
      </c>
      <c r="I7" s="1606" t="s">
        <v>169</v>
      </c>
      <c r="J7" s="1606" t="s">
        <v>174</v>
      </c>
      <c r="K7" s="1606" t="s">
        <v>167</v>
      </c>
      <c r="L7" s="1606" t="s">
        <v>168</v>
      </c>
      <c r="M7" s="1606" t="s">
        <v>169</v>
      </c>
      <c r="N7" s="1606" t="s">
        <v>174</v>
      </c>
      <c r="O7" s="1606" t="s">
        <v>167</v>
      </c>
      <c r="P7" s="1606" t="s">
        <v>168</v>
      </c>
      <c r="Q7" s="1606" t="s">
        <v>169</v>
      </c>
    </row>
    <row r="8" spans="1:25" ht="43.5" customHeight="1" thickBot="1">
      <c r="A8" s="1610"/>
      <c r="B8" s="1607"/>
      <c r="C8" s="1607"/>
      <c r="D8" s="1607"/>
      <c r="E8" s="1607"/>
      <c r="F8" s="1607"/>
      <c r="G8" s="1607"/>
      <c r="H8" s="1607"/>
      <c r="I8" s="1607"/>
      <c r="J8" s="1608"/>
      <c r="K8" s="1608"/>
      <c r="L8" s="1608"/>
      <c r="M8" s="1607"/>
      <c r="N8" s="1607"/>
      <c r="O8" s="1607"/>
      <c r="P8" s="1607"/>
      <c r="Q8" s="1607"/>
    </row>
    <row r="9" spans="1:25" ht="13.5" thickBot="1">
      <c r="A9" s="192" t="s">
        <v>97</v>
      </c>
      <c r="B9" s="193">
        <v>120430000</v>
      </c>
      <c r="C9" s="194">
        <v>571920042</v>
      </c>
      <c r="D9" s="195">
        <v>470648695</v>
      </c>
      <c r="E9" s="47">
        <f t="shared" ref="E9:E16" si="0">D9/C9*100</f>
        <v>82.292743816800879</v>
      </c>
      <c r="F9" s="51">
        <v>57621000</v>
      </c>
      <c r="G9" s="52">
        <v>52967749</v>
      </c>
      <c r="H9" s="52">
        <v>52146072</v>
      </c>
      <c r="I9" s="184">
        <f t="shared" ref="I9:I16" si="1">H9/G9*100</f>
        <v>98.44872207048104</v>
      </c>
      <c r="J9" s="203">
        <v>5707000</v>
      </c>
      <c r="K9" s="204">
        <v>5973791</v>
      </c>
      <c r="L9" s="205">
        <v>5927390</v>
      </c>
      <c r="M9" s="202">
        <f>L9/K9*100</f>
        <v>99.223257057369423</v>
      </c>
      <c r="N9" s="47">
        <f>B9+F9+J9</f>
        <v>183758000</v>
      </c>
      <c r="O9" s="47">
        <f>K9+G9+C9</f>
        <v>630861582</v>
      </c>
      <c r="P9" s="47">
        <f>L9+H9+D9</f>
        <v>528722157</v>
      </c>
      <c r="Q9" s="47">
        <f>P9/O9*100</f>
        <v>83.809534783178478</v>
      </c>
    </row>
    <row r="10" spans="1:25" ht="33" customHeight="1" thickBot="1">
      <c r="A10" s="46" t="s">
        <v>98</v>
      </c>
      <c r="B10" s="196">
        <v>19946000</v>
      </c>
      <c r="C10" s="75">
        <v>82424896</v>
      </c>
      <c r="D10" s="197">
        <v>69041889</v>
      </c>
      <c r="E10" s="47">
        <f t="shared" si="0"/>
        <v>83.763392312924481</v>
      </c>
      <c r="F10" s="51">
        <v>12915000</v>
      </c>
      <c r="G10" s="52">
        <v>14493408</v>
      </c>
      <c r="H10" s="52">
        <v>14130403</v>
      </c>
      <c r="I10" s="184">
        <f t="shared" si="1"/>
        <v>97.495378588665957</v>
      </c>
      <c r="J10" s="206">
        <v>1520000</v>
      </c>
      <c r="K10" s="53">
        <v>1580345</v>
      </c>
      <c r="L10" s="207">
        <v>1575843</v>
      </c>
      <c r="M10" s="202">
        <f>L10/K10*100</f>
        <v>99.715125494749572</v>
      </c>
      <c r="N10" s="47">
        <f t="shared" ref="N10:N15" si="2">B10+F10+J10</f>
        <v>34381000</v>
      </c>
      <c r="O10" s="47">
        <f t="shared" ref="O10:P15" si="3">K10+G10+C10</f>
        <v>98498649</v>
      </c>
      <c r="P10" s="47">
        <f t="shared" si="3"/>
        <v>84748135</v>
      </c>
      <c r="Q10" s="47">
        <f t="shared" ref="Q10:Q22" si="4">P10/O10*100</f>
        <v>86.039895836540865</v>
      </c>
    </row>
    <row r="11" spans="1:25" ht="13.5" thickBot="1">
      <c r="A11" s="19" t="s">
        <v>99</v>
      </c>
      <c r="B11" s="196">
        <v>101623425</v>
      </c>
      <c r="C11" s="75">
        <v>174879744</v>
      </c>
      <c r="D11" s="197">
        <v>151696564</v>
      </c>
      <c r="E11" s="47">
        <f t="shared" si="0"/>
        <v>86.743358910680939</v>
      </c>
      <c r="F11" s="51">
        <v>14906000</v>
      </c>
      <c r="G11" s="52">
        <v>15365248</v>
      </c>
      <c r="H11" s="52">
        <v>14027453</v>
      </c>
      <c r="I11" s="184">
        <f t="shared" si="1"/>
        <v>91.29337190001749</v>
      </c>
      <c r="J11" s="206">
        <v>3940000</v>
      </c>
      <c r="K11" s="53">
        <v>3740228</v>
      </c>
      <c r="L11" s="207">
        <v>3412993</v>
      </c>
      <c r="M11" s="202">
        <f>L11/K11*100</f>
        <v>91.25093443501305</v>
      </c>
      <c r="N11" s="47">
        <f t="shared" si="2"/>
        <v>120469425</v>
      </c>
      <c r="O11" s="47">
        <f t="shared" si="3"/>
        <v>193985220</v>
      </c>
      <c r="P11" s="47">
        <f t="shared" si="3"/>
        <v>169137010</v>
      </c>
      <c r="Q11" s="47">
        <f t="shared" si="4"/>
        <v>87.190668443709257</v>
      </c>
    </row>
    <row r="12" spans="1:25" ht="13.5" thickBot="1">
      <c r="A12" s="20" t="s">
        <v>100</v>
      </c>
      <c r="B12" s="196">
        <v>23099000</v>
      </c>
      <c r="C12" s="74">
        <v>37060701</v>
      </c>
      <c r="D12" s="198">
        <v>36398722</v>
      </c>
      <c r="E12" s="47">
        <f t="shared" si="0"/>
        <v>98.213797952715467</v>
      </c>
      <c r="F12" s="51">
        <v>300000</v>
      </c>
      <c r="G12" s="54"/>
      <c r="H12" s="54"/>
      <c r="I12" s="184"/>
      <c r="J12" s="206"/>
      <c r="K12" s="53"/>
      <c r="L12" s="207"/>
      <c r="M12" s="202"/>
      <c r="N12" s="47">
        <f t="shared" si="2"/>
        <v>23399000</v>
      </c>
      <c r="O12" s="47">
        <f t="shared" si="3"/>
        <v>37060701</v>
      </c>
      <c r="P12" s="47">
        <f t="shared" si="3"/>
        <v>36398722</v>
      </c>
      <c r="Q12" s="47">
        <f t="shared" si="4"/>
        <v>98.213797952715467</v>
      </c>
    </row>
    <row r="13" spans="1:25" ht="35.25" customHeight="1" thickBot="1">
      <c r="A13" s="66" t="s">
        <v>106</v>
      </c>
      <c r="B13" s="196">
        <v>67020000</v>
      </c>
      <c r="C13" s="74">
        <v>62968846</v>
      </c>
      <c r="D13" s="198">
        <v>62080007</v>
      </c>
      <c r="E13" s="47">
        <f t="shared" si="0"/>
        <v>98.588446419996316</v>
      </c>
      <c r="F13" s="51">
        <v>8213000</v>
      </c>
      <c r="G13" s="54">
        <v>5601677</v>
      </c>
      <c r="H13" s="54">
        <v>5601607</v>
      </c>
      <c r="I13" s="184">
        <f t="shared" si="1"/>
        <v>99.998750374218289</v>
      </c>
      <c r="J13" s="206">
        <v>655000</v>
      </c>
      <c r="K13" s="53">
        <v>422025</v>
      </c>
      <c r="L13" s="207">
        <v>422025</v>
      </c>
      <c r="M13" s="202">
        <f>L13/K13*100</f>
        <v>100</v>
      </c>
      <c r="N13" s="47">
        <f t="shared" si="2"/>
        <v>75888000</v>
      </c>
      <c r="O13" s="47">
        <f t="shared" si="3"/>
        <v>68992548</v>
      </c>
      <c r="P13" s="47">
        <f t="shared" si="3"/>
        <v>68103639</v>
      </c>
      <c r="Q13" s="47">
        <f t="shared" si="4"/>
        <v>98.71158693834586</v>
      </c>
    </row>
    <row r="14" spans="1:25" ht="13.5" thickBot="1">
      <c r="A14" s="647" t="s">
        <v>107</v>
      </c>
      <c r="B14" s="196">
        <v>115611000</v>
      </c>
      <c r="C14" s="75">
        <v>106082372</v>
      </c>
      <c r="D14" s="197">
        <v>102849529</v>
      </c>
      <c r="E14" s="47">
        <f t="shared" si="0"/>
        <v>96.95251629554437</v>
      </c>
      <c r="F14" s="51"/>
      <c r="G14" s="52"/>
      <c r="H14" s="52"/>
      <c r="I14" s="184"/>
      <c r="J14" s="206"/>
      <c r="K14" s="53"/>
      <c r="L14" s="207"/>
      <c r="M14" s="202"/>
      <c r="N14" s="47">
        <f t="shared" si="2"/>
        <v>115611000</v>
      </c>
      <c r="O14" s="47">
        <f t="shared" si="3"/>
        <v>106082372</v>
      </c>
      <c r="P14" s="47">
        <f t="shared" si="3"/>
        <v>102849529</v>
      </c>
      <c r="Q14" s="47">
        <f t="shared" si="4"/>
        <v>96.95251629554437</v>
      </c>
    </row>
    <row r="15" spans="1:25" ht="31.5" customHeight="1" thickBot="1">
      <c r="A15" s="648" t="s">
        <v>109</v>
      </c>
      <c r="B15" s="199">
        <v>107506000</v>
      </c>
      <c r="C15" s="200">
        <v>97976875</v>
      </c>
      <c r="D15" s="201">
        <v>94744032</v>
      </c>
      <c r="E15" s="47">
        <f t="shared" si="0"/>
        <v>96.700402008126915</v>
      </c>
      <c r="F15" s="55"/>
      <c r="G15" s="54"/>
      <c r="H15" s="54"/>
      <c r="I15" s="184"/>
      <c r="J15" s="208"/>
      <c r="K15" s="209"/>
      <c r="L15" s="210"/>
      <c r="M15" s="202"/>
      <c r="N15" s="47">
        <f t="shared" si="2"/>
        <v>107506000</v>
      </c>
      <c r="O15" s="47">
        <f t="shared" si="3"/>
        <v>97976875</v>
      </c>
      <c r="P15" s="47">
        <f t="shared" si="3"/>
        <v>94744032</v>
      </c>
      <c r="Q15" s="47">
        <f t="shared" si="4"/>
        <v>96.700402008126915</v>
      </c>
    </row>
    <row r="16" spans="1:25" ht="21" customHeight="1" thickBot="1">
      <c r="A16" s="5" t="s">
        <v>18</v>
      </c>
      <c r="B16" s="47">
        <f>SUM(B9:B14)</f>
        <v>447729425</v>
      </c>
      <c r="C16" s="47">
        <f>SUM(C9:C14)</f>
        <v>1035336601</v>
      </c>
      <c r="D16" s="47">
        <f>SUM(D9:D14)</f>
        <v>892715406</v>
      </c>
      <c r="E16" s="47">
        <f t="shared" si="0"/>
        <v>86.224654391407924</v>
      </c>
      <c r="F16" s="47">
        <f>SUM(F9:F14)</f>
        <v>93955000</v>
      </c>
      <c r="G16" s="47">
        <f>SUM(G9:G14)</f>
        <v>88428082</v>
      </c>
      <c r="H16" s="47">
        <f>SUM(H9:H14)</f>
        <v>85905535</v>
      </c>
      <c r="I16" s="47">
        <f t="shared" si="1"/>
        <v>97.14734624686308</v>
      </c>
      <c r="J16" s="181">
        <f>SUM(J9:J14)</f>
        <v>11822000</v>
      </c>
      <c r="K16" s="181">
        <f>SUM(K9:K14)</f>
        <v>11716389</v>
      </c>
      <c r="L16" s="181">
        <f>SUM(L9:L14)</f>
        <v>11338251</v>
      </c>
      <c r="M16" s="47">
        <f>L16/K16*100</f>
        <v>96.77257216365895</v>
      </c>
      <c r="N16" s="47">
        <f>SUM(N9:N14)</f>
        <v>553506425</v>
      </c>
      <c r="O16" s="47">
        <f>SUM(O9:O14)</f>
        <v>1135481072</v>
      </c>
      <c r="P16" s="47">
        <f>SUM(P9:P14)</f>
        <v>989959192</v>
      </c>
      <c r="Q16" s="47">
        <f t="shared" si="4"/>
        <v>87.184121022494693</v>
      </c>
    </row>
    <row r="17" spans="1:18" ht="21" customHeight="1" thickBot="1">
      <c r="A17" s="8"/>
      <c r="B17" s="56"/>
      <c r="C17" s="57"/>
      <c r="D17" s="57"/>
      <c r="E17" s="57"/>
      <c r="F17" s="56"/>
      <c r="G17" s="57"/>
      <c r="H17" s="57"/>
      <c r="I17" s="57"/>
      <c r="J17" s="56"/>
      <c r="K17" s="56"/>
      <c r="L17" s="56"/>
      <c r="M17" s="56"/>
      <c r="N17" s="58"/>
      <c r="O17" s="58"/>
      <c r="P17" s="58"/>
      <c r="Q17" s="58"/>
    </row>
    <row r="18" spans="1:18" s="89" customFormat="1" ht="13.5" thickBot="1">
      <c r="A18" s="88" t="s">
        <v>101</v>
      </c>
      <c r="B18" s="82">
        <v>2550390000</v>
      </c>
      <c r="C18" s="82">
        <v>2643571599</v>
      </c>
      <c r="D18" s="82">
        <v>127782596</v>
      </c>
      <c r="E18" s="47">
        <f>D18/C18*100</f>
        <v>4.8337104260136963</v>
      </c>
      <c r="F18" s="82">
        <v>2595000</v>
      </c>
      <c r="G18" s="82">
        <v>1305000</v>
      </c>
      <c r="H18" s="82">
        <v>1077357</v>
      </c>
      <c r="I18" s="47">
        <f>H18/G18*100</f>
        <v>82.556091954022989</v>
      </c>
      <c r="J18" s="82">
        <v>72000</v>
      </c>
      <c r="K18" s="82">
        <v>97270</v>
      </c>
      <c r="L18" s="183">
        <v>97270</v>
      </c>
      <c r="M18" s="47">
        <f>L18/K18*100</f>
        <v>100</v>
      </c>
      <c r="N18" s="186">
        <f>B18+F18+J18</f>
        <v>2553057000</v>
      </c>
      <c r="O18" s="186">
        <f t="shared" ref="O18:P22" si="5">K18+G18+C18</f>
        <v>2644973869</v>
      </c>
      <c r="P18" s="186">
        <f t="shared" si="5"/>
        <v>128957223</v>
      </c>
      <c r="Q18" s="187">
        <f t="shared" si="4"/>
        <v>4.875557543740709</v>
      </c>
    </row>
    <row r="19" spans="1:18" s="89" customFormat="1" ht="13.5" thickBot="1">
      <c r="A19" s="88" t="s">
        <v>102</v>
      </c>
      <c r="B19" s="82">
        <v>120192000</v>
      </c>
      <c r="C19" s="82">
        <v>102983130</v>
      </c>
      <c r="D19" s="82">
        <v>17944339</v>
      </c>
      <c r="E19" s="47">
        <f>D19/C19*100</f>
        <v>17.424542252697115</v>
      </c>
      <c r="F19" s="82"/>
      <c r="G19" s="82"/>
      <c r="H19" s="82"/>
      <c r="I19" s="47"/>
      <c r="J19" s="82"/>
      <c r="K19" s="82"/>
      <c r="L19" s="183"/>
      <c r="M19" s="47"/>
      <c r="N19" s="185">
        <f>B19+F19+J19</f>
        <v>120192000</v>
      </c>
      <c r="O19" s="185">
        <f t="shared" si="5"/>
        <v>102983130</v>
      </c>
      <c r="P19" s="185">
        <f t="shared" si="5"/>
        <v>17944339</v>
      </c>
      <c r="Q19" s="188">
        <f t="shared" si="4"/>
        <v>17.424542252697115</v>
      </c>
    </row>
    <row r="20" spans="1:18" s="89" customFormat="1" ht="13.5" thickBot="1">
      <c r="A20" s="88" t="s">
        <v>103</v>
      </c>
      <c r="B20" s="82">
        <v>12935000</v>
      </c>
      <c r="C20" s="82">
        <v>212937</v>
      </c>
      <c r="D20" s="82">
        <v>212937</v>
      </c>
      <c r="E20" s="47">
        <f>D20/C20*100</f>
        <v>100</v>
      </c>
      <c r="F20" s="82">
        <v>0</v>
      </c>
      <c r="G20" s="82"/>
      <c r="H20" s="82"/>
      <c r="I20" s="47"/>
      <c r="J20" s="82"/>
      <c r="K20" s="82"/>
      <c r="L20" s="183"/>
      <c r="M20" s="47"/>
      <c r="N20" s="185">
        <f>B20+F20+J20</f>
        <v>12935000</v>
      </c>
      <c r="O20" s="185">
        <f t="shared" si="5"/>
        <v>212937</v>
      </c>
      <c r="P20" s="185">
        <f t="shared" si="5"/>
        <v>212937</v>
      </c>
      <c r="Q20" s="188">
        <f t="shared" si="4"/>
        <v>100</v>
      </c>
    </row>
    <row r="21" spans="1:18" s="89" customFormat="1" ht="26.25" thickBot="1">
      <c r="A21" s="646" t="s">
        <v>108</v>
      </c>
      <c r="B21" s="82">
        <v>6574000</v>
      </c>
      <c r="C21" s="82">
        <v>6574365</v>
      </c>
      <c r="D21" s="82">
        <v>6574365</v>
      </c>
      <c r="E21" s="47">
        <f>D21/C21*100</f>
        <v>100</v>
      </c>
      <c r="F21" s="82"/>
      <c r="G21" s="82"/>
      <c r="H21" s="82"/>
      <c r="I21" s="47"/>
      <c r="J21" s="82"/>
      <c r="K21" s="82"/>
      <c r="L21" s="183"/>
      <c r="M21" s="47"/>
      <c r="N21" s="185">
        <f>B21+F21+J21</f>
        <v>6574000</v>
      </c>
      <c r="O21" s="185">
        <f t="shared" si="5"/>
        <v>6574365</v>
      </c>
      <c r="P21" s="185">
        <f t="shared" si="5"/>
        <v>6574365</v>
      </c>
      <c r="Q21" s="188">
        <f t="shared" si="4"/>
        <v>100</v>
      </c>
    </row>
    <row r="22" spans="1:18" ht="13.5" thickBot="1">
      <c r="A22" s="5" t="s">
        <v>104</v>
      </c>
      <c r="B22" s="47">
        <f t="shared" ref="B22:L22" si="6">SUM(B18:B21)</f>
        <v>2690091000</v>
      </c>
      <c r="C22" s="47">
        <f>SUM(C18:C21)</f>
        <v>2753342031</v>
      </c>
      <c r="D22" s="47">
        <f>SUM(D18:D21)</f>
        <v>152514237</v>
      </c>
      <c r="E22" s="47">
        <f>D22/C22*100</f>
        <v>5.5392405041885624</v>
      </c>
      <c r="F22" s="47">
        <f t="shared" si="6"/>
        <v>2595000</v>
      </c>
      <c r="G22" s="47">
        <f t="shared" si="6"/>
        <v>1305000</v>
      </c>
      <c r="H22" s="47">
        <f t="shared" si="6"/>
        <v>1077357</v>
      </c>
      <c r="I22" s="47">
        <f>H22/G22*100</f>
        <v>82.556091954022989</v>
      </c>
      <c r="J22" s="47">
        <f t="shared" si="6"/>
        <v>72000</v>
      </c>
      <c r="K22" s="47">
        <f t="shared" si="6"/>
        <v>97270</v>
      </c>
      <c r="L22" s="184">
        <f t="shared" si="6"/>
        <v>97270</v>
      </c>
      <c r="M22" s="47">
        <f>L22/K22*100</f>
        <v>100</v>
      </c>
      <c r="N22" s="189">
        <f>B22+F22+J22</f>
        <v>2692758000</v>
      </c>
      <c r="O22" s="190">
        <f t="shared" si="5"/>
        <v>2754744301</v>
      </c>
      <c r="P22" s="190">
        <f t="shared" si="5"/>
        <v>153688864</v>
      </c>
      <c r="Q22" s="191">
        <f t="shared" si="4"/>
        <v>5.5790609656297097</v>
      </c>
    </row>
    <row r="23" spans="1:18" ht="21" customHeight="1" thickBot="1">
      <c r="A23" s="8"/>
      <c r="B23" s="56"/>
      <c r="C23" s="57"/>
      <c r="D23" s="57"/>
      <c r="E23" s="57"/>
      <c r="F23" s="56"/>
      <c r="G23" s="57"/>
      <c r="H23" s="57"/>
      <c r="I23" s="57"/>
      <c r="J23" s="56"/>
      <c r="K23" s="56"/>
      <c r="L23" s="56"/>
      <c r="M23" s="56"/>
      <c r="N23" s="58"/>
      <c r="O23" s="182"/>
      <c r="P23" s="182"/>
      <c r="Q23" s="182"/>
      <c r="R23" s="1"/>
    </row>
    <row r="24" spans="1:18" ht="13.5" thickBot="1">
      <c r="A24" s="5" t="s">
        <v>105</v>
      </c>
      <c r="B24" s="59">
        <v>15000000</v>
      </c>
      <c r="C24" s="59">
        <v>0</v>
      </c>
      <c r="D24" s="59"/>
      <c r="E24" s="47"/>
      <c r="F24" s="33"/>
      <c r="G24" s="59"/>
      <c r="H24" s="59"/>
      <c r="I24" s="59"/>
      <c r="J24" s="33"/>
      <c r="K24" s="33"/>
      <c r="L24" s="33"/>
      <c r="M24" s="47"/>
      <c r="N24" s="47">
        <f>B24+F24+J24</f>
        <v>15000000</v>
      </c>
      <c r="O24" s="90">
        <f>K24+G24+C24</f>
        <v>0</v>
      </c>
      <c r="P24" s="90">
        <f>L24+H24+D24</f>
        <v>0</v>
      </c>
      <c r="Q24" s="47"/>
    </row>
    <row r="25" spans="1:18" ht="21" customHeight="1" thickBot="1">
      <c r="A25" s="8"/>
      <c r="B25" s="60"/>
      <c r="C25" s="60"/>
      <c r="D25" s="60"/>
      <c r="E25" s="60"/>
      <c r="F25" s="56"/>
      <c r="G25" s="57"/>
      <c r="H25" s="57"/>
      <c r="I25" s="57"/>
      <c r="J25" s="56"/>
      <c r="K25" s="56"/>
      <c r="L25" s="56"/>
      <c r="M25" s="56"/>
      <c r="N25" s="58"/>
      <c r="O25" s="182"/>
      <c r="P25" s="182"/>
      <c r="Q25" s="182"/>
    </row>
    <row r="26" spans="1:18" ht="13.5" thickBot="1">
      <c r="A26" s="5" t="s">
        <v>19</v>
      </c>
      <c r="B26" s="47">
        <f t="shared" ref="B26:N26" si="7">B16+B22+B24</f>
        <v>3152820425</v>
      </c>
      <c r="C26" s="47">
        <f>C16+C22+C24</f>
        <v>3788678632</v>
      </c>
      <c r="D26" s="47">
        <f>D16+D22+D24</f>
        <v>1045229643</v>
      </c>
      <c r="E26" s="47">
        <f>D26/C26*100</f>
        <v>27.588237074840926</v>
      </c>
      <c r="F26" s="47">
        <f t="shared" si="7"/>
        <v>96550000</v>
      </c>
      <c r="G26" s="47">
        <f t="shared" si="7"/>
        <v>89733082</v>
      </c>
      <c r="H26" s="47">
        <f t="shared" si="7"/>
        <v>86982892</v>
      </c>
      <c r="I26" s="47">
        <f>H26/G26*100</f>
        <v>96.935143718790357</v>
      </c>
      <c r="J26" s="47">
        <f t="shared" si="7"/>
        <v>11894000</v>
      </c>
      <c r="K26" s="47">
        <f t="shared" si="7"/>
        <v>11813659</v>
      </c>
      <c r="L26" s="47">
        <f t="shared" si="7"/>
        <v>11435521</v>
      </c>
      <c r="M26" s="47">
        <f>L26/K26*100</f>
        <v>96.799145802329321</v>
      </c>
      <c r="N26" s="47">
        <f t="shared" si="7"/>
        <v>3261264425</v>
      </c>
      <c r="O26" s="90">
        <f>K26+G26+C26</f>
        <v>3890225373</v>
      </c>
      <c r="P26" s="90">
        <f>L26+H26+D26</f>
        <v>1143648056</v>
      </c>
      <c r="Q26" s="47">
        <f>P26/O26*100</f>
        <v>29.397989739552294</v>
      </c>
    </row>
    <row r="27" spans="1:18" ht="21" customHeight="1">
      <c r="A27" s="245"/>
      <c r="B27" s="246"/>
      <c r="C27" s="246"/>
      <c r="D27" s="246"/>
      <c r="E27" s="61"/>
      <c r="F27" s="61"/>
      <c r="G27" s="62"/>
      <c r="H27" s="62"/>
      <c r="I27" s="62"/>
      <c r="J27" s="61"/>
      <c r="K27" s="61"/>
      <c r="L27" s="61"/>
      <c r="M27" s="61"/>
      <c r="N27" s="56"/>
      <c r="O27" s="182"/>
      <c r="P27" s="182"/>
      <c r="Q27" s="182"/>
      <c r="R27" s="1"/>
    </row>
    <row r="28" spans="1:18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8" ht="16.5" customHeight="1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3"/>
      <c r="P29" s="6"/>
    </row>
    <row r="30" spans="1:18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spans="1:18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1:18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</row>
    <row r="33" spans="1:18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</row>
    <row r="34" spans="1:18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</row>
    <row r="35" spans="1:18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</row>
    <row r="36" spans="1:18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</row>
    <row r="37" spans="1:18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</row>
  </sheetData>
  <mergeCells count="23">
    <mergeCell ref="B7:B8"/>
    <mergeCell ref="M7:M8"/>
    <mergeCell ref="H7:H8"/>
    <mergeCell ref="O7:O8"/>
    <mergeCell ref="G7:G8"/>
    <mergeCell ref="I7:I8"/>
    <mergeCell ref="F7:F8"/>
    <mergeCell ref="A2:O2"/>
    <mergeCell ref="C7:C8"/>
    <mergeCell ref="J7:J8"/>
    <mergeCell ref="K7:K8"/>
    <mergeCell ref="N7:N8"/>
    <mergeCell ref="A7:A8"/>
    <mergeCell ref="O4:Q4"/>
    <mergeCell ref="D7:D8"/>
    <mergeCell ref="E7:E8"/>
    <mergeCell ref="B6:E6"/>
    <mergeCell ref="P7:P8"/>
    <mergeCell ref="Q7:Q8"/>
    <mergeCell ref="L7:L8"/>
    <mergeCell ref="F6:I6"/>
    <mergeCell ref="J6:M6"/>
    <mergeCell ref="N6:Q6"/>
  </mergeCells>
  <phoneticPr fontId="4" type="noConversion"/>
  <pageMargins left="0.19685039370078741" right="0.19685039370078741" top="0.39370078740157483" bottom="0.39370078740157483" header="0.51181102362204722" footer="0.51181102362204722"/>
  <pageSetup paperSize="9" scale="53" orientation="landscape" r:id="rId1"/>
  <headerFooter alignWithMargins="0">
    <oddHeader>&amp;R2.sz. melléklet
..../2017.(....) Egyek Önk.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36</vt:i4>
      </vt:variant>
      <vt:variant>
        <vt:lpstr>Névvel ellátott tartományok</vt:lpstr>
      </vt:variant>
      <vt:variant>
        <vt:i4>22</vt:i4>
      </vt:variant>
    </vt:vector>
  </HeadingPairs>
  <TitlesOfParts>
    <vt:vector size="58" baseType="lpstr">
      <vt:lpstr>bevétel 1.m. </vt:lpstr>
      <vt:lpstr>Bevétel Önkormányzat 1.1 </vt:lpstr>
      <vt:lpstr>Bevétel Önkorm. köt.fel.1.1)a</vt:lpstr>
      <vt:lpstr>Bev. Önkorm.Önk.v.fel.1.1)b </vt:lpstr>
      <vt:lpstr>Bevétel Polg.Hivatal 1.2 </vt:lpstr>
      <vt:lpstr>Bev. Polg.Hiv. köt.ell.fa 1</vt:lpstr>
      <vt:lpstr>Bevétel Könyvtár-Műv.h. 1.3</vt:lpstr>
      <vt:lpstr>Bev.Könyv.-Műv.h. köt.ell 1.3a </vt:lpstr>
      <vt:lpstr>Kiadások2</vt:lpstr>
      <vt:lpstr>önkormányzat kiadásai 2.1. </vt:lpstr>
      <vt:lpstr>önkormányzat kiad.köt. f.2.1)a</vt:lpstr>
      <vt:lpstr>Önkorm.Önként váll.fel.2.1)b</vt:lpstr>
      <vt:lpstr>Polg.Hivatal kiadásai 2.2</vt:lpstr>
      <vt:lpstr>Polg.Hiv.köt.fel.2.2)a</vt:lpstr>
      <vt:lpstr>Könyvtár és Műv.H. kiadásai 2.3</vt:lpstr>
      <vt:lpstr>Könyvt.Műv.H.köt.fel.2.3)a</vt:lpstr>
      <vt:lpstr>Működési kiadások3</vt:lpstr>
      <vt:lpstr>Felhalmozás4.</vt:lpstr>
      <vt:lpstr>Mérleg5</vt:lpstr>
      <vt:lpstr>Működési és felh. mérl.6</vt:lpstr>
      <vt:lpstr>Maradvány Önk_7_1_m_</vt:lpstr>
      <vt:lpstr>Maradvány Polg_Hiv_7_2_m_ </vt:lpstr>
      <vt:lpstr>Maradvány Tárkányi B_ 7_3_m</vt:lpstr>
      <vt:lpstr>Adóbevételek műk._8_m_</vt:lpstr>
      <vt:lpstr>Támogatás elsz. 9.m.</vt:lpstr>
      <vt:lpstr>Többéves kihatás 10.m.</vt:lpstr>
      <vt:lpstr>Vagyonkim. Önkorm. 11.m. </vt:lpstr>
      <vt:lpstr>Adósságállomány Önk. 12.1.m.</vt:lpstr>
      <vt:lpstr>Adósságállomány Polg.H 12.2.m. </vt:lpstr>
      <vt:lpstr>Adósságállomány Tárk. B.12.3.m.</vt:lpstr>
      <vt:lpstr>Közvetett tám.13.m.</vt:lpstr>
      <vt:lpstr>Pénzeszk_vál_ Önk_ 14_1_m_ </vt:lpstr>
      <vt:lpstr>Pénzeszk_vál_ Polg_ Hiv_14_2_m </vt:lpstr>
      <vt:lpstr>Pénzeszk_vál_ Tárkányi B_14_3_m</vt:lpstr>
      <vt:lpstr>részesedések 15.m.  </vt:lpstr>
      <vt:lpstr>Adóságot kel.ügy.16.m.</vt:lpstr>
      <vt:lpstr>'Adóbevételek műk._8_m_'!Nyomtatási_terület</vt:lpstr>
      <vt:lpstr>'Bev. Önkorm.Önk.v.fel.1.1)b '!Nyomtatási_terület</vt:lpstr>
      <vt:lpstr>'Bev. Polg.Hiv. köt.ell.fa 1'!Nyomtatási_terület</vt:lpstr>
      <vt:lpstr>'bevétel 1.m. '!Nyomtatási_terület</vt:lpstr>
      <vt:lpstr>'Bevétel Önkorm. köt.fel.1.1)a'!Nyomtatási_terület</vt:lpstr>
      <vt:lpstr>'Bevétel Önkormányzat 1.1 '!Nyomtatási_terület</vt:lpstr>
      <vt:lpstr>'Bevétel Polg.Hivatal 1.2 '!Nyomtatási_terület</vt:lpstr>
      <vt:lpstr>Felhalmozás4.!Nyomtatási_terület</vt:lpstr>
      <vt:lpstr>Kiadások2!Nyomtatási_terület</vt:lpstr>
      <vt:lpstr>'Közvetett tám.13.m.'!Nyomtatási_terület</vt:lpstr>
      <vt:lpstr>'Maradvány Önk_7_1_m_'!Nyomtatási_terület</vt:lpstr>
      <vt:lpstr>'Maradvány Polg_Hiv_7_2_m_ '!Nyomtatási_terület</vt:lpstr>
      <vt:lpstr>'Maradvány Tárkányi B_ 7_3_m'!Nyomtatási_terület</vt:lpstr>
      <vt:lpstr>'Működési kiadások3'!Nyomtatási_terület</vt:lpstr>
      <vt:lpstr>'Önkorm.Önként váll.fel.2.1)b'!Nyomtatási_terület</vt:lpstr>
      <vt:lpstr>'önkormányzat kiad.köt. f.2.1)a'!Nyomtatási_terület</vt:lpstr>
      <vt:lpstr>'önkormányzat kiadásai 2.1. '!Nyomtatási_terület</vt:lpstr>
      <vt:lpstr>'Polg.Hiv.köt.fel.2.2)a'!Nyomtatási_terület</vt:lpstr>
      <vt:lpstr>'Polg.Hivatal kiadásai 2.2'!Nyomtatási_terület</vt:lpstr>
      <vt:lpstr>'Támogatás elsz. 9.m.'!Nyomtatási_terület</vt:lpstr>
      <vt:lpstr>'Többéves kihatás 10.m.'!Nyomtatási_terület</vt:lpstr>
      <vt:lpstr>'Vagyonkim. Önkorm. 11.m. '!Nyomtatási_terület</vt:lpstr>
    </vt:vector>
  </TitlesOfParts>
  <Company>kincstár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Szekeres Zsuzsanna</dc:creator>
  <cp:lastModifiedBy>Szekeres Zsuzsa</cp:lastModifiedBy>
  <cp:lastPrinted>2017-05-18T07:24:20Z</cp:lastPrinted>
  <dcterms:created xsi:type="dcterms:W3CDTF">1999-11-19T07:39:00Z</dcterms:created>
  <dcterms:modified xsi:type="dcterms:W3CDTF">2017-05-30T13:26:57Z</dcterms:modified>
</cp:coreProperties>
</file>