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300" windowWidth="15480" windowHeight="11340" tabRatio="599" firstSheet="29" activeTab="25"/>
  </bookViews>
  <sheets>
    <sheet name="bevétel 1.m. " sheetId="163" r:id="rId1"/>
    <sheet name="Bevétel Önkormányzat 1.1 " sheetId="162" r:id="rId2"/>
    <sheet name="Bev.Önk.köt.ell.fel.11)a" sheetId="194" r:id="rId3"/>
    <sheet name="Bev. Önkorm.Önk.v.fel.1.1)b " sheetId="160" r:id="rId4"/>
    <sheet name="Bevétel Polg.Hivatal 1.2 " sheetId="159" r:id="rId5"/>
    <sheet name="Bev. Polg.Hiv. köt.ell.fa 1" sheetId="158" r:id="rId6"/>
    <sheet name="Bevétel Könyvtár-Műv.h. 1.3" sheetId="157" r:id="rId7"/>
    <sheet name="Bev.Könyv.-Műv.h. köt.ell 1.3a " sheetId="156" r:id="rId8"/>
    <sheet name="Kiadások2" sheetId="71" r:id="rId9"/>
    <sheet name="önkormányzat kiadásai 2.1. " sheetId="165" r:id="rId10"/>
    <sheet name="önk.kiad.köt.fel.2.1)a" sheetId="195" r:id="rId11"/>
    <sheet name="önk.kiad.önk.váll.fel.2.1)b" sheetId="196" r:id="rId12"/>
    <sheet name="Polg.Hivatal kiadásai 2.2" sheetId="73" r:id="rId13"/>
    <sheet name="Polg.Hiv.kiad.köt.fel.2.2)a" sheetId="197" r:id="rId14"/>
    <sheet name="Könyvtár és Műv.H. kiadásai 2.3" sheetId="83" r:id="rId15"/>
    <sheet name="Könyvtár és Műv.H.köt.fel.2.3)a" sheetId="198" r:id="rId16"/>
    <sheet name="Működési kiadások3" sheetId="72" r:id="rId17"/>
    <sheet name="Felhalmozás 4.mell." sheetId="191" r:id="rId18"/>
    <sheet name="Mérleg5" sheetId="186" r:id="rId19"/>
    <sheet name="Működési és felh. mérl.6" sheetId="154" r:id="rId20"/>
    <sheet name="Maradvány Önk_7_1_m_" sheetId="132" r:id="rId21"/>
    <sheet name="Maradvány Polg_Hiv_7_2_m_ " sheetId="133" r:id="rId22"/>
    <sheet name="Maradvány Tárkányi B_ 7_3_m" sheetId="134" r:id="rId23"/>
    <sheet name="részesedések 8.m." sheetId="203" r:id="rId24"/>
    <sheet name="Támogatás elsz. 9.m." sheetId="180" r:id="rId25"/>
    <sheet name="10. m.Többéves kih." sheetId="201" r:id="rId26"/>
    <sheet name="Vagyonkim. Önkorm. 11.m." sheetId="205" r:id="rId27"/>
    <sheet name="Adósságállomány Önk. 12.1.m." sheetId="150" r:id="rId28"/>
    <sheet name="Adósságállomány Polg.H 12.2.m. " sheetId="151" r:id="rId29"/>
    <sheet name="Adósságállomány Tárk. B.12.3.m." sheetId="152" r:id="rId30"/>
    <sheet name="Közvetett tám.13.m." sheetId="199" r:id="rId31"/>
    <sheet name="Pénzeszk_vál_ Önk_ 14_1_m_ " sheetId="145" r:id="rId32"/>
    <sheet name="Pénzeszk_vál_ Polg_ Hiv_14_2_m " sheetId="146" r:id="rId33"/>
    <sheet name="Pénzeszk_vál_ Tárkányi B_14_3_m" sheetId="147" r:id="rId34"/>
    <sheet name="Adósságot kel.15.mell." sheetId="202" r:id="rId35"/>
    <sheet name="Munka1" sheetId="204" r:id="rId36"/>
  </sheets>
  <definedNames>
    <definedName name="_xlnm._FilterDatabase" localSheetId="10" hidden="1">'önk.kiad.köt.fel.2.1)a'!$A$4:$K$393</definedName>
    <definedName name="_xlnm._FilterDatabase" localSheetId="11" hidden="1">'önk.kiad.önk.váll.fel.2.1)b'!$A$4:$K$37</definedName>
    <definedName name="_xlnm._FilterDatabase" localSheetId="9" hidden="1">'önkormányzat kiadásai 2.1. '!$A$4:$K$415</definedName>
    <definedName name="Excel_BuiltIn_Print_Area_6_1" localSheetId="3">#REF!</definedName>
    <definedName name="Excel_BuiltIn_Print_Area_6_1" localSheetId="5">#REF!</definedName>
    <definedName name="Excel_BuiltIn_Print_Area_6_1" localSheetId="7">#REF!</definedName>
    <definedName name="Excel_BuiltIn_Print_Area_6_1" localSheetId="2">#REF!</definedName>
    <definedName name="Excel_BuiltIn_Print_Area_6_1" localSheetId="0">#REF!</definedName>
    <definedName name="Excel_BuiltIn_Print_Area_6_1" localSheetId="6">#REF!</definedName>
    <definedName name="Excel_BuiltIn_Print_Area_6_1" localSheetId="1">#REF!</definedName>
    <definedName name="Excel_BuiltIn_Print_Area_6_1" localSheetId="4">#REF!</definedName>
    <definedName name="Excel_BuiltIn_Print_Area_6_1" localSheetId="15">#REF!</definedName>
    <definedName name="Excel_BuiltIn_Print_Area_6_1" localSheetId="30">#REF!</definedName>
    <definedName name="Excel_BuiltIn_Print_Area_6_1" localSheetId="20">#REF!</definedName>
    <definedName name="Excel_BuiltIn_Print_Area_6_1" localSheetId="21">#REF!</definedName>
    <definedName name="Excel_BuiltIn_Print_Area_6_1" localSheetId="22">#REF!</definedName>
    <definedName name="Excel_BuiltIn_Print_Area_6_1" localSheetId="18">#REF!</definedName>
    <definedName name="Excel_BuiltIn_Print_Area_6_1" localSheetId="19">#REF!</definedName>
    <definedName name="Excel_BuiltIn_Print_Area_6_1" localSheetId="10">#REF!</definedName>
    <definedName name="Excel_BuiltIn_Print_Area_6_1" localSheetId="11">#REF!</definedName>
    <definedName name="Excel_BuiltIn_Print_Area_6_1" localSheetId="31">#REF!</definedName>
    <definedName name="Excel_BuiltIn_Print_Area_6_1" localSheetId="32">#REF!</definedName>
    <definedName name="Excel_BuiltIn_Print_Area_6_1" localSheetId="33">#REF!</definedName>
    <definedName name="Excel_BuiltIn_Print_Area_6_1" localSheetId="13">#REF!</definedName>
    <definedName name="Excel_BuiltIn_Print_Area_6_1" localSheetId="23">#REF!</definedName>
    <definedName name="Excel_BuiltIn_Print_Area_6_1">#REF!</definedName>
    <definedName name="_xlnm.Print_Area" localSheetId="3">'Bev. Önkorm.Önk.v.fel.1.1)b '!$A$1:$G$42</definedName>
    <definedName name="_xlnm.Print_Area" localSheetId="5">'Bev. Polg.Hiv. köt.ell.fa 1'!$A$1:$G$52</definedName>
    <definedName name="_xlnm.Print_Area" localSheetId="2">'Bev.Önk.köt.ell.fel.11)a'!$A$1:$G$233</definedName>
    <definedName name="_xlnm.Print_Area" localSheetId="0">'bevétel 1.m. '!$A$1:$Q$46</definedName>
    <definedName name="_xlnm.Print_Area" localSheetId="1">'Bevétel Önkormányzat 1.1 '!$A$1:$G$251</definedName>
    <definedName name="_xlnm.Print_Area" localSheetId="4">'Bevétel Polg.Hivatal 1.2 '!$A$1:$G$42</definedName>
    <definedName name="_xlnm.Print_Area" localSheetId="17">'Felhalmozás 4.mell.'!$A$1:$H$85</definedName>
    <definedName name="_xlnm.Print_Area" localSheetId="8">Kiadások2!$A$1:$Q$27</definedName>
    <definedName name="_xlnm.Print_Area" localSheetId="30">'Közvetett tám.13.m.'!$A$1:$E$37</definedName>
    <definedName name="_xlnm.Print_Area" localSheetId="20">'Maradvány Önk_7_1_m_'!$A$1:$D$30</definedName>
    <definedName name="_xlnm.Print_Area" localSheetId="21">'Maradvány Polg_Hiv_7_2_m_ '!$A$1:$D$28</definedName>
    <definedName name="_xlnm.Print_Area" localSheetId="22">'Maradvány Tárkányi B_ 7_3_m'!$A$1:$D$30</definedName>
    <definedName name="_xlnm.Print_Area" localSheetId="16">'Működési kiadások3'!$A$1:$Q$35</definedName>
    <definedName name="_xlnm.Print_Area" localSheetId="10">'önk.kiad.köt.fel.2.1)a'!$A$1:$F$394</definedName>
    <definedName name="_xlnm.Print_Area" localSheetId="11">'önk.kiad.önk.váll.fel.2.1)b'!$A$1:$F$38</definedName>
    <definedName name="_xlnm.Print_Area" localSheetId="9">'önkormányzat kiadásai 2.1. '!$A$1:$F$416</definedName>
    <definedName name="_xlnm.Print_Area" localSheetId="13">'Polg.Hiv.kiad.köt.fel.2.2)a'!$A$1:$F$52</definedName>
    <definedName name="_xlnm.Print_Area" localSheetId="12">'Polg.Hivatal kiadásai 2.2'!$A$1:$F$52</definedName>
    <definedName name="_xlnm.Print_Area" localSheetId="24">'Támogatás elsz. 9.m.'!$A$1:$F$55</definedName>
  </definedNames>
  <calcPr calcId="145621"/>
</workbook>
</file>

<file path=xl/calcChain.xml><?xml version="1.0" encoding="utf-8"?>
<calcChain xmlns="http://schemas.openxmlformats.org/spreadsheetml/2006/main">
  <c r="F93" i="204" l="1"/>
  <c r="E93" i="204"/>
  <c r="F86" i="204"/>
  <c r="F122" i="204" s="1"/>
  <c r="E86" i="204"/>
  <c r="H70" i="204"/>
  <c r="G70" i="204"/>
  <c r="F70" i="204"/>
  <c r="E70" i="204"/>
  <c r="H65" i="204"/>
  <c r="G65" i="204"/>
  <c r="F65" i="204"/>
  <c r="E65" i="204"/>
  <c r="H56" i="204"/>
  <c r="G56" i="204"/>
  <c r="F56" i="204"/>
  <c r="E56" i="204"/>
  <c r="H51" i="204"/>
  <c r="G51" i="204"/>
  <c r="F51" i="204"/>
  <c r="E51" i="204"/>
  <c r="H46" i="204"/>
  <c r="G46" i="204"/>
  <c r="G45" i="204" s="1"/>
  <c r="F46" i="204"/>
  <c r="F45" i="204" s="1"/>
  <c r="E46" i="204"/>
  <c r="E45" i="204" s="1"/>
  <c r="H45" i="204"/>
  <c r="H40" i="204"/>
  <c r="G40" i="204"/>
  <c r="F40" i="204"/>
  <c r="E40" i="204"/>
  <c r="H35" i="204"/>
  <c r="G35" i="204"/>
  <c r="F35" i="204"/>
  <c r="E35" i="204"/>
  <c r="H30" i="204"/>
  <c r="G30" i="204"/>
  <c r="F30" i="204"/>
  <c r="E30" i="204"/>
  <c r="H25" i="204"/>
  <c r="G25" i="204"/>
  <c r="F25" i="204"/>
  <c r="E25" i="204"/>
  <c r="H20" i="204"/>
  <c r="G20" i="204"/>
  <c r="G19" i="204" s="1"/>
  <c r="G62" i="204" s="1"/>
  <c r="G71" i="204" s="1"/>
  <c r="F20" i="204"/>
  <c r="E20" i="204"/>
  <c r="E19" i="204" s="1"/>
  <c r="E62" i="204" s="1"/>
  <c r="E71" i="204" s="1"/>
  <c r="H19" i="204"/>
  <c r="F19" i="204"/>
  <c r="H18" i="204"/>
  <c r="H62" i="204" l="1"/>
  <c r="H71" i="204" s="1"/>
  <c r="F62" i="204"/>
  <c r="F71" i="204" s="1"/>
  <c r="E122" i="204"/>
  <c r="D15" i="72"/>
  <c r="J26" i="201" l="1"/>
  <c r="J27" i="201"/>
  <c r="J28" i="201"/>
  <c r="J29" i="201"/>
  <c r="J30" i="201"/>
  <c r="J31" i="201"/>
  <c r="J32" i="201"/>
  <c r="J33" i="201"/>
  <c r="J34" i="201"/>
  <c r="J35" i="201"/>
  <c r="J36" i="201"/>
  <c r="J37" i="201"/>
  <c r="J38" i="201"/>
  <c r="J39" i="201"/>
  <c r="J40" i="201"/>
  <c r="J41" i="201"/>
  <c r="J42" i="201"/>
  <c r="J43" i="201"/>
  <c r="J44" i="201"/>
  <c r="J45" i="201"/>
  <c r="J46" i="201"/>
  <c r="J47" i="201"/>
  <c r="J25" i="201"/>
  <c r="E24" i="201"/>
  <c r="F24" i="201"/>
  <c r="G24" i="201"/>
  <c r="H24" i="201"/>
  <c r="I24" i="201"/>
  <c r="D24" i="201"/>
  <c r="J19" i="201"/>
  <c r="J20" i="201"/>
  <c r="J21" i="201"/>
  <c r="J22" i="201"/>
  <c r="J23" i="201"/>
  <c r="J18" i="201"/>
  <c r="E17" i="201"/>
  <c r="F17" i="201"/>
  <c r="G17" i="201"/>
  <c r="H17" i="201"/>
  <c r="I17" i="201"/>
  <c r="D17" i="201"/>
  <c r="F7" i="201"/>
  <c r="G7" i="201"/>
  <c r="H7" i="201"/>
  <c r="I7" i="201"/>
  <c r="D7" i="201"/>
  <c r="D45" i="180"/>
  <c r="F45" i="180"/>
  <c r="C45" i="180"/>
  <c r="E42" i="180"/>
  <c r="G42" i="180" s="1"/>
  <c r="E43" i="180"/>
  <c r="G43" i="180" s="1"/>
  <c r="E44" i="180"/>
  <c r="G44" i="180" s="1"/>
  <c r="E41" i="180"/>
  <c r="G41" i="180" s="1"/>
  <c r="C33" i="180"/>
  <c r="C35" i="180" s="1"/>
  <c r="E31" i="180"/>
  <c r="E33" i="180" s="1"/>
  <c r="E35" i="180" s="1"/>
  <c r="D33" i="180"/>
  <c r="D35" i="180" s="1"/>
  <c r="C12" i="180"/>
  <c r="C22" i="180" s="1"/>
  <c r="D12" i="180"/>
  <c r="D22" i="180" s="1"/>
  <c r="E12" i="180"/>
  <c r="E22" i="180" s="1"/>
  <c r="F9" i="180"/>
  <c r="F18" i="180"/>
  <c r="F19" i="180"/>
  <c r="F20" i="180"/>
  <c r="E23" i="203"/>
  <c r="D23" i="203"/>
  <c r="F9" i="203"/>
  <c r="F8" i="203"/>
  <c r="F7" i="203"/>
  <c r="F6" i="203"/>
  <c r="K28" i="202"/>
  <c r="J28" i="202"/>
  <c r="H28" i="202"/>
  <c r="F28" i="202"/>
  <c r="L26" i="202"/>
  <c r="L23" i="202"/>
  <c r="L21" i="202"/>
  <c r="L16" i="202"/>
  <c r="L12" i="202"/>
  <c r="L9" i="202"/>
  <c r="L8" i="202"/>
  <c r="L7" i="202"/>
  <c r="L5" i="202"/>
  <c r="L28" i="202" l="1"/>
  <c r="F23" i="203"/>
  <c r="H48" i="201"/>
  <c r="G48" i="201"/>
  <c r="D48" i="201"/>
  <c r="F48" i="201"/>
  <c r="I48" i="201"/>
  <c r="J24" i="201"/>
  <c r="J17" i="201"/>
  <c r="G45" i="180"/>
  <c r="E45" i="180"/>
  <c r="L29" i="202"/>
  <c r="L31" i="202" s="1"/>
  <c r="G12" i="147" l="1"/>
  <c r="E16" i="201" l="1"/>
  <c r="J16" i="201" s="1"/>
  <c r="E15" i="201"/>
  <c r="J15" i="201" s="1"/>
  <c r="E14" i="201"/>
  <c r="J14" i="201" s="1"/>
  <c r="E13" i="201"/>
  <c r="J13" i="201" s="1"/>
  <c r="E12" i="201"/>
  <c r="J12" i="201" s="1"/>
  <c r="E11" i="201"/>
  <c r="J11" i="201" s="1"/>
  <c r="E10" i="201"/>
  <c r="J10" i="201" s="1"/>
  <c r="E9" i="201"/>
  <c r="J9" i="201" s="1"/>
  <c r="E8" i="201"/>
  <c r="E7" i="201" l="1"/>
  <c r="J8" i="201"/>
  <c r="D21" i="133"/>
  <c r="J23" i="154"/>
  <c r="H25" i="154"/>
  <c r="I25" i="154"/>
  <c r="G25" i="154"/>
  <c r="I16" i="154"/>
  <c r="G13" i="154"/>
  <c r="G16" i="154" s="1"/>
  <c r="I13" i="154"/>
  <c r="H13" i="154"/>
  <c r="H16" i="154" s="1"/>
  <c r="C16" i="154"/>
  <c r="J15" i="154"/>
  <c r="B16" i="154"/>
  <c r="J7" i="201" l="1"/>
  <c r="J48" i="201" s="1"/>
  <c r="E48" i="201"/>
  <c r="B28" i="154"/>
  <c r="E9" i="186"/>
  <c r="E31" i="186"/>
  <c r="I29" i="186" l="1"/>
  <c r="N21" i="163"/>
  <c r="O21" i="163"/>
  <c r="G23" i="186"/>
  <c r="G20" i="186" s="1"/>
  <c r="H23" i="186"/>
  <c r="H20" i="186"/>
  <c r="F85" i="191"/>
  <c r="D85" i="191"/>
  <c r="D15" i="191"/>
  <c r="F15" i="191"/>
  <c r="E21" i="199" l="1"/>
  <c r="D21" i="199"/>
  <c r="E26" i="199"/>
  <c r="D26" i="199"/>
  <c r="D33" i="199" s="1"/>
  <c r="E15" i="199"/>
  <c r="D15" i="199"/>
  <c r="E33" i="199" l="1"/>
  <c r="B34" i="72"/>
  <c r="E61" i="198"/>
  <c r="D61" i="198"/>
  <c r="C61" i="198"/>
  <c r="E60" i="198"/>
  <c r="D60" i="198"/>
  <c r="C60" i="198"/>
  <c r="E59" i="198"/>
  <c r="D59" i="198"/>
  <c r="C59" i="198"/>
  <c r="E58" i="198"/>
  <c r="F58" i="198" s="1"/>
  <c r="D58" i="198"/>
  <c r="C58" i="198"/>
  <c r="E57" i="198"/>
  <c r="D57" i="198"/>
  <c r="C57" i="198"/>
  <c r="E56" i="198"/>
  <c r="D56" i="198"/>
  <c r="C56" i="198"/>
  <c r="E55" i="198"/>
  <c r="D55" i="198"/>
  <c r="C55" i="198"/>
  <c r="F54" i="198"/>
  <c r="E54" i="198"/>
  <c r="D54" i="198"/>
  <c r="C54" i="198"/>
  <c r="F53" i="198"/>
  <c r="E53" i="198"/>
  <c r="D53" i="198"/>
  <c r="C53" i="198"/>
  <c r="F52" i="198"/>
  <c r="E52" i="198"/>
  <c r="D52" i="198"/>
  <c r="C52" i="198"/>
  <c r="F51" i="198"/>
  <c r="E51" i="198"/>
  <c r="D51" i="198"/>
  <c r="C51" i="198"/>
  <c r="F47" i="198"/>
  <c r="F45" i="198"/>
  <c r="F43" i="198"/>
  <c r="F42" i="198"/>
  <c r="F41" i="198"/>
  <c r="E40" i="198"/>
  <c r="D40" i="198"/>
  <c r="C40" i="198"/>
  <c r="F32" i="198"/>
  <c r="E29" i="198"/>
  <c r="F29" i="198" s="1"/>
  <c r="D29" i="198"/>
  <c r="C29" i="198"/>
  <c r="F25" i="198"/>
  <c r="F23" i="198"/>
  <c r="F21" i="198"/>
  <c r="F20" i="198"/>
  <c r="F19" i="198"/>
  <c r="E18" i="198"/>
  <c r="F18" i="198" s="1"/>
  <c r="D18" i="198"/>
  <c r="C18" i="198"/>
  <c r="F10" i="198"/>
  <c r="F45" i="83"/>
  <c r="F47" i="83"/>
  <c r="F32" i="83"/>
  <c r="F22" i="197"/>
  <c r="F31" i="197"/>
  <c r="E47" i="197"/>
  <c r="D47" i="197"/>
  <c r="C47" i="197"/>
  <c r="E46" i="197"/>
  <c r="D46" i="197"/>
  <c r="C46" i="197"/>
  <c r="E45" i="197"/>
  <c r="D45" i="197"/>
  <c r="C45" i="197"/>
  <c r="E44" i="197"/>
  <c r="F44" i="197" s="1"/>
  <c r="D44" i="197"/>
  <c r="C44" i="197"/>
  <c r="E43" i="197"/>
  <c r="D43" i="197"/>
  <c r="C43" i="197"/>
  <c r="E42" i="197"/>
  <c r="D42" i="197"/>
  <c r="C42" i="197"/>
  <c r="C48" i="197" s="1"/>
  <c r="E41" i="197"/>
  <c r="D41" i="197"/>
  <c r="C41" i="197"/>
  <c r="F40" i="197"/>
  <c r="E40" i="197"/>
  <c r="D40" i="197"/>
  <c r="C40" i="197"/>
  <c r="F39" i="197"/>
  <c r="E39" i="197"/>
  <c r="D39" i="197"/>
  <c r="C39" i="197"/>
  <c r="F38" i="197"/>
  <c r="E38" i="197"/>
  <c r="D38" i="197"/>
  <c r="C38" i="197"/>
  <c r="E37" i="197"/>
  <c r="F37" i="197" s="1"/>
  <c r="D37" i="197"/>
  <c r="C37" i="197"/>
  <c r="E26" i="197"/>
  <c r="D26" i="197"/>
  <c r="C26" i="197"/>
  <c r="F20" i="197"/>
  <c r="F18" i="197"/>
  <c r="F17" i="197"/>
  <c r="F16" i="197"/>
  <c r="E15" i="197"/>
  <c r="F15" i="197" s="1"/>
  <c r="D15" i="197"/>
  <c r="C15" i="197"/>
  <c r="F11" i="197"/>
  <c r="F9" i="197"/>
  <c r="F7" i="197"/>
  <c r="F6" i="197"/>
  <c r="F5" i="197"/>
  <c r="C39" i="73"/>
  <c r="D39" i="73"/>
  <c r="E39" i="73"/>
  <c r="C40" i="73"/>
  <c r="D40" i="73"/>
  <c r="E40" i="73"/>
  <c r="C41" i="73"/>
  <c r="D41" i="73"/>
  <c r="E41" i="73"/>
  <c r="C42" i="73"/>
  <c r="D42" i="73"/>
  <c r="E42" i="73"/>
  <c r="C43" i="73"/>
  <c r="D43" i="73"/>
  <c r="E43" i="73"/>
  <c r="C44" i="73"/>
  <c r="D44" i="73"/>
  <c r="E44" i="73"/>
  <c r="C45" i="73"/>
  <c r="D45" i="73"/>
  <c r="E45" i="73"/>
  <c r="C46" i="73"/>
  <c r="D46" i="73"/>
  <c r="E46" i="73"/>
  <c r="C47" i="73"/>
  <c r="D47" i="73"/>
  <c r="E47" i="73"/>
  <c r="D38" i="73"/>
  <c r="E38" i="73"/>
  <c r="C38" i="73"/>
  <c r="C384" i="195"/>
  <c r="D384" i="195"/>
  <c r="E384" i="195"/>
  <c r="C385" i="195"/>
  <c r="D385" i="195"/>
  <c r="F385" i="195" s="1"/>
  <c r="E385" i="195"/>
  <c r="C386" i="195"/>
  <c r="D386" i="195"/>
  <c r="E386" i="195"/>
  <c r="C387" i="195"/>
  <c r="D387" i="195"/>
  <c r="E387" i="195"/>
  <c r="F387" i="195" s="1"/>
  <c r="C388" i="195"/>
  <c r="D388" i="195"/>
  <c r="E388" i="195"/>
  <c r="C389" i="195"/>
  <c r="D389" i="195"/>
  <c r="E389" i="195"/>
  <c r="C390" i="195"/>
  <c r="D390" i="195"/>
  <c r="E390" i="195"/>
  <c r="C391" i="195"/>
  <c r="D391" i="195"/>
  <c r="E391" i="195"/>
  <c r="C392" i="195"/>
  <c r="D392" i="195"/>
  <c r="E392" i="195"/>
  <c r="C383" i="195"/>
  <c r="E383" i="195"/>
  <c r="D383" i="195"/>
  <c r="C28" i="196"/>
  <c r="D28" i="196"/>
  <c r="E28" i="196"/>
  <c r="F28" i="196" s="1"/>
  <c r="C29" i="196"/>
  <c r="D29" i="196"/>
  <c r="E29" i="196"/>
  <c r="C30" i="196"/>
  <c r="D30" i="196"/>
  <c r="E30" i="196"/>
  <c r="C31" i="196"/>
  <c r="D31" i="196"/>
  <c r="E31" i="196"/>
  <c r="C32" i="196"/>
  <c r="D32" i="196"/>
  <c r="E32" i="196"/>
  <c r="C33" i="196"/>
  <c r="D33" i="196"/>
  <c r="E33" i="196"/>
  <c r="C34" i="196"/>
  <c r="D34" i="196"/>
  <c r="E34" i="196"/>
  <c r="C35" i="196"/>
  <c r="D35" i="196"/>
  <c r="E35" i="196"/>
  <c r="C36" i="196"/>
  <c r="D36" i="196"/>
  <c r="E36" i="196"/>
  <c r="D27" i="196"/>
  <c r="E27" i="196"/>
  <c r="C27" i="196"/>
  <c r="F29" i="196"/>
  <c r="F27" i="196"/>
  <c r="E26" i="196"/>
  <c r="D26" i="196"/>
  <c r="C26" i="196"/>
  <c r="F18" i="196"/>
  <c r="F17" i="196"/>
  <c r="F16" i="196"/>
  <c r="E15" i="196"/>
  <c r="D15" i="196"/>
  <c r="C15" i="196"/>
  <c r="F9" i="196"/>
  <c r="F7" i="196"/>
  <c r="F384" i="195"/>
  <c r="E382" i="195"/>
  <c r="D382" i="195"/>
  <c r="C382" i="195"/>
  <c r="E371" i="195"/>
  <c r="D371" i="195"/>
  <c r="C371" i="195"/>
  <c r="F370" i="195"/>
  <c r="F363" i="195"/>
  <c r="E360" i="195"/>
  <c r="D360" i="195"/>
  <c r="C360" i="195"/>
  <c r="F352" i="195"/>
  <c r="E349" i="195"/>
  <c r="D349" i="195"/>
  <c r="C349" i="195"/>
  <c r="F343" i="195"/>
  <c r="F342" i="195"/>
  <c r="F341" i="195"/>
  <c r="E337" i="195"/>
  <c r="D337" i="195"/>
  <c r="C337" i="195"/>
  <c r="F334" i="195"/>
  <c r="F331" i="195"/>
  <c r="F329" i="195"/>
  <c r="E326" i="195"/>
  <c r="D326" i="195"/>
  <c r="C326" i="195"/>
  <c r="F319" i="195"/>
  <c r="E315" i="195"/>
  <c r="D315" i="195"/>
  <c r="C315" i="195"/>
  <c r="F308" i="195"/>
  <c r="E304" i="195"/>
  <c r="D304" i="195"/>
  <c r="C304" i="195"/>
  <c r="F296" i="195"/>
  <c r="E293" i="195"/>
  <c r="D293" i="195"/>
  <c r="C293" i="195"/>
  <c r="F289" i="195"/>
  <c r="E282" i="195"/>
  <c r="D282" i="195"/>
  <c r="C282" i="195"/>
  <c r="F276" i="195"/>
  <c r="F274" i="195"/>
  <c r="F272" i="195"/>
  <c r="E271" i="195"/>
  <c r="D271" i="195"/>
  <c r="C271" i="195"/>
  <c r="F263" i="195"/>
  <c r="F261" i="195"/>
  <c r="E260" i="195"/>
  <c r="D260" i="195"/>
  <c r="C260" i="195"/>
  <c r="F254" i="195"/>
  <c r="E249" i="195"/>
  <c r="D249" i="195"/>
  <c r="C249" i="195"/>
  <c r="F243" i="195"/>
  <c r="E237" i="195"/>
  <c r="D237" i="195"/>
  <c r="C237" i="195"/>
  <c r="F234" i="195"/>
  <c r="F233" i="195"/>
  <c r="E226" i="195"/>
  <c r="D226" i="195"/>
  <c r="C226" i="195"/>
  <c r="F218" i="195"/>
  <c r="E215" i="195"/>
  <c r="D215" i="195"/>
  <c r="C215" i="195"/>
  <c r="E204" i="195"/>
  <c r="D204" i="195"/>
  <c r="C204" i="195"/>
  <c r="F198" i="195"/>
  <c r="E193" i="195"/>
  <c r="D193" i="195"/>
  <c r="C193" i="195"/>
  <c r="F185" i="195"/>
  <c r="F184" i="195"/>
  <c r="F183" i="195"/>
  <c r="E182" i="195"/>
  <c r="D182" i="195"/>
  <c r="C182" i="195"/>
  <c r="F180" i="195"/>
  <c r="F179" i="195"/>
  <c r="F178" i="195"/>
  <c r="F177" i="195"/>
  <c r="F176" i="195"/>
  <c r="F175" i="195"/>
  <c r="F174" i="195"/>
  <c r="F173" i="195"/>
  <c r="F172" i="195"/>
  <c r="E171" i="195"/>
  <c r="D171" i="195"/>
  <c r="C171" i="195"/>
  <c r="F167" i="195"/>
  <c r="F165" i="195"/>
  <c r="F163" i="195"/>
  <c r="E159" i="195"/>
  <c r="F159" i="195" s="1"/>
  <c r="D159" i="195"/>
  <c r="C159" i="195"/>
  <c r="F155" i="195"/>
  <c r="F153" i="195"/>
  <c r="E148" i="195"/>
  <c r="D148" i="195"/>
  <c r="C148" i="195"/>
  <c r="F140" i="195"/>
  <c r="E137" i="195"/>
  <c r="D137" i="195"/>
  <c r="C137" i="195"/>
  <c r="F131" i="195"/>
  <c r="F129" i="195"/>
  <c r="E126" i="195"/>
  <c r="D126" i="195"/>
  <c r="C126" i="195"/>
  <c r="E115" i="195"/>
  <c r="D115" i="195"/>
  <c r="F115" i="195" s="1"/>
  <c r="C115" i="195"/>
  <c r="F111" i="195"/>
  <c r="E104" i="195"/>
  <c r="D104" i="195"/>
  <c r="C104" i="195"/>
  <c r="F100" i="195"/>
  <c r="F96" i="195"/>
  <c r="F95" i="195"/>
  <c r="F94" i="195"/>
  <c r="E93" i="195"/>
  <c r="F93" i="195" s="1"/>
  <c r="D93" i="195"/>
  <c r="C93" i="195"/>
  <c r="F90" i="195"/>
  <c r="F89" i="195"/>
  <c r="F87" i="195"/>
  <c r="F85" i="195"/>
  <c r="F84" i="195"/>
  <c r="F83" i="195"/>
  <c r="E81" i="195"/>
  <c r="D81" i="195"/>
  <c r="C81" i="195"/>
  <c r="F72" i="195"/>
  <c r="F71" i="195"/>
  <c r="E70" i="195"/>
  <c r="D70" i="195"/>
  <c r="C70" i="195"/>
  <c r="F64" i="195"/>
  <c r="E59" i="195"/>
  <c r="D59" i="195"/>
  <c r="C59" i="195"/>
  <c r="F58" i="195"/>
  <c r="F53" i="195"/>
  <c r="E48" i="195"/>
  <c r="D48" i="195"/>
  <c r="C48" i="195"/>
  <c r="F42" i="195"/>
  <c r="E37" i="195"/>
  <c r="D37" i="195"/>
  <c r="C37" i="195"/>
  <c r="F34" i="195"/>
  <c r="F33" i="195"/>
  <c r="F31" i="195"/>
  <c r="F29" i="195"/>
  <c r="E26" i="195"/>
  <c r="D26" i="195"/>
  <c r="C26" i="195"/>
  <c r="F18" i="195"/>
  <c r="E15" i="195"/>
  <c r="D15" i="195"/>
  <c r="C15" i="195"/>
  <c r="F11" i="195"/>
  <c r="F9" i="195"/>
  <c r="F7" i="195"/>
  <c r="F6" i="195"/>
  <c r="F5" i="195"/>
  <c r="E411" i="165"/>
  <c r="F283" i="165"/>
  <c r="F274" i="165"/>
  <c r="F272" i="165"/>
  <c r="F244" i="165"/>
  <c r="C406" i="165"/>
  <c r="D406" i="165"/>
  <c r="E406" i="165"/>
  <c r="C407" i="165"/>
  <c r="D407" i="165"/>
  <c r="E407" i="165"/>
  <c r="C408" i="165"/>
  <c r="D408" i="165"/>
  <c r="E408" i="165"/>
  <c r="C409" i="165"/>
  <c r="D409" i="165"/>
  <c r="E409" i="165"/>
  <c r="C410" i="165"/>
  <c r="D410" i="165"/>
  <c r="E410" i="165"/>
  <c r="C411" i="165"/>
  <c r="D411" i="165"/>
  <c r="C412" i="165"/>
  <c r="D412" i="165"/>
  <c r="E412" i="165"/>
  <c r="C413" i="165"/>
  <c r="D413" i="165"/>
  <c r="E413" i="165"/>
  <c r="C414" i="165"/>
  <c r="D414" i="165"/>
  <c r="E414" i="165"/>
  <c r="D405" i="165"/>
  <c r="E405" i="165"/>
  <c r="C405" i="165"/>
  <c r="F300" i="165"/>
  <c r="D304" i="165"/>
  <c r="E304" i="165"/>
  <c r="C304" i="165"/>
  <c r="F307" i="165"/>
  <c r="F140" i="165"/>
  <c r="F179" i="165"/>
  <c r="F177" i="165"/>
  <c r="F175" i="165"/>
  <c r="D126" i="165"/>
  <c r="E126" i="165"/>
  <c r="C126" i="165"/>
  <c r="C315" i="165"/>
  <c r="D232" i="194"/>
  <c r="E232" i="194"/>
  <c r="C232" i="194"/>
  <c r="C226" i="194"/>
  <c r="D226" i="194"/>
  <c r="E226" i="194"/>
  <c r="C227" i="194"/>
  <c r="D227" i="194"/>
  <c r="E227" i="194"/>
  <c r="C228" i="194"/>
  <c r="D228" i="194"/>
  <c r="C229" i="194"/>
  <c r="D229" i="194"/>
  <c r="E229" i="194"/>
  <c r="C230" i="194"/>
  <c r="D230" i="194"/>
  <c r="E230" i="194"/>
  <c r="C231" i="194"/>
  <c r="D231" i="194"/>
  <c r="E231" i="194"/>
  <c r="E224" i="194"/>
  <c r="D224" i="194"/>
  <c r="C224" i="194"/>
  <c r="F223" i="194"/>
  <c r="E208" i="194"/>
  <c r="E207" i="194"/>
  <c r="D207" i="194"/>
  <c r="D225" i="194" s="1"/>
  <c r="C207" i="194"/>
  <c r="C225" i="194" s="1"/>
  <c r="E206" i="194"/>
  <c r="D206" i="194"/>
  <c r="C206" i="194"/>
  <c r="F201" i="194"/>
  <c r="E197" i="194"/>
  <c r="D197" i="194"/>
  <c r="F197" i="194" s="1"/>
  <c r="C197" i="194"/>
  <c r="F194" i="194"/>
  <c r="E187" i="194"/>
  <c r="D187" i="194"/>
  <c r="C187" i="194"/>
  <c r="F182" i="194"/>
  <c r="E178" i="194"/>
  <c r="D178" i="194"/>
  <c r="C178" i="194"/>
  <c r="F170" i="194"/>
  <c r="D168" i="194"/>
  <c r="C168" i="194"/>
  <c r="F165" i="194"/>
  <c r="E163" i="194"/>
  <c r="E168" i="194" s="1"/>
  <c r="F160" i="194"/>
  <c r="E159" i="194"/>
  <c r="D159" i="194"/>
  <c r="C159" i="194"/>
  <c r="E150" i="194"/>
  <c r="D150" i="194"/>
  <c r="C150" i="194"/>
  <c r="E141" i="194"/>
  <c r="D141" i="194"/>
  <c r="C141" i="194"/>
  <c r="F133" i="194"/>
  <c r="E132" i="194"/>
  <c r="C132" i="194"/>
  <c r="D127" i="194"/>
  <c r="C123" i="194"/>
  <c r="E118" i="194"/>
  <c r="D118" i="194"/>
  <c r="F116" i="194"/>
  <c r="E115" i="194"/>
  <c r="E225" i="194" s="1"/>
  <c r="D115" i="194"/>
  <c r="E113" i="194"/>
  <c r="D113" i="194"/>
  <c r="F113" i="194" s="1"/>
  <c r="C113" i="194"/>
  <c r="C104" i="194"/>
  <c r="E95" i="194"/>
  <c r="D95" i="194"/>
  <c r="C95" i="194"/>
  <c r="E86" i="194"/>
  <c r="D86" i="194"/>
  <c r="C86" i="194"/>
  <c r="F79" i="194"/>
  <c r="E77" i="194"/>
  <c r="D77" i="194"/>
  <c r="C77" i="194"/>
  <c r="F72" i="194"/>
  <c r="E68" i="194"/>
  <c r="D68" i="194"/>
  <c r="C68" i="194"/>
  <c r="F63" i="194"/>
  <c r="F61" i="194"/>
  <c r="F60" i="194"/>
  <c r="E59" i="194"/>
  <c r="D59" i="194"/>
  <c r="C59" i="194"/>
  <c r="F51" i="194"/>
  <c r="E49" i="194"/>
  <c r="D49" i="194"/>
  <c r="C49" i="194"/>
  <c r="F48" i="194"/>
  <c r="F41" i="194"/>
  <c r="E40" i="194"/>
  <c r="D40" i="194"/>
  <c r="C40" i="194"/>
  <c r="F33" i="194"/>
  <c r="F32" i="194"/>
  <c r="E31" i="194"/>
  <c r="D31" i="194"/>
  <c r="C31" i="194"/>
  <c r="F27" i="194"/>
  <c r="F26" i="194"/>
  <c r="E22" i="194"/>
  <c r="D22" i="194"/>
  <c r="C22" i="194"/>
  <c r="F17" i="194"/>
  <c r="E13" i="194"/>
  <c r="D13" i="194"/>
  <c r="C13" i="194"/>
  <c r="F8" i="194"/>
  <c r="F5" i="194"/>
  <c r="F49" i="194" l="1"/>
  <c r="F22" i="194"/>
  <c r="F77" i="194"/>
  <c r="F86" i="194"/>
  <c r="F137" i="195"/>
  <c r="F215" i="195"/>
  <c r="F226" i="195"/>
  <c r="F282" i="195"/>
  <c r="D37" i="196"/>
  <c r="F386" i="195"/>
  <c r="F26" i="197"/>
  <c r="F42" i="197"/>
  <c r="C62" i="198"/>
  <c r="F56" i="198"/>
  <c r="E228" i="194"/>
  <c r="E233" i="194" s="1"/>
  <c r="F193" i="195"/>
  <c r="F204" i="195"/>
  <c r="F40" i="198"/>
  <c r="F26" i="195"/>
  <c r="F37" i="195"/>
  <c r="F48" i="195"/>
  <c r="F31" i="196"/>
  <c r="E48" i="197"/>
  <c r="E62" i="198"/>
  <c r="F62" i="198"/>
  <c r="D62" i="198"/>
  <c r="F48" i="197"/>
  <c r="D48" i="197"/>
  <c r="E393" i="195"/>
  <c r="C393" i="195"/>
  <c r="F249" i="195"/>
  <c r="F304" i="195"/>
  <c r="F315" i="195"/>
  <c r="F360" i="195"/>
  <c r="F81" i="195"/>
  <c r="F104" i="195"/>
  <c r="F171" i="195"/>
  <c r="F182" i="195"/>
  <c r="D393" i="195"/>
  <c r="F237" i="195"/>
  <c r="F260" i="195"/>
  <c r="F293" i="195"/>
  <c r="F326" i="195"/>
  <c r="F349" i="195"/>
  <c r="F383" i="195"/>
  <c r="F148" i="195"/>
  <c r="F371" i="195"/>
  <c r="F59" i="195"/>
  <c r="F70" i="195"/>
  <c r="F337" i="195"/>
  <c r="F389" i="195"/>
  <c r="F392" i="195"/>
  <c r="F15" i="195"/>
  <c r="F271" i="195"/>
  <c r="F390" i="195"/>
  <c r="F391" i="195"/>
  <c r="E37" i="196"/>
  <c r="F37" i="196" s="1"/>
  <c r="C37" i="196"/>
  <c r="F15" i="196"/>
  <c r="F26" i="196"/>
  <c r="F33" i="196"/>
  <c r="F304" i="165"/>
  <c r="C415" i="165"/>
  <c r="C233" i="194"/>
  <c r="C237" i="194" s="1"/>
  <c r="F178" i="194"/>
  <c r="F230" i="194"/>
  <c r="F40" i="194"/>
  <c r="F115" i="194"/>
  <c r="F232" i="194"/>
  <c r="F206" i="194"/>
  <c r="D215" i="194"/>
  <c r="F31" i="194"/>
  <c r="E123" i="194"/>
  <c r="F141" i="194"/>
  <c r="F229" i="194"/>
  <c r="F13" i="194"/>
  <c r="F68" i="194"/>
  <c r="F207" i="194"/>
  <c r="F168" i="194"/>
  <c r="F187" i="194"/>
  <c r="E215" i="194"/>
  <c r="F224" i="194"/>
  <c r="F59" i="194"/>
  <c r="F118" i="194"/>
  <c r="F226" i="194"/>
  <c r="D233" i="194"/>
  <c r="F228" i="194"/>
  <c r="D123" i="194"/>
  <c r="F163" i="194"/>
  <c r="C215" i="194"/>
  <c r="F225" i="194"/>
  <c r="F127" i="194"/>
  <c r="D132" i="194"/>
  <c r="F132" i="194" s="1"/>
  <c r="C250" i="162"/>
  <c r="C244" i="162"/>
  <c r="D244" i="162"/>
  <c r="C245" i="162"/>
  <c r="D245" i="162"/>
  <c r="E245" i="162"/>
  <c r="C246" i="162"/>
  <c r="E246" i="162"/>
  <c r="C247" i="162"/>
  <c r="D247" i="162"/>
  <c r="E247" i="162"/>
  <c r="F247" i="162" s="1"/>
  <c r="C248" i="162"/>
  <c r="D248" i="162"/>
  <c r="E248" i="162"/>
  <c r="C249" i="162"/>
  <c r="D249" i="162"/>
  <c r="E249" i="162"/>
  <c r="D250" i="162"/>
  <c r="E250" i="162"/>
  <c r="D243" i="162"/>
  <c r="C243" i="162"/>
  <c r="E226" i="162"/>
  <c r="E244" i="162" s="1"/>
  <c r="E225" i="162"/>
  <c r="E243" i="162" s="1"/>
  <c r="D225" i="162"/>
  <c r="C225" i="162"/>
  <c r="F219" i="162"/>
  <c r="E172" i="162"/>
  <c r="E136" i="162"/>
  <c r="D127" i="162"/>
  <c r="D246" i="162" s="1"/>
  <c r="E118" i="162"/>
  <c r="D118" i="162"/>
  <c r="F116" i="162"/>
  <c r="E115" i="162"/>
  <c r="D115" i="162"/>
  <c r="C104" i="162"/>
  <c r="F27" i="162"/>
  <c r="E41" i="156"/>
  <c r="F41" i="156" s="1"/>
  <c r="D41" i="156"/>
  <c r="C41" i="156"/>
  <c r="E40" i="156"/>
  <c r="D40" i="156"/>
  <c r="C40" i="156"/>
  <c r="E39" i="156"/>
  <c r="D39" i="156"/>
  <c r="C39" i="156"/>
  <c r="E38" i="156"/>
  <c r="D38" i="156"/>
  <c r="C38" i="156"/>
  <c r="E37" i="156"/>
  <c r="D37" i="156"/>
  <c r="C37" i="156"/>
  <c r="E36" i="156"/>
  <c r="D36" i="156"/>
  <c r="C36" i="156"/>
  <c r="E35" i="156"/>
  <c r="D35" i="156"/>
  <c r="C35" i="156"/>
  <c r="E34" i="156"/>
  <c r="D34" i="156"/>
  <c r="C34" i="156"/>
  <c r="E33" i="156"/>
  <c r="D33" i="156"/>
  <c r="C33" i="156"/>
  <c r="F28" i="156"/>
  <c r="E24" i="156"/>
  <c r="F24" i="156" s="1"/>
  <c r="D24" i="156"/>
  <c r="C24" i="156"/>
  <c r="F19" i="156"/>
  <c r="F16" i="156"/>
  <c r="E15" i="156"/>
  <c r="D15" i="156"/>
  <c r="C15" i="156"/>
  <c r="F14" i="156"/>
  <c r="C35" i="157"/>
  <c r="D35" i="157"/>
  <c r="E35" i="157"/>
  <c r="C36" i="157"/>
  <c r="D36" i="157"/>
  <c r="E36" i="157"/>
  <c r="C37" i="157"/>
  <c r="D37" i="157"/>
  <c r="E37" i="157"/>
  <c r="C38" i="157"/>
  <c r="D38" i="157"/>
  <c r="E38" i="157"/>
  <c r="C39" i="157"/>
  <c r="D39" i="157"/>
  <c r="E39" i="157"/>
  <c r="C40" i="157"/>
  <c r="D40" i="157"/>
  <c r="E40" i="157"/>
  <c r="C41" i="157"/>
  <c r="D41" i="157"/>
  <c r="E41" i="157"/>
  <c r="D34" i="157"/>
  <c r="E34" i="157"/>
  <c r="F34" i="157" s="1"/>
  <c r="C34" i="157"/>
  <c r="F16" i="157"/>
  <c r="E40" i="158"/>
  <c r="D40" i="158"/>
  <c r="C40" i="158"/>
  <c r="E39" i="158"/>
  <c r="D39" i="158"/>
  <c r="C39" i="158"/>
  <c r="E38" i="158"/>
  <c r="D38" i="158"/>
  <c r="C38" i="158"/>
  <c r="E37" i="158"/>
  <c r="D37" i="158"/>
  <c r="C37" i="158"/>
  <c r="E36" i="158"/>
  <c r="D36" i="158"/>
  <c r="C36" i="158"/>
  <c r="E35" i="158"/>
  <c r="D35" i="158"/>
  <c r="C35" i="158"/>
  <c r="E34" i="158"/>
  <c r="D34" i="158"/>
  <c r="C34" i="158"/>
  <c r="E33" i="158"/>
  <c r="D33" i="158"/>
  <c r="C33" i="158"/>
  <c r="E32" i="158"/>
  <c r="F32" i="158" s="1"/>
  <c r="D32" i="158"/>
  <c r="C32" i="158"/>
  <c r="F31" i="158"/>
  <c r="E23" i="158"/>
  <c r="D23" i="158"/>
  <c r="C23" i="158"/>
  <c r="E14" i="158"/>
  <c r="F14" i="158" s="1"/>
  <c r="D14" i="158"/>
  <c r="C14" i="158"/>
  <c r="F9" i="158"/>
  <c r="D34" i="159"/>
  <c r="E34" i="159"/>
  <c r="D35" i="159"/>
  <c r="E35" i="159"/>
  <c r="D36" i="159"/>
  <c r="E36" i="159"/>
  <c r="D37" i="159"/>
  <c r="E37" i="159"/>
  <c r="D38" i="159"/>
  <c r="E38" i="159"/>
  <c r="D39" i="159"/>
  <c r="E39" i="159"/>
  <c r="D40" i="159"/>
  <c r="E40" i="159"/>
  <c r="C34" i="159"/>
  <c r="C35" i="159"/>
  <c r="C36" i="159"/>
  <c r="C37" i="159"/>
  <c r="C38" i="159"/>
  <c r="C39" i="159"/>
  <c r="C40" i="159"/>
  <c r="D33" i="159"/>
  <c r="E33" i="159"/>
  <c r="C33" i="159"/>
  <c r="F31" i="159"/>
  <c r="D41" i="158" l="1"/>
  <c r="F36" i="158"/>
  <c r="F40" i="158"/>
  <c r="F225" i="162"/>
  <c r="C41" i="158"/>
  <c r="E41" i="158"/>
  <c r="F41" i="158" s="1"/>
  <c r="E42" i="156"/>
  <c r="C42" i="156"/>
  <c r="F393" i="195"/>
  <c r="F123" i="194"/>
  <c r="F233" i="194"/>
  <c r="F215" i="194"/>
  <c r="F33" i="156"/>
  <c r="F37" i="156"/>
  <c r="F15" i="156"/>
  <c r="D42" i="156"/>
  <c r="F34" i="156"/>
  <c r="E23" i="186"/>
  <c r="E20" i="186" s="1"/>
  <c r="E85" i="191"/>
  <c r="E15" i="191"/>
  <c r="C16" i="71"/>
  <c r="D16" i="71"/>
  <c r="B16" i="71"/>
  <c r="M16" i="163"/>
  <c r="D42" i="163"/>
  <c r="C23" i="163"/>
  <c r="C20" i="163" s="1"/>
  <c r="D23" i="163"/>
  <c r="B23" i="163"/>
  <c r="B20" i="163" s="1"/>
  <c r="L42" i="163"/>
  <c r="H42" i="163"/>
  <c r="F42" i="156" l="1"/>
  <c r="E58" i="186"/>
  <c r="I60" i="186" l="1"/>
  <c r="I59" i="186"/>
  <c r="H58" i="186"/>
  <c r="G58" i="186"/>
  <c r="F58" i="186"/>
  <c r="I57" i="186"/>
  <c r="I56" i="186"/>
  <c r="I55" i="186"/>
  <c r="H52" i="186"/>
  <c r="G52" i="186"/>
  <c r="F52" i="186"/>
  <c r="E52" i="186"/>
  <c r="I51" i="186"/>
  <c r="I50" i="186"/>
  <c r="I49" i="186"/>
  <c r="I48" i="186"/>
  <c r="I47" i="186"/>
  <c r="I46" i="186"/>
  <c r="H45" i="186"/>
  <c r="H61" i="186" s="1"/>
  <c r="G45" i="186"/>
  <c r="F45" i="186"/>
  <c r="E45" i="186"/>
  <c r="I37" i="186"/>
  <c r="I36" i="186"/>
  <c r="H35" i="186"/>
  <c r="G35" i="186"/>
  <c r="F35" i="186"/>
  <c r="E35" i="186"/>
  <c r="I30" i="186"/>
  <c r="I28" i="186"/>
  <c r="I27" i="186"/>
  <c r="I25" i="186"/>
  <c r="I24" i="186"/>
  <c r="F23" i="186"/>
  <c r="F20" i="186" s="1"/>
  <c r="I22" i="186"/>
  <c r="I19" i="186"/>
  <c r="I18" i="186"/>
  <c r="H17" i="186"/>
  <c r="G17" i="186"/>
  <c r="F17" i="186"/>
  <c r="E17" i="186"/>
  <c r="I16" i="186"/>
  <c r="I13" i="186"/>
  <c r="I12" i="186"/>
  <c r="I11" i="186"/>
  <c r="I10" i="186"/>
  <c r="H9" i="186"/>
  <c r="H8" i="186" s="1"/>
  <c r="G9" i="186"/>
  <c r="G8" i="186" s="1"/>
  <c r="F9" i="186"/>
  <c r="F8" i="186" s="1"/>
  <c r="E8" i="186"/>
  <c r="H34" i="186" l="1"/>
  <c r="G61" i="186"/>
  <c r="G62" i="186" s="1"/>
  <c r="I17" i="186"/>
  <c r="I23" i="186"/>
  <c r="G34" i="186"/>
  <c r="G63" i="186" s="1"/>
  <c r="E61" i="186"/>
  <c r="E62" i="186" s="1"/>
  <c r="I58" i="186"/>
  <c r="I35" i="186"/>
  <c r="F61" i="186"/>
  <c r="F62" i="186" s="1"/>
  <c r="E34" i="186"/>
  <c r="E63" i="186" s="1"/>
  <c r="F34" i="186"/>
  <c r="F63" i="186" s="1"/>
  <c r="H62" i="186"/>
  <c r="I9" i="186"/>
  <c r="I45" i="186"/>
  <c r="I8" i="186"/>
  <c r="I61" i="186" l="1"/>
  <c r="I62" i="186"/>
  <c r="I20" i="186"/>
  <c r="H63" i="186"/>
  <c r="I63" i="186" s="1"/>
  <c r="I34" i="186"/>
  <c r="F58" i="165" l="1"/>
  <c r="F176" i="165"/>
  <c r="F374" i="165"/>
  <c r="D315" i="165" l="1"/>
  <c r="E315" i="165"/>
  <c r="E282" i="165"/>
  <c r="D282" i="165"/>
  <c r="C282" i="165"/>
  <c r="F254" i="165"/>
  <c r="F167" i="165"/>
  <c r="F282" i="165" l="1"/>
  <c r="F315" i="165"/>
  <c r="F155" i="165"/>
  <c r="E104" i="165"/>
  <c r="D104" i="165"/>
  <c r="C104" i="165"/>
  <c r="F100" i="165"/>
  <c r="F96" i="165"/>
  <c r="F95" i="165"/>
  <c r="F94" i="165"/>
  <c r="F87" i="165"/>
  <c r="F83" i="165"/>
  <c r="F84" i="165"/>
  <c r="F42" i="165"/>
  <c r="F34" i="165"/>
  <c r="F18" i="165"/>
  <c r="F31" i="165"/>
  <c r="C15" i="165"/>
  <c r="F104" i="165" l="1"/>
  <c r="E33" i="160"/>
  <c r="E34" i="160"/>
  <c r="E35" i="160"/>
  <c r="E36" i="160"/>
  <c r="E37" i="160"/>
  <c r="E38" i="160"/>
  <c r="E39" i="160"/>
  <c r="D33" i="160"/>
  <c r="D34" i="160"/>
  <c r="D35" i="160"/>
  <c r="D36" i="160"/>
  <c r="D37" i="160"/>
  <c r="D38" i="160"/>
  <c r="D39" i="160"/>
  <c r="C33" i="160"/>
  <c r="C34" i="160"/>
  <c r="C35" i="160"/>
  <c r="C36" i="160"/>
  <c r="C37" i="160"/>
  <c r="C38" i="160"/>
  <c r="C39" i="160"/>
  <c r="D32" i="160"/>
  <c r="E32" i="160"/>
  <c r="C32" i="160"/>
  <c r="F174" i="162"/>
  <c r="E159" i="162"/>
  <c r="D159" i="162"/>
  <c r="C159" i="162"/>
  <c r="E150" i="162"/>
  <c r="D150" i="162"/>
  <c r="C150" i="162"/>
  <c r="F142" i="162"/>
  <c r="D113" i="162"/>
  <c r="E113" i="162"/>
  <c r="C113" i="162"/>
  <c r="D77" i="162"/>
  <c r="E77" i="162"/>
  <c r="C77" i="162"/>
  <c r="F72" i="162"/>
  <c r="F48" i="162"/>
  <c r="F41" i="162"/>
  <c r="F5" i="162"/>
  <c r="C251" i="162" l="1"/>
  <c r="C255" i="162" s="1"/>
  <c r="F113" i="162"/>
  <c r="F150" i="162"/>
  <c r="F77" i="162"/>
  <c r="I28" i="154"/>
  <c r="H28" i="154"/>
  <c r="C28" i="154"/>
  <c r="D16" i="154"/>
  <c r="J14" i="154"/>
  <c r="J27" i="154"/>
  <c r="J19" i="154" l="1"/>
  <c r="E21" i="154"/>
  <c r="E22" i="154"/>
  <c r="E23" i="154"/>
  <c r="G28" i="154"/>
  <c r="G16" i="147"/>
  <c r="G19" i="147"/>
  <c r="G14" i="145"/>
  <c r="G18" i="145" l="1"/>
  <c r="G10" i="145"/>
  <c r="G21" i="145" l="1"/>
  <c r="I13" i="150"/>
  <c r="I14" i="150"/>
  <c r="I15" i="150"/>
  <c r="I16" i="150"/>
  <c r="I18" i="150"/>
  <c r="H17" i="150"/>
  <c r="I17" i="150" s="1"/>
  <c r="I12" i="150"/>
  <c r="F10" i="180"/>
  <c r="C15" i="72" l="1"/>
  <c r="E29" i="72"/>
  <c r="N29" i="72"/>
  <c r="O29" i="72"/>
  <c r="P29" i="72"/>
  <c r="Q29" i="72" l="1"/>
  <c r="B15" i="72"/>
  <c r="E11" i="72"/>
  <c r="E20" i="71"/>
  <c r="C31" i="163"/>
  <c r="D31" i="163"/>
  <c r="B31" i="163"/>
  <c r="C9" i="163"/>
  <c r="D9" i="163"/>
  <c r="B9" i="163"/>
  <c r="B8" i="163" s="1"/>
  <c r="P14" i="163"/>
  <c r="O14" i="163"/>
  <c r="N15" i="163"/>
  <c r="G14" i="146"/>
  <c r="E26" i="73"/>
  <c r="C15" i="73"/>
  <c r="E47" i="158"/>
  <c r="E45" i="158"/>
  <c r="E42" i="158"/>
  <c r="F42" i="163"/>
  <c r="F37" i="163" s="1"/>
  <c r="F36" i="163" s="1"/>
  <c r="G42" i="163"/>
  <c r="G37" i="163" s="1"/>
  <c r="K42" i="163"/>
  <c r="K37" i="163" s="1"/>
  <c r="F53" i="165"/>
  <c r="E26" i="165"/>
  <c r="D26" i="165"/>
  <c r="C26" i="165"/>
  <c r="P33" i="72"/>
  <c r="O33" i="72"/>
  <c r="N33" i="72"/>
  <c r="P25" i="72"/>
  <c r="P26" i="72"/>
  <c r="P27" i="72"/>
  <c r="O25" i="72"/>
  <c r="O26" i="72"/>
  <c r="O27" i="72"/>
  <c r="N25" i="72"/>
  <c r="N26" i="72"/>
  <c r="N27" i="72"/>
  <c r="N28" i="72"/>
  <c r="M18" i="72"/>
  <c r="P20" i="72"/>
  <c r="O20" i="72"/>
  <c r="N20" i="72"/>
  <c r="N21" i="72"/>
  <c r="F21" i="180"/>
  <c r="F17" i="180"/>
  <c r="F16" i="180"/>
  <c r="F15" i="180"/>
  <c r="F14" i="180"/>
  <c r="F13" i="180"/>
  <c r="F11" i="180"/>
  <c r="H13" i="152"/>
  <c r="I13" i="152" s="1"/>
  <c r="H14" i="152"/>
  <c r="H15" i="152"/>
  <c r="I15" i="152" s="1"/>
  <c r="H16" i="152"/>
  <c r="I16" i="152" s="1"/>
  <c r="H17" i="152"/>
  <c r="I17" i="152" s="1"/>
  <c r="H18" i="152"/>
  <c r="I18" i="152" s="1"/>
  <c r="I12" i="152"/>
  <c r="H12" i="152"/>
  <c r="H18" i="151"/>
  <c r="I18" i="151" s="1"/>
  <c r="F364" i="165"/>
  <c r="F365" i="165"/>
  <c r="F413" i="165"/>
  <c r="F392" i="165"/>
  <c r="F356" i="165"/>
  <c r="F350" i="165"/>
  <c r="F351" i="165"/>
  <c r="F352" i="165"/>
  <c r="F345" i="165"/>
  <c r="F319" i="165"/>
  <c r="C326" i="165"/>
  <c r="D326" i="165"/>
  <c r="E326" i="165"/>
  <c r="F285" i="165"/>
  <c r="F287" i="165"/>
  <c r="E293" i="165"/>
  <c r="D293" i="165"/>
  <c r="C293" i="165"/>
  <c r="E260" i="165"/>
  <c r="D260" i="165"/>
  <c r="C260" i="165"/>
  <c r="F245" i="165"/>
  <c r="E248" i="165"/>
  <c r="D248" i="165"/>
  <c r="C248" i="165"/>
  <c r="F229" i="165"/>
  <c r="F198" i="165"/>
  <c r="E204" i="165"/>
  <c r="D204" i="165"/>
  <c r="C204" i="165"/>
  <c r="F185" i="165"/>
  <c r="F184" i="165"/>
  <c r="F183" i="165"/>
  <c r="F173" i="165"/>
  <c r="F174" i="165"/>
  <c r="F178" i="165"/>
  <c r="F180" i="165"/>
  <c r="F163" i="165"/>
  <c r="F153" i="165"/>
  <c r="F131" i="165"/>
  <c r="F129" i="165"/>
  <c r="F111" i="165"/>
  <c r="F72" i="165"/>
  <c r="F71" i="165"/>
  <c r="F29" i="165"/>
  <c r="F6" i="165"/>
  <c r="F7" i="165"/>
  <c r="F9" i="165"/>
  <c r="F11" i="165"/>
  <c r="F5" i="165"/>
  <c r="D40" i="160"/>
  <c r="E40" i="160"/>
  <c r="F115" i="162"/>
  <c r="F118" i="162"/>
  <c r="C123" i="162"/>
  <c r="D123" i="162"/>
  <c r="E123" i="162"/>
  <c r="E251" i="162"/>
  <c r="E187" i="162"/>
  <c r="D187" i="162"/>
  <c r="C187" i="162"/>
  <c r="F179" i="162"/>
  <c r="F241" i="162"/>
  <c r="E242" i="162"/>
  <c r="D242" i="162"/>
  <c r="C242" i="162"/>
  <c r="E233" i="162"/>
  <c r="D233" i="162"/>
  <c r="C233" i="162"/>
  <c r="E224" i="162"/>
  <c r="D224" i="162"/>
  <c r="C224" i="162"/>
  <c r="F212" i="162"/>
  <c r="E215" i="162"/>
  <c r="D215" i="162"/>
  <c r="C215" i="162"/>
  <c r="F201" i="162"/>
  <c r="E206" i="162"/>
  <c r="D206" i="162"/>
  <c r="C206" i="162"/>
  <c r="F191" i="162"/>
  <c r="F136" i="162"/>
  <c r="F133" i="162"/>
  <c r="F127" i="162"/>
  <c r="D86" i="162"/>
  <c r="E86" i="162"/>
  <c r="C86" i="162"/>
  <c r="F51" i="162"/>
  <c r="F32" i="162"/>
  <c r="D31" i="162"/>
  <c r="E31" i="162"/>
  <c r="C31" i="162"/>
  <c r="F26" i="162"/>
  <c r="F17" i="162"/>
  <c r="F8" i="162"/>
  <c r="H42" i="145"/>
  <c r="H35" i="145"/>
  <c r="H34" i="145"/>
  <c r="E49" i="158"/>
  <c r="D43" i="158"/>
  <c r="D44" i="158"/>
  <c r="D45" i="158"/>
  <c r="D46" i="158"/>
  <c r="D47" i="158"/>
  <c r="D48" i="158"/>
  <c r="D49" i="158"/>
  <c r="C43" i="158"/>
  <c r="C44" i="158"/>
  <c r="C45" i="158"/>
  <c r="C46" i="158"/>
  <c r="C47" i="158"/>
  <c r="C48" i="158"/>
  <c r="C49" i="158"/>
  <c r="D42" i="158"/>
  <c r="C42" i="158"/>
  <c r="F42" i="73"/>
  <c r="F9" i="159"/>
  <c r="F28" i="157"/>
  <c r="D15" i="157"/>
  <c r="E15" i="157"/>
  <c r="C15" i="157"/>
  <c r="F14" i="157"/>
  <c r="C52" i="83"/>
  <c r="C29" i="83"/>
  <c r="F23" i="83"/>
  <c r="F37" i="157"/>
  <c r="L37" i="163"/>
  <c r="L36" i="163" s="1"/>
  <c r="P40" i="163"/>
  <c r="O40" i="163"/>
  <c r="N40" i="163"/>
  <c r="E15" i="154"/>
  <c r="E20" i="72"/>
  <c r="E33" i="72"/>
  <c r="J16" i="71"/>
  <c r="M13" i="71"/>
  <c r="B38" i="163"/>
  <c r="D38" i="163"/>
  <c r="P38" i="163" s="1"/>
  <c r="C38" i="163"/>
  <c r="D28" i="154"/>
  <c r="D30" i="154" s="1"/>
  <c r="E404" i="165"/>
  <c r="D404" i="165"/>
  <c r="C404" i="165"/>
  <c r="E393" i="165"/>
  <c r="D393" i="165"/>
  <c r="C393" i="165"/>
  <c r="F385" i="165"/>
  <c r="E382" i="165"/>
  <c r="D382" i="165"/>
  <c r="C382" i="165"/>
  <c r="E371" i="165"/>
  <c r="D371" i="165"/>
  <c r="C371" i="165"/>
  <c r="F363" i="165"/>
  <c r="E360" i="165"/>
  <c r="D360" i="165"/>
  <c r="C360" i="165"/>
  <c r="E348" i="165"/>
  <c r="D348" i="165"/>
  <c r="C348" i="165"/>
  <c r="F342" i="165"/>
  <c r="F340" i="165"/>
  <c r="E337" i="165"/>
  <c r="D337" i="165"/>
  <c r="C337" i="165"/>
  <c r="F330" i="165"/>
  <c r="E271" i="165"/>
  <c r="D271" i="165"/>
  <c r="C271" i="165"/>
  <c r="F265" i="165"/>
  <c r="E237" i="165"/>
  <c r="D237" i="165"/>
  <c r="C237" i="165"/>
  <c r="E226" i="165"/>
  <c r="D226" i="165"/>
  <c r="C226" i="165"/>
  <c r="E215" i="165"/>
  <c r="D215" i="165"/>
  <c r="C215" i="165"/>
  <c r="F209" i="165"/>
  <c r="F207" i="165"/>
  <c r="E193" i="165"/>
  <c r="D193" i="165"/>
  <c r="C193" i="165"/>
  <c r="E182" i="165"/>
  <c r="D182" i="165"/>
  <c r="C182" i="165"/>
  <c r="F172" i="165"/>
  <c r="E171" i="165"/>
  <c r="D171" i="165"/>
  <c r="C171" i="165"/>
  <c r="F165" i="165"/>
  <c r="E159" i="165"/>
  <c r="D159" i="165"/>
  <c r="C159" i="165"/>
  <c r="E148" i="165"/>
  <c r="D148" i="165"/>
  <c r="C148" i="165"/>
  <c r="E137" i="165"/>
  <c r="D137" i="165"/>
  <c r="C137" i="165"/>
  <c r="E115" i="165"/>
  <c r="D115" i="165"/>
  <c r="C115" i="165"/>
  <c r="E93" i="165"/>
  <c r="D93" i="165"/>
  <c r="C93" i="165"/>
  <c r="F90" i="165"/>
  <c r="F89" i="165"/>
  <c r="F85" i="165"/>
  <c r="E81" i="165"/>
  <c r="D81" i="165"/>
  <c r="C81" i="165"/>
  <c r="E70" i="165"/>
  <c r="D70" i="165"/>
  <c r="C70" i="165"/>
  <c r="F64" i="165"/>
  <c r="E59" i="165"/>
  <c r="D59" i="165"/>
  <c r="C59" i="165"/>
  <c r="E48" i="165"/>
  <c r="D48" i="165"/>
  <c r="C48" i="165"/>
  <c r="E37" i="165"/>
  <c r="D37" i="165"/>
  <c r="C37" i="165"/>
  <c r="F33" i="165"/>
  <c r="E15" i="165"/>
  <c r="D15" i="165"/>
  <c r="J13" i="154"/>
  <c r="P46" i="163"/>
  <c r="O46" i="163"/>
  <c r="N46" i="163"/>
  <c r="M46" i="163"/>
  <c r="I46" i="163"/>
  <c r="P45" i="163"/>
  <c r="O45" i="163"/>
  <c r="N45" i="163"/>
  <c r="P44" i="163"/>
  <c r="O44" i="163"/>
  <c r="N44" i="163"/>
  <c r="E44" i="163"/>
  <c r="P43" i="163"/>
  <c r="O43" i="163"/>
  <c r="N43" i="163"/>
  <c r="E43" i="163"/>
  <c r="J42" i="163"/>
  <c r="C42" i="163"/>
  <c r="B42" i="163"/>
  <c r="P41" i="163"/>
  <c r="O41" i="163"/>
  <c r="N41" i="163"/>
  <c r="P39" i="163"/>
  <c r="O39" i="163"/>
  <c r="N39" i="163"/>
  <c r="E39" i="163"/>
  <c r="J37" i="163"/>
  <c r="J36" i="163" s="1"/>
  <c r="P33" i="163"/>
  <c r="O33" i="163"/>
  <c r="N33" i="163"/>
  <c r="P32" i="163"/>
  <c r="O32" i="163"/>
  <c r="N32" i="163"/>
  <c r="L31" i="163"/>
  <c r="K31" i="163"/>
  <c r="K29" i="163" s="1"/>
  <c r="O29" i="163" s="1"/>
  <c r="J31" i="163"/>
  <c r="H31" i="163"/>
  <c r="G31" i="163"/>
  <c r="F31" i="163"/>
  <c r="P30" i="163"/>
  <c r="O30" i="163"/>
  <c r="N30" i="163"/>
  <c r="E30" i="163"/>
  <c r="J29" i="163"/>
  <c r="N29" i="163" s="1"/>
  <c r="P28" i="163"/>
  <c r="O28" i="163"/>
  <c r="N28" i="163"/>
  <c r="M28" i="163"/>
  <c r="I28" i="163"/>
  <c r="E28" i="163"/>
  <c r="P27" i="163"/>
  <c r="O27" i="163"/>
  <c r="N27" i="163"/>
  <c r="E27" i="163"/>
  <c r="P26" i="163"/>
  <c r="O26" i="163"/>
  <c r="N26" i="163"/>
  <c r="P25" i="163"/>
  <c r="O25" i="163"/>
  <c r="N25" i="163"/>
  <c r="E25" i="163"/>
  <c r="P24" i="163"/>
  <c r="O24" i="163"/>
  <c r="N24" i="163"/>
  <c r="E24" i="163"/>
  <c r="L23" i="163"/>
  <c r="L20" i="163" s="1"/>
  <c r="K23" i="163"/>
  <c r="J23" i="163"/>
  <c r="H23" i="163"/>
  <c r="H20" i="163" s="1"/>
  <c r="G23" i="163"/>
  <c r="G20" i="163" s="1"/>
  <c r="F23" i="163"/>
  <c r="F20" i="163" s="1"/>
  <c r="D20" i="163"/>
  <c r="P22" i="163"/>
  <c r="O22" i="163"/>
  <c r="N22" i="163"/>
  <c r="E22" i="163"/>
  <c r="P19" i="163"/>
  <c r="O19" i="163"/>
  <c r="N19" i="163"/>
  <c r="E19" i="163"/>
  <c r="P18" i="163"/>
  <c r="O18" i="163"/>
  <c r="N18" i="163"/>
  <c r="E18" i="163"/>
  <c r="L17" i="163"/>
  <c r="K17" i="163"/>
  <c r="J17" i="163"/>
  <c r="H17" i="163"/>
  <c r="G17" i="163"/>
  <c r="F17" i="163"/>
  <c r="D17" i="163"/>
  <c r="C17" i="163"/>
  <c r="B17" i="163"/>
  <c r="P16" i="163"/>
  <c r="O16" i="163"/>
  <c r="N16" i="163"/>
  <c r="E16" i="163"/>
  <c r="P13" i="163"/>
  <c r="O13" i="163"/>
  <c r="N13" i="163"/>
  <c r="E13" i="163"/>
  <c r="P12" i="163"/>
  <c r="O12" i="163"/>
  <c r="N12" i="163"/>
  <c r="E12" i="163"/>
  <c r="P11" i="163"/>
  <c r="O11" i="163"/>
  <c r="N11" i="163"/>
  <c r="E11" i="163"/>
  <c r="P10" i="163"/>
  <c r="O10" i="163"/>
  <c r="N10" i="163"/>
  <c r="E10" i="163"/>
  <c r="L9" i="163"/>
  <c r="L8" i="163" s="1"/>
  <c r="K9" i="163"/>
  <c r="K8" i="163" s="1"/>
  <c r="J9" i="163"/>
  <c r="J8" i="163" s="1"/>
  <c r="H9" i="163"/>
  <c r="H8" i="163" s="1"/>
  <c r="G9" i="163"/>
  <c r="G8" i="163" s="1"/>
  <c r="F9" i="163"/>
  <c r="F8" i="163" s="1"/>
  <c r="D8" i="163"/>
  <c r="E196" i="162"/>
  <c r="D196" i="162"/>
  <c r="C196" i="162"/>
  <c r="E177" i="162"/>
  <c r="D177" i="162"/>
  <c r="C177" i="162"/>
  <c r="F172" i="162"/>
  <c r="F169" i="162"/>
  <c r="E168" i="162"/>
  <c r="D168" i="162"/>
  <c r="C168" i="162"/>
  <c r="E141" i="162"/>
  <c r="D141" i="162"/>
  <c r="C141" i="162"/>
  <c r="E132" i="162"/>
  <c r="D132" i="162"/>
  <c r="C132" i="162"/>
  <c r="E95" i="162"/>
  <c r="D95" i="162"/>
  <c r="C95" i="162"/>
  <c r="F79" i="162"/>
  <c r="E68" i="162"/>
  <c r="D68" i="162"/>
  <c r="C68" i="162"/>
  <c r="F63" i="162"/>
  <c r="F61" i="162"/>
  <c r="F60" i="162"/>
  <c r="E59" i="162"/>
  <c r="D59" i="162"/>
  <c r="C59" i="162"/>
  <c r="E49" i="162"/>
  <c r="D49" i="162"/>
  <c r="C49" i="162"/>
  <c r="E40" i="162"/>
  <c r="D40" i="162"/>
  <c r="C40" i="162"/>
  <c r="F33" i="162"/>
  <c r="E22" i="162"/>
  <c r="D22" i="162"/>
  <c r="C22" i="162"/>
  <c r="E13" i="162"/>
  <c r="D13" i="162"/>
  <c r="C13" i="162"/>
  <c r="E31" i="160"/>
  <c r="D31" i="160"/>
  <c r="C31" i="160"/>
  <c r="F26" i="160"/>
  <c r="F23" i="160"/>
  <c r="E22" i="160"/>
  <c r="D22" i="160"/>
  <c r="C22" i="160"/>
  <c r="F17" i="160"/>
  <c r="E13" i="160"/>
  <c r="D13" i="160"/>
  <c r="C13" i="160"/>
  <c r="F5" i="160"/>
  <c r="E32" i="159"/>
  <c r="F32" i="159" s="1"/>
  <c r="D32" i="159"/>
  <c r="C32" i="159"/>
  <c r="E23" i="159"/>
  <c r="D23" i="159"/>
  <c r="C23" i="159"/>
  <c r="E14" i="159"/>
  <c r="D14" i="159"/>
  <c r="C14" i="159"/>
  <c r="E33" i="157"/>
  <c r="D33" i="157"/>
  <c r="C33" i="157"/>
  <c r="E24" i="157"/>
  <c r="D24" i="157"/>
  <c r="C24" i="157"/>
  <c r="F19" i="157"/>
  <c r="J26" i="154"/>
  <c r="J25" i="154"/>
  <c r="J20" i="154"/>
  <c r="E20" i="154"/>
  <c r="H30" i="154"/>
  <c r="E13" i="154"/>
  <c r="J12" i="154"/>
  <c r="E12" i="154"/>
  <c r="J11" i="154"/>
  <c r="E11" i="154"/>
  <c r="J10" i="154"/>
  <c r="E10" i="154"/>
  <c r="J9" i="154"/>
  <c r="E9" i="154"/>
  <c r="E25" i="72"/>
  <c r="G21" i="147"/>
  <c r="N19" i="72"/>
  <c r="N22" i="72"/>
  <c r="N23" i="72"/>
  <c r="O19" i="72"/>
  <c r="P22" i="72"/>
  <c r="P23" i="72"/>
  <c r="P21" i="72"/>
  <c r="I19" i="150"/>
  <c r="I24" i="150" s="1"/>
  <c r="E23" i="72"/>
  <c r="O23" i="72"/>
  <c r="E22" i="72"/>
  <c r="O22" i="72"/>
  <c r="E21" i="72"/>
  <c r="O21" i="72"/>
  <c r="D21" i="132"/>
  <c r="D18" i="132"/>
  <c r="D22" i="132" s="1"/>
  <c r="D14" i="132"/>
  <c r="D15" i="132" s="1"/>
  <c r="D11" i="132"/>
  <c r="D18" i="133"/>
  <c r="D14" i="133"/>
  <c r="D11" i="133"/>
  <c r="D23" i="134"/>
  <c r="D20" i="134"/>
  <c r="D16" i="134"/>
  <c r="D13" i="134"/>
  <c r="D24" i="152"/>
  <c r="G19" i="152"/>
  <c r="G24" i="152"/>
  <c r="F19" i="152"/>
  <c r="F24" i="152" s="1"/>
  <c r="E19" i="152"/>
  <c r="E24" i="152" s="1"/>
  <c r="C19" i="152"/>
  <c r="C24" i="152"/>
  <c r="G20" i="151"/>
  <c r="G25" i="151" s="1"/>
  <c r="F20" i="151"/>
  <c r="F25" i="151" s="1"/>
  <c r="E20" i="151"/>
  <c r="E25" i="151" s="1"/>
  <c r="D20" i="151"/>
  <c r="D25" i="151" s="1"/>
  <c r="C20" i="151"/>
  <c r="C25" i="151" s="1"/>
  <c r="H19" i="151"/>
  <c r="H20" i="151" s="1"/>
  <c r="H25" i="151" s="1"/>
  <c r="H19" i="150"/>
  <c r="H24" i="150" s="1"/>
  <c r="G19" i="150"/>
  <c r="G24" i="150" s="1"/>
  <c r="F19" i="150"/>
  <c r="F24" i="150" s="1"/>
  <c r="E19" i="150"/>
  <c r="E24" i="150" s="1"/>
  <c r="D19" i="150"/>
  <c r="D24" i="150" s="1"/>
  <c r="C19" i="150"/>
  <c r="C24" i="150" s="1"/>
  <c r="G17" i="146"/>
  <c r="G10" i="146"/>
  <c r="N34" i="72"/>
  <c r="P31" i="72"/>
  <c r="O31" i="72"/>
  <c r="N31" i="72"/>
  <c r="F20" i="73"/>
  <c r="E37" i="73"/>
  <c r="D37" i="73"/>
  <c r="C37" i="73"/>
  <c r="M13" i="72"/>
  <c r="M12" i="72"/>
  <c r="M10" i="72"/>
  <c r="M8" i="72"/>
  <c r="I18" i="72"/>
  <c r="I17" i="72"/>
  <c r="I13" i="72"/>
  <c r="I12" i="72"/>
  <c r="I10" i="72"/>
  <c r="I8" i="72"/>
  <c r="E34" i="72"/>
  <c r="E30" i="72"/>
  <c r="E28" i="72"/>
  <c r="E27" i="72"/>
  <c r="E26" i="72"/>
  <c r="E24" i="72"/>
  <c r="E19" i="72"/>
  <c r="E18" i="72"/>
  <c r="E17" i="72"/>
  <c r="E16" i="72"/>
  <c r="E10" i="72"/>
  <c r="E9" i="72"/>
  <c r="E8" i="72"/>
  <c r="E13" i="72"/>
  <c r="E14" i="72"/>
  <c r="E12" i="72"/>
  <c r="I18" i="71"/>
  <c r="D52" i="83"/>
  <c r="E52" i="83"/>
  <c r="D53" i="83"/>
  <c r="E53" i="83"/>
  <c r="D54" i="83"/>
  <c r="E54" i="83"/>
  <c r="D55" i="83"/>
  <c r="E55" i="83"/>
  <c r="D56" i="83"/>
  <c r="E56" i="83"/>
  <c r="D57" i="83"/>
  <c r="E57" i="83"/>
  <c r="D58" i="83"/>
  <c r="E58" i="83"/>
  <c r="D59" i="83"/>
  <c r="E59" i="83"/>
  <c r="D60" i="83"/>
  <c r="E60" i="83"/>
  <c r="D61" i="83"/>
  <c r="E61" i="83"/>
  <c r="C53" i="83"/>
  <c r="C54" i="83"/>
  <c r="C55" i="83"/>
  <c r="C56" i="83"/>
  <c r="C57" i="83"/>
  <c r="C58" i="83"/>
  <c r="C59" i="83"/>
  <c r="C60" i="83"/>
  <c r="C61" i="83"/>
  <c r="G16" i="71"/>
  <c r="H16" i="71"/>
  <c r="F16" i="71"/>
  <c r="K7" i="72"/>
  <c r="L7" i="72"/>
  <c r="K15" i="72"/>
  <c r="L15" i="72"/>
  <c r="K32" i="72"/>
  <c r="L32" i="72"/>
  <c r="G32" i="72"/>
  <c r="H32" i="72"/>
  <c r="G15" i="72"/>
  <c r="H15" i="72"/>
  <c r="G7" i="72"/>
  <c r="H7" i="72"/>
  <c r="C32" i="72"/>
  <c r="D32" i="72"/>
  <c r="C7" i="72"/>
  <c r="D7" i="72"/>
  <c r="O8" i="72"/>
  <c r="P8" i="72"/>
  <c r="O9" i="72"/>
  <c r="P9" i="72"/>
  <c r="O10" i="72"/>
  <c r="P10" i="72"/>
  <c r="O11" i="72"/>
  <c r="P11" i="72"/>
  <c r="O12" i="72"/>
  <c r="P12" i="72"/>
  <c r="O13" i="72"/>
  <c r="P13" i="72"/>
  <c r="O14" i="72"/>
  <c r="P14" i="72"/>
  <c r="O16" i="72"/>
  <c r="P16" i="72"/>
  <c r="O17" i="72"/>
  <c r="P17" i="72"/>
  <c r="O18" i="72"/>
  <c r="P18" i="72"/>
  <c r="P19" i="72"/>
  <c r="O24" i="72"/>
  <c r="P24" i="72"/>
  <c r="O28" i="72"/>
  <c r="P28" i="72"/>
  <c r="O30" i="72"/>
  <c r="P30" i="72"/>
  <c r="O34" i="72"/>
  <c r="P34" i="72"/>
  <c r="N8" i="72"/>
  <c r="N9" i="72"/>
  <c r="N10" i="72"/>
  <c r="N11" i="72"/>
  <c r="N12" i="72"/>
  <c r="N13" i="72"/>
  <c r="N14" i="72"/>
  <c r="N16" i="72"/>
  <c r="N17" i="72"/>
  <c r="N18" i="72"/>
  <c r="N24" i="72"/>
  <c r="N30" i="72"/>
  <c r="E51" i="83"/>
  <c r="D51" i="83"/>
  <c r="C51" i="83"/>
  <c r="F43" i="83"/>
  <c r="F42" i="83"/>
  <c r="F41" i="83"/>
  <c r="E40" i="83"/>
  <c r="D40" i="83"/>
  <c r="C40" i="83"/>
  <c r="E29" i="83"/>
  <c r="D29" i="83"/>
  <c r="F25" i="83"/>
  <c r="F21" i="83"/>
  <c r="F20" i="83"/>
  <c r="F19" i="83"/>
  <c r="E18" i="83"/>
  <c r="D18" i="83"/>
  <c r="C18" i="83"/>
  <c r="F10" i="83"/>
  <c r="D26" i="73"/>
  <c r="C26" i="73"/>
  <c r="F18" i="73"/>
  <c r="F17" i="73"/>
  <c r="F16" i="73"/>
  <c r="E15" i="73"/>
  <c r="D15" i="73"/>
  <c r="F11" i="73"/>
  <c r="F9" i="73"/>
  <c r="F7" i="73"/>
  <c r="F6" i="73"/>
  <c r="F5" i="73"/>
  <c r="E21" i="71"/>
  <c r="E19" i="71"/>
  <c r="E18" i="71"/>
  <c r="E15" i="71"/>
  <c r="E14" i="71"/>
  <c r="E13" i="71"/>
  <c r="E12" i="71"/>
  <c r="E11" i="71"/>
  <c r="E10" i="71"/>
  <c r="E9" i="71"/>
  <c r="I13" i="71"/>
  <c r="I11" i="71"/>
  <c r="I10" i="71"/>
  <c r="I9" i="71"/>
  <c r="M18" i="71"/>
  <c r="M10" i="71"/>
  <c r="M11" i="71"/>
  <c r="M9" i="71"/>
  <c r="L16" i="71"/>
  <c r="L22" i="71"/>
  <c r="H22" i="71"/>
  <c r="D22" i="71"/>
  <c r="P24" i="71"/>
  <c r="P21" i="71"/>
  <c r="P20" i="71"/>
  <c r="P19" i="71"/>
  <c r="P18" i="71"/>
  <c r="P14" i="71"/>
  <c r="P13" i="71"/>
  <c r="P12" i="71"/>
  <c r="P11" i="71"/>
  <c r="P10" i="71"/>
  <c r="P9" i="71"/>
  <c r="C22" i="71"/>
  <c r="J15" i="72"/>
  <c r="F32" i="72"/>
  <c r="J32" i="72"/>
  <c r="B32" i="72"/>
  <c r="F15" i="72"/>
  <c r="F7" i="72"/>
  <c r="J7" i="72"/>
  <c r="B7" i="72"/>
  <c r="K16" i="71"/>
  <c r="M16" i="71" s="1"/>
  <c r="N19" i="71"/>
  <c r="N20" i="71"/>
  <c r="N21" i="71"/>
  <c r="O19" i="71"/>
  <c r="O20" i="71"/>
  <c r="O21" i="71"/>
  <c r="O24" i="71"/>
  <c r="O18" i="71"/>
  <c r="O9" i="71"/>
  <c r="O10" i="71"/>
  <c r="O11" i="71"/>
  <c r="O12" i="71"/>
  <c r="O13" i="71"/>
  <c r="O14" i="71"/>
  <c r="O15" i="71"/>
  <c r="F22" i="71"/>
  <c r="G22" i="71"/>
  <c r="J22" i="71"/>
  <c r="K22" i="71"/>
  <c r="B22" i="71"/>
  <c r="B26" i="71" s="1"/>
  <c r="N18" i="71"/>
  <c r="N13" i="71"/>
  <c r="N15" i="71"/>
  <c r="N24" i="71"/>
  <c r="N10" i="71"/>
  <c r="N11" i="71"/>
  <c r="N12" i="71"/>
  <c r="N14" i="71"/>
  <c r="N9" i="71"/>
  <c r="I19" i="151"/>
  <c r="J20" i="163"/>
  <c r="L29" i="163"/>
  <c r="P29" i="163" s="1"/>
  <c r="I22" i="71"/>
  <c r="G30" i="154"/>
  <c r="I30" i="154"/>
  <c r="F35" i="160"/>
  <c r="F248" i="162"/>
  <c r="D251" i="162"/>
  <c r="F411" i="165"/>
  <c r="F414" i="165"/>
  <c r="J28" i="154"/>
  <c r="K20" i="163"/>
  <c r="O20" i="163" s="1"/>
  <c r="H37" i="163"/>
  <c r="O38" i="163"/>
  <c r="D24" i="134"/>
  <c r="D28" i="134" s="1"/>
  <c r="D29" i="134" s="1"/>
  <c r="P9" i="163"/>
  <c r="F407" i="165"/>
  <c r="F409" i="165"/>
  <c r="F33" i="157" l="1"/>
  <c r="F86" i="162"/>
  <c r="F215" i="162"/>
  <c r="F224" i="162"/>
  <c r="M8" i="163"/>
  <c r="G20" i="146"/>
  <c r="F31" i="160"/>
  <c r="F233" i="162"/>
  <c r="F12" i="180"/>
  <c r="F22" i="180" s="1"/>
  <c r="D22" i="133"/>
  <c r="D26" i="133" s="1"/>
  <c r="D27" i="133" s="1"/>
  <c r="D15" i="133"/>
  <c r="B30" i="154"/>
  <c r="Q17" i="72"/>
  <c r="F58" i="83"/>
  <c r="F52" i="83"/>
  <c r="F40" i="73"/>
  <c r="F226" i="165"/>
  <c r="F260" i="165"/>
  <c r="F115" i="165"/>
  <c r="F22" i="160"/>
  <c r="F13" i="160"/>
  <c r="F132" i="162"/>
  <c r="H35" i="72"/>
  <c r="F39" i="73"/>
  <c r="F271" i="165"/>
  <c r="F204" i="165"/>
  <c r="F193" i="165"/>
  <c r="F70" i="165"/>
  <c r="H26" i="71"/>
  <c r="E42" i="157"/>
  <c r="F49" i="158"/>
  <c r="F196" i="162"/>
  <c r="F68" i="162"/>
  <c r="N31" i="163"/>
  <c r="P31" i="163"/>
  <c r="N42" i="163"/>
  <c r="P42" i="163"/>
  <c r="Q44" i="163"/>
  <c r="C37" i="163"/>
  <c r="C36" i="163" s="1"/>
  <c r="O17" i="163"/>
  <c r="D26" i="132"/>
  <c r="D27" i="132" s="1"/>
  <c r="D23" i="132"/>
  <c r="D25" i="132" s="1"/>
  <c r="H34" i="163"/>
  <c r="P7" i="72"/>
  <c r="D35" i="72"/>
  <c r="O31" i="163"/>
  <c r="C26" i="71"/>
  <c r="F40" i="83"/>
  <c r="G34" i="163"/>
  <c r="J26" i="71"/>
  <c r="Q21" i="71"/>
  <c r="J35" i="72"/>
  <c r="P22" i="71"/>
  <c r="P32" i="72"/>
  <c r="I16" i="71"/>
  <c r="P20" i="163"/>
  <c r="N9" i="163"/>
  <c r="K26" i="71"/>
  <c r="Q39" i="163"/>
  <c r="H19" i="152"/>
  <c r="H24" i="152" s="1"/>
  <c r="E38" i="163"/>
  <c r="O23" i="163"/>
  <c r="Q19" i="72"/>
  <c r="F24" i="157"/>
  <c r="C50" i="158"/>
  <c r="F326" i="165"/>
  <c r="F348" i="165"/>
  <c r="F237" i="165"/>
  <c r="F382" i="165"/>
  <c r="F371" i="165"/>
  <c r="F159" i="165"/>
  <c r="F337" i="165"/>
  <c r="F59" i="165"/>
  <c r="F360" i="165"/>
  <c r="F81" i="165"/>
  <c r="F182" i="165"/>
  <c r="F405" i="165"/>
  <c r="D415" i="165"/>
  <c r="F171" i="165"/>
  <c r="F215" i="165"/>
  <c r="F148" i="165"/>
  <c r="F137" i="165"/>
  <c r="F412" i="165"/>
  <c r="F93" i="165"/>
  <c r="F48" i="165"/>
  <c r="F393" i="165"/>
  <c r="F248" i="165"/>
  <c r="F293" i="165"/>
  <c r="F37" i="165"/>
  <c r="F406" i="165"/>
  <c r="F15" i="165"/>
  <c r="C40" i="160"/>
  <c r="F32" i="160"/>
  <c r="F31" i="162"/>
  <c r="F242" i="162"/>
  <c r="F206" i="162"/>
  <c r="F246" i="162"/>
  <c r="F177" i="162"/>
  <c r="F187" i="162"/>
  <c r="F123" i="162"/>
  <c r="F22" i="162"/>
  <c r="F59" i="162"/>
  <c r="F49" i="162"/>
  <c r="F13" i="162"/>
  <c r="F141" i="162"/>
  <c r="F243" i="162"/>
  <c r="F244" i="162"/>
  <c r="F250" i="162"/>
  <c r="F40" i="162"/>
  <c r="F251" i="162"/>
  <c r="J30" i="154"/>
  <c r="J16" i="154"/>
  <c r="E28" i="154"/>
  <c r="C30" i="154"/>
  <c r="E30" i="154" s="1"/>
  <c r="E16" i="154"/>
  <c r="H36" i="145"/>
  <c r="P23" i="163"/>
  <c r="N32" i="72"/>
  <c r="Q30" i="72"/>
  <c r="Q24" i="72"/>
  <c r="Q22" i="72"/>
  <c r="O32" i="72"/>
  <c r="E32" i="72"/>
  <c r="C35" i="72"/>
  <c r="Q23" i="72"/>
  <c r="Q20" i="72"/>
  <c r="Q18" i="72"/>
  <c r="Q33" i="72"/>
  <c r="Q34" i="72"/>
  <c r="Q21" i="72"/>
  <c r="B35" i="72"/>
  <c r="Q25" i="72"/>
  <c r="E15" i="72"/>
  <c r="Q28" i="72"/>
  <c r="Q26" i="72"/>
  <c r="Q27" i="72"/>
  <c r="Q14" i="72"/>
  <c r="E7" i="72"/>
  <c r="E22" i="71"/>
  <c r="Q15" i="71"/>
  <c r="Q9" i="71"/>
  <c r="E16" i="71"/>
  <c r="D26" i="71"/>
  <c r="Q43" i="163"/>
  <c r="B37" i="163"/>
  <c r="B36" i="163" s="1"/>
  <c r="N36" i="163" s="1"/>
  <c r="N38" i="163"/>
  <c r="E23" i="163"/>
  <c r="Q25" i="163"/>
  <c r="E20" i="163"/>
  <c r="N20" i="163"/>
  <c r="N23" i="163"/>
  <c r="D34" i="163"/>
  <c r="N17" i="163"/>
  <c r="B34" i="163"/>
  <c r="E17" i="163"/>
  <c r="Q10" i="163"/>
  <c r="Q24" i="163"/>
  <c r="Q11" i="163"/>
  <c r="Q27" i="163"/>
  <c r="E42" i="163"/>
  <c r="Q12" i="163"/>
  <c r="J34" i="163"/>
  <c r="P17" i="163"/>
  <c r="Q17" i="163" s="1"/>
  <c r="Q38" i="163"/>
  <c r="D37" i="163"/>
  <c r="D36" i="163" s="1"/>
  <c r="E36" i="163" s="1"/>
  <c r="C8" i="163"/>
  <c r="C34" i="163" s="1"/>
  <c r="Q22" i="163"/>
  <c r="Q13" i="163"/>
  <c r="Q18" i="163"/>
  <c r="Q19" i="163"/>
  <c r="O9" i="163"/>
  <c r="Q9" i="163" s="1"/>
  <c r="E9" i="163"/>
  <c r="F408" i="165"/>
  <c r="E415" i="165"/>
  <c r="F40" i="160"/>
  <c r="N8" i="163"/>
  <c r="K34" i="163"/>
  <c r="I14" i="152"/>
  <c r="I19" i="152" s="1"/>
  <c r="I24" i="152" s="1"/>
  <c r="L26" i="71"/>
  <c r="F15" i="73"/>
  <c r="Q16" i="72"/>
  <c r="Q11" i="72"/>
  <c r="I15" i="72"/>
  <c r="M7" i="72"/>
  <c r="F56" i="83"/>
  <c r="D17" i="134"/>
  <c r="D25" i="134" s="1"/>
  <c r="Q30" i="163"/>
  <c r="M37" i="163"/>
  <c r="L34" i="163"/>
  <c r="Q19" i="71"/>
  <c r="P15" i="72"/>
  <c r="F36" i="159"/>
  <c r="P8" i="163"/>
  <c r="N7" i="72"/>
  <c r="Q14" i="71"/>
  <c r="Q20" i="71"/>
  <c r="F15" i="157"/>
  <c r="I20" i="151"/>
  <c r="I25" i="151" s="1"/>
  <c r="L35" i="72"/>
  <c r="M15" i="72"/>
  <c r="N15" i="72"/>
  <c r="Q13" i="72"/>
  <c r="Q12" i="72"/>
  <c r="K35" i="72"/>
  <c r="Q9" i="72"/>
  <c r="O7" i="72"/>
  <c r="O15" i="72"/>
  <c r="Q10" i="72"/>
  <c r="Q8" i="72"/>
  <c r="I7" i="72"/>
  <c r="F35" i="72"/>
  <c r="G35" i="72"/>
  <c r="F38" i="73"/>
  <c r="F26" i="73"/>
  <c r="D48" i="73"/>
  <c r="F44" i="73"/>
  <c r="E48" i="73"/>
  <c r="C48" i="73"/>
  <c r="G26" i="71"/>
  <c r="Q11" i="71"/>
  <c r="F26" i="71"/>
  <c r="Q12" i="71"/>
  <c r="P16" i="71"/>
  <c r="Q13" i="71"/>
  <c r="F45" i="158"/>
  <c r="E50" i="158"/>
  <c r="F42" i="158"/>
  <c r="D50" i="158"/>
  <c r="F40" i="159"/>
  <c r="F14" i="159"/>
  <c r="C41" i="159"/>
  <c r="E41" i="159"/>
  <c r="D41" i="159"/>
  <c r="F34" i="163"/>
  <c r="H36" i="163"/>
  <c r="G36" i="163"/>
  <c r="I37" i="163"/>
  <c r="F51" i="83"/>
  <c r="F54" i="83"/>
  <c r="C62" i="83"/>
  <c r="F29" i="83"/>
  <c r="D62" i="83"/>
  <c r="F53" i="83"/>
  <c r="E62" i="83"/>
  <c r="F18" i="83"/>
  <c r="Q18" i="71"/>
  <c r="N22" i="71"/>
  <c r="N16" i="71"/>
  <c r="O22" i="71"/>
  <c r="M22" i="71"/>
  <c r="O16" i="71"/>
  <c r="Q10" i="71"/>
  <c r="C42" i="157"/>
  <c r="D42" i="157"/>
  <c r="F41" i="157"/>
  <c r="O42" i="163"/>
  <c r="Q46" i="163"/>
  <c r="K36" i="163"/>
  <c r="M36" i="163" s="1"/>
  <c r="Q16" i="163"/>
  <c r="Q28" i="163"/>
  <c r="O26" i="71" l="1"/>
  <c r="D23" i="133"/>
  <c r="F42" i="157"/>
  <c r="Q7" i="72"/>
  <c r="M26" i="71"/>
  <c r="Q22" i="71"/>
  <c r="O37" i="163"/>
  <c r="O8" i="163"/>
  <c r="Q8" i="163" s="1"/>
  <c r="I34" i="163"/>
  <c r="Q20" i="163"/>
  <c r="Q42" i="163"/>
  <c r="Q23" i="163"/>
  <c r="F50" i="158"/>
  <c r="N37" i="163"/>
  <c r="E26" i="71"/>
  <c r="I26" i="71"/>
  <c r="Q32" i="72"/>
  <c r="F415" i="165"/>
  <c r="P26" i="71"/>
  <c r="Q26" i="71" s="1"/>
  <c r="E35" i="72"/>
  <c r="P35" i="72"/>
  <c r="N35" i="72"/>
  <c r="Q15" i="72"/>
  <c r="P36" i="163"/>
  <c r="N34" i="163"/>
  <c r="P34" i="163"/>
  <c r="E34" i="163"/>
  <c r="O34" i="163"/>
  <c r="P37" i="163"/>
  <c r="E8" i="163"/>
  <c r="M34" i="163"/>
  <c r="E37" i="163"/>
  <c r="M35" i="72"/>
  <c r="O35" i="72"/>
  <c r="I35" i="72"/>
  <c r="F48" i="73"/>
  <c r="Q16" i="71"/>
  <c r="F41" i="159"/>
  <c r="I36" i="163"/>
  <c r="F62" i="83"/>
  <c r="N26" i="71"/>
  <c r="O36" i="163"/>
  <c r="Q37" i="163" l="1"/>
  <c r="Q35" i="72"/>
  <c r="Q36" i="163"/>
  <c r="Q34" i="163"/>
</calcChain>
</file>

<file path=xl/sharedStrings.xml><?xml version="1.0" encoding="utf-8"?>
<sst xmlns="http://schemas.openxmlformats.org/spreadsheetml/2006/main" count="3538" uniqueCount="818">
  <si>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</si>
  <si>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</si>
  <si>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</si>
  <si>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</si>
  <si>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</si>
  <si>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</si>
  <si>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</si>
  <si>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</si>
  <si>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</si>
  <si>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</si>
  <si>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</si>
  <si>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</si>
  <si>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</si>
  <si>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</si>
  <si>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Összesen</t>
  </si>
  <si>
    <t>12.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</si>
  <si>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</si>
  <si>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</si>
  <si>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</si>
  <si>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</si>
  <si>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Balmazújvárosi többcélú társulás</t>
  </si>
  <si>
    <t>Felújítási cél megnevezése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</si>
  <si>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</si>
  <si>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</si>
  <si>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</si>
  <si>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</si>
  <si>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</si>
  <si>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</si>
  <si>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</si>
  <si>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</si>
  <si>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</si>
  <si>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</si>
  <si>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</si>
  <si>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</si>
  <si>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</si>
  <si>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</si>
  <si>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</si>
  <si>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</si>
  <si>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</si>
  <si>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</si>
  <si>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</si>
  <si>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</si>
  <si>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</si>
  <si>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</si>
  <si>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</si>
  <si>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Debrecen-Nyíregyházi Egyházmegye </t>
  </si>
  <si>
    <t xml:space="preserve"> </t>
  </si>
  <si>
    <t>Az Önkormányzat Pénzügyi mérlege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</si>
  <si>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</si>
  <si>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</si>
  <si>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</si>
  <si>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</si>
  <si>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</si>
  <si>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</si>
  <si>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</si>
  <si>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</si>
  <si>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</si>
  <si>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</si>
  <si>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</si>
  <si>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B113. Települési önkormányzatok szociális és gyermekjóléti feladatainak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</si>
  <si>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</si>
  <si>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</si>
  <si>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</si>
  <si>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</si>
  <si>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</si>
  <si>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</si>
  <si>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</si>
  <si>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</si>
  <si>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</si>
  <si>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</si>
  <si>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</si>
  <si>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</si>
  <si>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</si>
  <si>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</si>
  <si>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</si>
  <si>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</si>
  <si>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</si>
  <si>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</si>
  <si>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</si>
  <si>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018010 Önkormányzatok elszámolásai a közp-i ktg.vetéssel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</si>
  <si>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</si>
  <si>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</si>
  <si>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</si>
  <si>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</si>
  <si>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</si>
  <si>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</si>
  <si>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</si>
  <si>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</si>
  <si>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</si>
  <si>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</si>
  <si>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</si>
  <si>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</si>
  <si>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</si>
  <si>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</si>
  <si>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</si>
  <si>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</si>
  <si>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</si>
  <si>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</si>
  <si>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</si>
  <si>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</si>
  <si>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</si>
  <si>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K512. Tartalékok</t>
  </si>
  <si>
    <t>K5. Egyéb működési célú kiadások (tartalékok nélkül)</t>
  </si>
  <si>
    <t>K9. Finanszírozási kiadások (működési)</t>
  </si>
  <si>
    <t>K9. Finanszírozási kiadások (felhalmozási)</t>
  </si>
  <si>
    <t>ebből: K915. Központi irányítószervi támogatás folyósítása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</si>
  <si>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</si>
  <si>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</si>
  <si>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</si>
  <si>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</si>
  <si>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</si>
  <si>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</si>
  <si>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</si>
  <si>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</si>
  <si>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074040 Fertőző megbetegedéseket megel.jár.ü.ell.</t>
  </si>
  <si>
    <t>K2. Munkaadókat terhelő járulékok és szociális hozzájárulási adó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</si>
  <si>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</si>
  <si>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</si>
  <si>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</si>
  <si>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</si>
  <si>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>K915. Központi irányítószervi támogatás folyósítás</t>
  </si>
  <si>
    <t xml:space="preserve">K9. Finanszírozási kiadások </t>
  </si>
  <si>
    <t xml:space="preserve">   ebből: közfoglalkoztatás</t>
  </si>
  <si>
    <t>Polgárőrség</t>
  </si>
  <si>
    <t>Temetési kölcsön</t>
  </si>
  <si>
    <t>Kormányzati funkció</t>
  </si>
  <si>
    <t>044320</t>
  </si>
  <si>
    <t>045120</t>
  </si>
  <si>
    <t>066020</t>
  </si>
  <si>
    <t>011130</t>
  </si>
  <si>
    <t>900060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</si>
  <si>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</si>
  <si>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</si>
  <si>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</si>
  <si>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</si>
  <si>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</si>
  <si>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</si>
  <si>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</si>
  <si>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</si>
  <si>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</si>
  <si>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</si>
  <si>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</si>
  <si>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</si>
  <si>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</si>
  <si>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</si>
  <si>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</si>
  <si>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</si>
  <si>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>K512. Tartalékok (működési)</t>
  </si>
  <si>
    <t>K512. Tartalékok (felhalmozási)</t>
  </si>
  <si>
    <t>K5. Egyéb működési célú kiadások(tartalék nélkül)</t>
  </si>
  <si>
    <t xml:space="preserve"> KIADÁSOK ÖSSZESEN: </t>
  </si>
  <si>
    <t xml:space="preserve">K5. Egyéb működési célú kiadások </t>
  </si>
  <si>
    <t>B16. Egyéb működési célú támogatások bevételei államháztartáson belülről</t>
  </si>
  <si>
    <t>B8111. Hosszú lejáratú hitelek, kölcsön felvétele</t>
  </si>
  <si>
    <t>084031 Civil szervezetek támogatása</t>
  </si>
  <si>
    <t>Környezetvédelmi pályázati támogatás</t>
  </si>
  <si>
    <t>Tárkányi Béla Könyvt.és Műv.H.</t>
  </si>
  <si>
    <t>Önkormányzat</t>
  </si>
  <si>
    <t>Eredeti e.i.</t>
  </si>
  <si>
    <t>Módosított e.i.</t>
  </si>
  <si>
    <t>Tény</t>
  </si>
  <si>
    <t>Teljesítés %-a</t>
  </si>
  <si>
    <t>Bevételi jogcímek</t>
  </si>
  <si>
    <t>Módosítot e.i.</t>
  </si>
  <si>
    <t>011220 Adó-, vám és jövedéki igazolás</t>
  </si>
  <si>
    <t>Tárkányi Béla Könyvtár és Művelődési Ház</t>
  </si>
  <si>
    <t>Eredei e.i.</t>
  </si>
  <si>
    <t>Eredet e.i.</t>
  </si>
  <si>
    <t>083030 Egyéb kiadói tevékenység</t>
  </si>
  <si>
    <t>Módósított e.i.</t>
  </si>
  <si>
    <t>Tárkányi Béla Könytár és Művelődési ház</t>
  </si>
  <si>
    <t>28.</t>
  </si>
  <si>
    <t>29.</t>
  </si>
  <si>
    <t>30.</t>
  </si>
  <si>
    <t>072210 Járóbetegek gyógyító szakelátása</t>
  </si>
  <si>
    <t>B8113. Rövid lejáratú hitelek, kölcsönök felvétele</t>
  </si>
  <si>
    <t>011130 Önkormányzatok és önkormányzati hivatalok jogalkotói és általános igazg.tevékenysége</t>
  </si>
  <si>
    <t>072210 Járóbeteg gyógyító szakellátás</t>
  </si>
  <si>
    <t>104051 Gyermekvédelmi pénzbeli és természetbeni ellátások</t>
  </si>
  <si>
    <t>082044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</si>
  <si>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</si>
  <si>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</si>
  <si>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</si>
  <si>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</si>
  <si>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</si>
  <si>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</si>
  <si>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</si>
  <si>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</si>
  <si>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</si>
  <si>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041237</t>
  </si>
  <si>
    <t>K512. Tartalékok ( működési)</t>
  </si>
  <si>
    <t xml:space="preserve">   ebből: választott tisztségviselők juttatásai </t>
  </si>
  <si>
    <t>Egyek Nagyközség Önkormányzata</t>
  </si>
  <si>
    <t>Megnevezés</t>
  </si>
  <si>
    <t>Összeg:</t>
  </si>
  <si>
    <t>Az állami támogatásokkal és hozzájárulásokkal, valamint az egyéb állami pénzalapokkal kapcsolatos elszámolások</t>
  </si>
  <si>
    <t>Visszafizetési kötelezettség</t>
  </si>
  <si>
    <t>adatok forintban</t>
  </si>
  <si>
    <t>Költségvetési törvény alapján feladatellátás támogatása</t>
  </si>
  <si>
    <t>Támogatás összesen:</t>
  </si>
  <si>
    <t>Többéves kihatással járó döntésekből származó kötelezettségek célok szerint évenkénti bontásban</t>
  </si>
  <si>
    <t>Kötelezettség jogcíme</t>
  </si>
  <si>
    <t>Köt. váll.
 éve</t>
  </si>
  <si>
    <t>Kiadás vonzata évenként</t>
  </si>
  <si>
    <t>Működési célú hiteltörlesztés (tőke+kamat)</t>
  </si>
  <si>
    <t>1.1.</t>
  </si>
  <si>
    <t>2013.</t>
  </si>
  <si>
    <t>-</t>
  </si>
  <si>
    <t>Felhalmozási célú hiteltörlesztés (tőke+kamat)</t>
  </si>
  <si>
    <t>2.1.</t>
  </si>
  <si>
    <t>2.2.</t>
  </si>
  <si>
    <t>2.3.</t>
  </si>
  <si>
    <t>2.5.</t>
  </si>
  <si>
    <t>2.6.</t>
  </si>
  <si>
    <t>2012.</t>
  </si>
  <si>
    <t>Beruházás feladatonként</t>
  </si>
  <si>
    <t>3.1.</t>
  </si>
  <si>
    <t>3.2.</t>
  </si>
  <si>
    <t>3.3.</t>
  </si>
  <si>
    <t>3.4.</t>
  </si>
  <si>
    <t>3.5.</t>
  </si>
  <si>
    <t>Egyéb</t>
  </si>
  <si>
    <t>4.1.</t>
  </si>
  <si>
    <t>4.2.</t>
  </si>
  <si>
    <t>4.3.</t>
  </si>
  <si>
    <t>Kardiológiai szakrendeléshez eszközbérlet</t>
  </si>
  <si>
    <t>4.4.</t>
  </si>
  <si>
    <t>Közszolgálati szoftvercsomag átalánydíj</t>
  </si>
  <si>
    <t>4.5.</t>
  </si>
  <si>
    <t>4.6.</t>
  </si>
  <si>
    <t>Sebészeti szakrendeléshez eszközbérlet</t>
  </si>
  <si>
    <t>4.7.</t>
  </si>
  <si>
    <t>Szemészeti szakrendeléshez eszközbérlet</t>
  </si>
  <si>
    <t>4.8.</t>
  </si>
  <si>
    <t>Általános jogi tanácsadás</t>
  </si>
  <si>
    <t>4.9.</t>
  </si>
  <si>
    <t>4.10.</t>
  </si>
  <si>
    <t>4.11.</t>
  </si>
  <si>
    <t>4.13.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</si>
  <si>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</si>
  <si>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</si>
  <si>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</si>
  <si>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</si>
  <si>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</si>
  <si>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</si>
  <si>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</si>
  <si>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Tűz és munkavédelmi szolgáltatás</t>
  </si>
  <si>
    <t>4.18.</t>
  </si>
  <si>
    <t>Tűzjelző rendszer karbantartási szolgáltatás</t>
  </si>
  <si>
    <t>4.19.</t>
  </si>
  <si>
    <t>Adó és számviteli tanácsadás tagdíj</t>
  </si>
  <si>
    <t>4.20.</t>
  </si>
  <si>
    <t>Önkormányzati fizetési meghagyások elektronikus rendszer éves díj</t>
  </si>
  <si>
    <t>4.21.</t>
  </si>
  <si>
    <t>Egészségházban kártevőírtás szolgáltatás</t>
  </si>
  <si>
    <t>4.22.</t>
  </si>
  <si>
    <t>Sorszám</t>
  </si>
  <si>
    <t>Nem lejárt</t>
  </si>
  <si>
    <t>Lejárat</t>
  </si>
  <si>
    <t>1-90 nap között</t>
  </si>
  <si>
    <t>91-180 nap között</t>
  </si>
  <si>
    <t>181-360 nap között</t>
  </si>
  <si>
    <t>360 napon túli</t>
  </si>
  <si>
    <t>Összes lejárt tartozás</t>
  </si>
  <si>
    <t>Tartozás minösszsen</t>
  </si>
  <si>
    <t>8.=(4+…+7)</t>
  </si>
  <si>
    <t>9.=(3+8)</t>
  </si>
  <si>
    <t>( kedvezmények)</t>
  </si>
  <si>
    <t>adatok Ft-ban</t>
  </si>
  <si>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</si>
  <si>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</si>
  <si>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</si>
  <si>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</si>
  <si>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</si>
  <si>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</si>
  <si>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</si>
  <si>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Gépjárműadóból biztosított kedvezmény, mentesség 1991.évi LXXXII.tv.5§.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</si>
  <si>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</si>
  <si>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</si>
  <si>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</si>
  <si>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</si>
  <si>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</si>
  <si>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Időskorúak járadékában részesülők/Egyek Nagyközség Önkormányzat Képviselő Testületének 11/2007(III.29) sz. rendelet 5§(1)a.) </t>
  </si>
  <si>
    <t xml:space="preserve"> 70 éven felüliek/ Egyek Nagyközség Önkormányzat Képviselő Testületének 11/2007(III.29) sz. rendelet 5§(1)b.)</t>
  </si>
  <si>
    <t xml:space="preserve"> 15.2.</t>
  </si>
  <si>
    <t xml:space="preserve"> Készenléti szolgálatot ellátó önkéntes tűzoltók / Egyek Nagyközség Önkormányzat Képviselő Testületének 11/2007(III.29) sz. rendelet 5§(1)c.)</t>
  </si>
  <si>
    <t>18. életévet be nem töltött magánszemélyek / Egyek Nagyközség Önkormányzat Képviselő Testületének 11/2007. (III.29.) sz. rendelet 5.§. (1) d.)</t>
  </si>
  <si>
    <t>Talajterhelési díj kedvezmény:</t>
  </si>
  <si>
    <t>*</t>
  </si>
  <si>
    <t>A helyi adókból biztosított kedvezményeket, mentességeket, adónemenként kell feltüntetni.</t>
  </si>
  <si>
    <t xml:space="preserve">Összeg </t>
  </si>
  <si>
    <t>ebből: Bankszámlák egyenlege</t>
  </si>
  <si>
    <t>Pénztárak és betétkönyvek egyenlege</t>
  </si>
  <si>
    <t>Bevételek:</t>
  </si>
  <si>
    <t>Kiadások:</t>
  </si>
  <si>
    <t>Záró pénzkészlet</t>
  </si>
  <si>
    <t xml:space="preserve">             </t>
  </si>
  <si>
    <t>VAGYONKIMUTATÁS</t>
  </si>
  <si>
    <t>a könyvviteli mérlegben értékkel szereplő eszközökről</t>
  </si>
  <si>
    <t>ESZKÖZÖK</t>
  </si>
  <si>
    <t>Bruttó</t>
  </si>
  <si>
    <t xml:space="preserve">Könyv szerinti </t>
  </si>
  <si>
    <t>állományi érték</t>
  </si>
  <si>
    <t>01.</t>
  </si>
  <si>
    <t>02.</t>
  </si>
  <si>
    <t>03.</t>
  </si>
  <si>
    <t>04.</t>
  </si>
  <si>
    <t>05.</t>
  </si>
  <si>
    <t>06.</t>
  </si>
  <si>
    <t>07.</t>
  </si>
  <si>
    <t>08.</t>
  </si>
  <si>
    <t>2014.</t>
  </si>
  <si>
    <t>I. Készletek</t>
  </si>
  <si>
    <t>II. Értékpapírok</t>
  </si>
  <si>
    <t>Adósságállomány eszközök szerint</t>
  </si>
  <si>
    <t>I. Belföldi hitelezők</t>
  </si>
  <si>
    <t>Adóhatósággal szembeni tartozás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</si>
  <si>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</si>
  <si>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</si>
  <si>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</si>
  <si>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</si>
  <si>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</si>
  <si>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</si>
  <si>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</si>
  <si>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</si>
  <si>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</si>
  <si>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</t>
  </si>
  <si>
    <t>Adósságállomány mindösszesen:</t>
  </si>
  <si>
    <t>B</t>
  </si>
  <si>
    <t>09.</t>
  </si>
  <si>
    <t>Használatban lévő kisértékű immateriális javak</t>
  </si>
  <si>
    <t>Használatban lévő kisértékű tárgyi eszközök</t>
  </si>
  <si>
    <t>Készletek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</si>
  <si>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</si>
  <si>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</si>
  <si>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</si>
  <si>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</si>
  <si>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Bérbe vett készletek</t>
  </si>
  <si>
    <t> Letétbe bizományba átvett készletek</t>
  </si>
  <si>
    <t> Intervenciós készletek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</si>
  <si>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</si>
  <si>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</si>
  <si>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</si>
  <si>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</si>
  <si>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* Nvt. 1. § (2) bekezdés g) és h) pontja szerinti kulturális javak és régészeti eszközök</t>
  </si>
  <si>
    <t>Gazdálkodó szervezet megnevezése</t>
  </si>
  <si>
    <t>Részesedés mértéke (%-ban)</t>
  </si>
  <si>
    <t>Részesedés összege (Ft-ban)</t>
  </si>
  <si>
    <t xml:space="preserve">       ÖSSZESEN:</t>
  </si>
  <si>
    <t>Kiadások</t>
  </si>
  <si>
    <t>Bevételek</t>
  </si>
  <si>
    <t>Müködési kiadások</t>
  </si>
  <si>
    <t>Működési bevételek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</si>
  <si>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</si>
  <si>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</si>
  <si>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</si>
  <si>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</si>
  <si>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</si>
  <si>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</si>
  <si>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</si>
  <si>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Telj. %-a</t>
  </si>
  <si>
    <t>Alaptevékenység költségvetési bevételei</t>
  </si>
  <si>
    <t>Alaptevékenység költségvetési kiadásai</t>
  </si>
  <si>
    <t>I. Alaptevékenység költségvetési egyenlege</t>
  </si>
  <si>
    <t>Alaptevékenység finanszírozás bevételei</t>
  </si>
  <si>
    <t>Alaptevékenység finanszírozás kiadásai</t>
  </si>
  <si>
    <t>II. Alaptevékenység finanszírozási egyenlege</t>
  </si>
  <si>
    <t>A) Alaptevékenység maradványa ( I+-II)</t>
  </si>
  <si>
    <t>Vállalkozási tevékenység költségvetési bevételei</t>
  </si>
  <si>
    <t>Vállalkozási tevékenység költségvetési kaidásai</t>
  </si>
  <si>
    <t>III. Vállalkozási tevékenység költségvetési egyenlege</t>
  </si>
  <si>
    <t>Vállalkozási tevékenység finanszírozási bevételei</t>
  </si>
  <si>
    <t>Vállalkozási tevékenység finanszírozási kiadásai</t>
  </si>
  <si>
    <t>IV. Vállalkozási tevékenység finanszírozási egyenlege</t>
  </si>
  <si>
    <t>B) Vállalkozási tevékenység maradványa (III+-IV)</t>
  </si>
  <si>
    <t>C) Összese maradvány ( A+B)</t>
  </si>
  <si>
    <t>D)Alaptevékenység kötelezettségvállalással terh. Maradványa</t>
  </si>
  <si>
    <t>E) Alaptevékenység szabad maradványa</t>
  </si>
  <si>
    <t>F) Vállalkozási tevékenységet terhelő befizetési kötelezettség ( B*0,1)</t>
  </si>
  <si>
    <t>G)Vállalkozási tevékenység felhasználható maradványa</t>
  </si>
  <si>
    <t>Egyeki Mentőállomás</t>
  </si>
  <si>
    <t>018030 Támogatási célú finanszírozási  műveletek</t>
  </si>
  <si>
    <t>074051 nem fertőző megbetegedések megelőzése</t>
  </si>
  <si>
    <t>018030 Támogatási célú finanszírozási műveletek</t>
  </si>
  <si>
    <t>Egyeki Sportbarátok  Egyesülete</t>
  </si>
  <si>
    <t>Kiadások 2.sz. melléklet alapján:</t>
  </si>
  <si>
    <t>Kiadások 2. sz. melléklet alapján:</t>
  </si>
  <si>
    <t>Települési önkormányzatok nyilvános könyvtári és közművelődési feladatainak támogatása</t>
  </si>
  <si>
    <t xml:space="preserve">Egyes szociális és gyermekjóléti feladatok támogatása / Tanyagondnoki feladatok ellátása/ </t>
  </si>
  <si>
    <t xml:space="preserve"> I. Immateriális javak </t>
  </si>
  <si>
    <t>II. Tárgyi eszközök (03+08+13+18+23)</t>
  </si>
  <si>
    <t>1. Ingatlanok és kapcsolódó vagyoni értékű jogok   (04+05+06+07)</t>
  </si>
  <si>
    <t>1.1. Forgalomképtelen ingatlanok és kapcsolódó vagyoni értékű jogok</t>
  </si>
  <si>
    <t>1.2. Nemzetgazdasági szempontból kiemelt jelentőségű ingatlanok és kapcsolódó 
       vagyoni értékű jogok</t>
  </si>
  <si>
    <t>1.3. Korlátozottan forgalomképes ingatlanok és kapcsolódó vagyoni értékű jogok</t>
  </si>
  <si>
    <t>1.4. Üzleti ingatlanok és kapcsolódó vagyoni értékű jogok</t>
  </si>
  <si>
    <t>2. Gépek, berendezések, felszerelések, járművek (09+10+11+12)</t>
  </si>
  <si>
    <t>2.1. Forgalomképtelen gépek, berendezések, felszerelések, járművek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</si>
  <si>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</si>
  <si>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</si>
  <si>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</si>
  <si>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</si>
  <si>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</si>
  <si>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</si>
  <si>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</si>
  <si>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</si>
  <si>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</si>
  <si>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</si>
  <si>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</si>
  <si>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</si>
  <si>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</si>
  <si>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</si>
  <si>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</si>
  <si>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</si>
  <si>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</si>
  <si>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</si>
  <si>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</si>
  <si>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</si>
  <si>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</si>
  <si>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</si>
  <si>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</si>
  <si>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</si>
  <si>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</si>
  <si>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</si>
  <si>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</si>
  <si>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</si>
  <si>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</si>
  <si>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</si>
  <si>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</si>
  <si>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</si>
  <si>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</si>
  <si>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</si>
  <si>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</si>
  <si>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</si>
  <si>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</si>
  <si>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</si>
  <si>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</si>
  <si>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</si>
  <si>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</si>
  <si>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</si>
  <si>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46.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</si>
  <si>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</si>
  <si>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</si>
  <si>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</si>
  <si>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</si>
  <si>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</si>
  <si>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</si>
  <si>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</si>
  <si>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</si>
  <si>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</si>
  <si>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</si>
  <si>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</si>
  <si>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53.</t>
  </si>
  <si>
    <t>54.</t>
  </si>
  <si>
    <t>62.</t>
  </si>
  <si>
    <t>Hortobágyi LEADER Nonprofit Kft.</t>
  </si>
  <si>
    <t>Érték vesztés összege</t>
  </si>
  <si>
    <t>106010</t>
  </si>
  <si>
    <t>013350</t>
  </si>
  <si>
    <t>K1. Személyi jellegű juttatások</t>
  </si>
  <si>
    <t>B1. Működési c.támogatások áh.belülről</t>
  </si>
  <si>
    <t>K3.Dologi kiadások</t>
  </si>
  <si>
    <t>K5.Egyéb működési célú kiadások</t>
  </si>
  <si>
    <t>ebből: tartalék (működési)</t>
  </si>
  <si>
    <t>B8. Finanszírozási bevételek (működési)</t>
  </si>
  <si>
    <t>B2. Felhalmozási c.támogatások áh.belülről</t>
  </si>
  <si>
    <t>K8. Egyéb felhalmozási c.kiadások</t>
  </si>
  <si>
    <t>B7. Felhalmozási célú átvett pénzeszköz</t>
  </si>
  <si>
    <t>B8. Finanszírozási bevételek (felhalmozási)</t>
  </si>
  <si>
    <t>K512. Tartalék (felhalmozási)</t>
  </si>
  <si>
    <t>ebből:felhalmozási célú hitelfelvétel</t>
  </si>
  <si>
    <t>B814. Államháztartáson belüli megelőlegezések</t>
  </si>
  <si>
    <t>B814 Államháztartáson belüli megelőlegezések</t>
  </si>
  <si>
    <t>5</t>
  </si>
  <si>
    <t>3</t>
  </si>
  <si>
    <t>6</t>
  </si>
  <si>
    <t>7</t>
  </si>
  <si>
    <t>C) PÉNZESZKÖZÖK (49+50+51+52+53)</t>
  </si>
  <si>
    <t>„0”-ra leírt eszközök:</t>
  </si>
  <si>
    <t xml:space="preserve">                            ingatlanok</t>
  </si>
  <si>
    <r>
      <t xml:space="preserve">              </t>
    </r>
    <r>
      <rPr>
        <sz val="8"/>
        <rFont val="Times New Roman"/>
        <family val="1"/>
        <charset val="238"/>
      </rPr>
      <t xml:space="preserve">  ebből:  immateriális javak</t>
    </r>
  </si>
  <si>
    <t>Gyűjtemény, régészeti lelet* (18…+21)</t>
  </si>
  <si>
    <t> 02 számlacsoportban nyilvántartott készletek (14+…+16)</t>
  </si>
  <si>
    <t>01 számlacsoportban nyilvántartott befektetett eszközök (9…+12)</t>
  </si>
  <si>
    <t xml:space="preserve">                            gépek, berendezések felszerelések, járművek</t>
  </si>
  <si>
    <t>Összesen (1+5+6+7+8+13+17):</t>
  </si>
  <si>
    <t>Mérlegben kimutatandó érték</t>
  </si>
  <si>
    <t>4</t>
  </si>
  <si>
    <t>B115 Működési célú költségvetési támogatások és kiegészítő támogatások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</si>
  <si>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</si>
  <si>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</si>
  <si>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 xml:space="preserve">B8112 Likvidítási célú hitelek,kölcsönök felvétele </t>
  </si>
  <si>
    <t>Civil szervezetek támogatása</t>
  </si>
  <si>
    <t>K914 Államháztartáson belüli megelőlegezések visszafizetése</t>
  </si>
  <si>
    <t>B115. Működési célú költségvetési támogatások és kiegészítő támogatások</t>
  </si>
  <si>
    <t>B75. Egyéb felhalmozási célú átvett pénzeszközök</t>
  </si>
  <si>
    <t>K9 Finanszírozási kiadások (működési)</t>
  </si>
  <si>
    <t>041233 Hosszabb időtartamú közfoglalkoztatás</t>
  </si>
  <si>
    <t>044320 Építőipar támogatása</t>
  </si>
  <si>
    <t>045160 Közutak,hidak alagutak üzemeltetése fenntartása</t>
  </si>
  <si>
    <t>066020 Város -, községgazdálkodási egyéb szolgáltatások</t>
  </si>
  <si>
    <t>086090 Mindenféle egyéb szabadidős szolgáltatás</t>
  </si>
  <si>
    <t>107055  Falugondnoki,tanyagondnoki szolgáltatás</t>
  </si>
  <si>
    <t>900010 Központi költségvetés funkcióra nem sorolható bevételei államháztartáson kívülről</t>
  </si>
  <si>
    <t>900020 Önkormányzatok funkcióra nem sorolható bevételei</t>
  </si>
  <si>
    <t>900070 Fejezeti és általános tartalék elszámolása</t>
  </si>
  <si>
    <t>107060 Egyéb szociális pénzbeli és természetbeni ellátások támogatások</t>
  </si>
  <si>
    <t>106010 Lakóingatlan szociális célú bérbeadása,üzemeltetése</t>
  </si>
  <si>
    <t>011130 Önkormányzatok és önkormányzati hivatalok jogalkotó és általános igazgatási tevékenysége</t>
  </si>
  <si>
    <t>013320 Köztemető-fenntartás és - működtetés</t>
  </si>
  <si>
    <t>045160 Közutak,hidak,alagutak üzemeltetése fenntartása</t>
  </si>
  <si>
    <t>051040 Nem veszélyes hulladék kezelése,ártalmatlanítása</t>
  </si>
  <si>
    <t>052020 Szennyvíz gyűjtése,tisztítása,elhelyezése</t>
  </si>
  <si>
    <t>066020 Város-,közsséggazdálkodási egyéb szolgáltatások</t>
  </si>
  <si>
    <t>082091 Közművelődés-közösségi és társadalmi részvétel fejlesztése</t>
  </si>
  <si>
    <t>104060 A gyermek és fiatal családok életmin. Javító programok</t>
  </si>
  <si>
    <t>106010 Lakóingatlan szociális célú bérbeadása üzemeltetése</t>
  </si>
  <si>
    <t>107060 Egyéb szociális pénzbeli és természetbeni ellátások,támogatások</t>
  </si>
  <si>
    <t>900020 Önkormányzatok funkcióra nem sorolható bevételei államháztartáson kívülről</t>
  </si>
  <si>
    <t>082091</t>
  </si>
  <si>
    <t>Fejlesztési célú hiteltörlesztés</t>
  </si>
  <si>
    <t>Közművelődési érdekeltségnövelő támogatás</t>
  </si>
  <si>
    <t>Települési önkormányzatok szociális feladatainak egyéb támogatása</t>
  </si>
  <si>
    <t>Helyi önkormányzatok általános feladataihoz, és szociális feladataihoz kapcsolódó támogatások elszámolása</t>
  </si>
  <si>
    <t>Települési önkormányzatok működésének támogatása</t>
  </si>
  <si>
    <t>2015.</t>
  </si>
  <si>
    <t>Nemezeti Vagyonba tartozó befektetett eszközök, forgóeszközök és pénzeszközök  összesen: (45+48+53)</t>
  </si>
  <si>
    <t>NHSZ Tisza Nonprofit Kft.</t>
  </si>
  <si>
    <t>Hajdú-Bihari Önkormányzatok Vízmű Zrt. " v.a."</t>
  </si>
  <si>
    <t>Tiszamenti Regionális Vízművek Zrt.</t>
  </si>
  <si>
    <t>Költségvetési kiadások összesen</t>
  </si>
  <si>
    <t>Költségvetési bevételek összesen</t>
  </si>
  <si>
    <t>7.1. számú melléklet a Zárszámadási rendelet 8. §-ához</t>
  </si>
  <si>
    <t>7. 2. számú melléklet a Zárszámadási rendelet 8. §-ához</t>
  </si>
  <si>
    <t>7.3. számú melléklet a Zárszámadási rendelet 8. §-ához</t>
  </si>
  <si>
    <t>Egyeki Polgármesteri Hivatal</t>
  </si>
  <si>
    <t xml:space="preserve">Egyeki Polgármesteri Hivatal </t>
  </si>
  <si>
    <t>Gyepmesteri telep állategészségügyi ellátás</t>
  </si>
  <si>
    <t>4.12.</t>
  </si>
  <si>
    <t>3.6.</t>
  </si>
  <si>
    <t>"Egyek bel-és külterületi csapadékelvezető rendszer rekonstrukciója" fejlesztési célú hitel</t>
  </si>
  <si>
    <t>Zúzott kő vásárlás fejlesztési célú hitel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</si>
  <si>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</si>
  <si>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Alacsony vételárú ingatlanok megvásárlása fejlesztési célú hitel</t>
  </si>
  <si>
    <t>2019.</t>
  </si>
  <si>
    <t>2018.</t>
  </si>
  <si>
    <t>2017.</t>
  </si>
  <si>
    <t>2016.</t>
  </si>
  <si>
    <t>011220</t>
  </si>
  <si>
    <t>Bevételek 1. számú melléklet alapján előző évi pénzmaradvány nélkül:</t>
  </si>
  <si>
    <t>adatok forinban</t>
  </si>
  <si>
    <t>B14 Működési célú visszatérítendő támogatások kölcsönök visszatérülése áh.belülről</t>
  </si>
  <si>
    <t>B116 Elszámolásból származó bevételek</t>
  </si>
  <si>
    <t>B311 Magánszemélyek jövedelemadói</t>
  </si>
  <si>
    <t>adatok foritban</t>
  </si>
  <si>
    <t>adatok  forintban</t>
  </si>
  <si>
    <t xml:space="preserve">adatok forintban </t>
  </si>
  <si>
    <t xml:space="preserve">Elvonások, befizetések </t>
  </si>
  <si>
    <t>Bursa támogatás</t>
  </si>
  <si>
    <t>Kötelezettség jellegű sajátos elszámolások</t>
  </si>
  <si>
    <t>Követelés jellegű sajátos elszámolások</t>
  </si>
  <si>
    <t>Kötelezettség jellegű sajátos elszámolás</t>
  </si>
  <si>
    <t xml:space="preserve">Bevételek 1. sz. melléklet alapján előző évi pénzmaradvány nélkül: </t>
  </si>
  <si>
    <t>ebből:maradvány igénybevétele</t>
  </si>
  <si>
    <t>ebből:államháztartáson belüli megelőlegezések</t>
  </si>
  <si>
    <t>042180 Állat-egészségügy</t>
  </si>
  <si>
    <t>052020  Szennyvíz gyűjtése,tisztítása,elhelyezése</t>
  </si>
  <si>
    <t>074051 Nem fertőző megbetegedések megelőzése</t>
  </si>
  <si>
    <t>082091 Közművelődés-közöségi és társadalmi részvétel fejlesztése</t>
  </si>
  <si>
    <t>086030 Nemzetközi kulturális együttműködés</t>
  </si>
  <si>
    <t>104037 Intézményen kívüli gyermekétkeztetés</t>
  </si>
  <si>
    <t>042180</t>
  </si>
  <si>
    <t>Tájház vizesblokk kialakítása</t>
  </si>
  <si>
    <t>052020</t>
  </si>
  <si>
    <t>064010</t>
  </si>
  <si>
    <t>2020.</t>
  </si>
  <si>
    <t>Műfüves labdarugópálya kiépítése Egyeken</t>
  </si>
  <si>
    <t>Egyek település közvilágítás korszerűsítés, műszaki ellenőri feladatok</t>
  </si>
  <si>
    <t>Tájház víz és szennyvízbekötés</t>
  </si>
  <si>
    <t>Borostyán Idősek otthon villámhárító hálózat kiépítése</t>
  </si>
  <si>
    <t>Tárkányi Béla Könyvtár és Művelődési Ház hangtechnika fejlesztés</t>
  </si>
  <si>
    <t>Attila telepen fellelhető külterületi ingatlanok elbirtoklása, ügyvédi díj</t>
  </si>
  <si>
    <t>Könyvvizsgálati díj</t>
  </si>
  <si>
    <t>2011.</t>
  </si>
  <si>
    <t>2015. év tény adata</t>
  </si>
  <si>
    <t>2016. évi</t>
  </si>
  <si>
    <t>B116. Elszámolásból származó bevételek</t>
  </si>
  <si>
    <t>B14. Működési célú visszatérítendő támogatások, kölcsönök visszatérülése áh-n belülről</t>
  </si>
  <si>
    <t>B31. Magánszemélyek jövedelemadói</t>
  </si>
  <si>
    <t>2016. év</t>
  </si>
  <si>
    <t>Kétöklű Szociális Szövetkezet</t>
  </si>
  <si>
    <t>Hitelszerződés száma</t>
  </si>
  <si>
    <t>Kölcsönszerződés szerinti összeg</t>
  </si>
  <si>
    <t>További évek törlésztőrészlet</t>
  </si>
  <si>
    <t>12114/3</t>
  </si>
  <si>
    <t>Zúzott kő finanszírozása</t>
  </si>
  <si>
    <t>12114/10</t>
  </si>
  <si>
    <t>Beton elem előregyártó csarnok pályázathoz kapcsolódó kiviteli terv készítése</t>
  </si>
  <si>
    <t>12114/7</t>
  </si>
  <si>
    <t>Műfüves labdarugópálya pályázati tervdokumentáció elkészítésének finanszírozása</t>
  </si>
  <si>
    <t>12114/11</t>
  </si>
  <si>
    <t>Alacsony vételárú ingatlanok megvásárlása</t>
  </si>
  <si>
    <t>12114/8</t>
  </si>
  <si>
    <t>Horgászturizmushoz kapcsolódó pihenőpark kialakítása önerő fedezet</t>
  </si>
  <si>
    <t>70112115/15</t>
  </si>
  <si>
    <t>701330062016</t>
  </si>
  <si>
    <t>70112115/18</t>
  </si>
  <si>
    <t>70112115/19</t>
  </si>
  <si>
    <t>Egyek Nagyközség Önkormányzat és költségvetési szervei 2017. évi bevételei forrásonként, főbb jogcím-csoportonkénti részletezettségben</t>
  </si>
  <si>
    <t>B36. Egyéb közhatalmi bevételek (bírság, pótlék, mezőőri díj, ebrendészeti hj.)</t>
  </si>
  <si>
    <t>Önkormányzat 2017. évi bevételei kormányzati funkciók szerinti bontásban</t>
  </si>
  <si>
    <t>Egyek Nagyközség Önkormányzatának 2017. évi  bevételei kormányzati funkciók szerinti bontásban önként vállalt feladatonként</t>
  </si>
  <si>
    <t>Egyeki Polgármesteri Hivatal 2017. évi bevételei kormányzati funkciók szerinti bontásban</t>
  </si>
  <si>
    <t>Egyeki Polgármesteri Hivatal 2017. évi bevételei kormányzati funkciók szerinti bontásban kötelezően ellátandó feladatonként</t>
  </si>
  <si>
    <t>Tárkányi Béla Könyvtár és Művelődési Ház 2017. évi bevételei kormányzati funkcók szerinti bontásban</t>
  </si>
  <si>
    <t>Tárkányi Béla Könyvtár és Művelődési Ház 2017. évi bevételei kormányzati funkciók szerinti bontásban kötelezően ellátandó feladatonként</t>
  </si>
  <si>
    <t>Egyek Nagyközség Önkormányzat és költségvetési szervei 2017. évi  kiadásai kiemelt előirányzatonként</t>
  </si>
  <si>
    <t>Egyek Nagyközség Önkormányzatának 2017. évi kiadásai kormányzati funkciók szerinti bontásban</t>
  </si>
  <si>
    <t>Az Egyeki Polgármesteri Hivatal 2017. évi kiadásai feladatonként kormányzati funkciók szerinti bontásban</t>
  </si>
  <si>
    <t>Tárkányi Béla Könyvtár és Művelődési Ház 2017. évi kiadásai feladatonként kormányzati funkciók szerinti bontásban</t>
  </si>
  <si>
    <t>Egyek Nagyközség Önkormányzat és költségvetési szervei 2017. évi működési  kiadásai kiemelt előirányzatonként</t>
  </si>
  <si>
    <t>Egyek Nagyközség Önkormányzat Felújítási kiadásai célonként</t>
  </si>
  <si>
    <t>Önkormányzati egyéb építmény felújítás (Telekházi sportpálya focikapu)</t>
  </si>
  <si>
    <t>Viziközmű vagyon fejlesztés Szivattyú felújítás</t>
  </si>
  <si>
    <t xml:space="preserve">2017. évi Közfoglalkoztatással kapcsolatos felújítás </t>
  </si>
  <si>
    <t>Széchenyi program keretében vásárolt lakások felújítása</t>
  </si>
  <si>
    <t>I.Világháborús emlékmű felújítása</t>
  </si>
  <si>
    <t>Alkotóház tető felújítás</t>
  </si>
  <si>
    <t>Egyéb bérlakás felújítás</t>
  </si>
  <si>
    <t>Egyeki Polgármesteri Hivatal informatikai eszközök beszerzése</t>
  </si>
  <si>
    <t>Egyeki Polgármesteri Hivatal egyéb tárgyi eszköz beszerzés</t>
  </si>
  <si>
    <t>Egyeki Polgármesteri Hivatal klimatizálás</t>
  </si>
  <si>
    <t>Egyeki Polgármesteri Hivatal hálózat kiépítés</t>
  </si>
  <si>
    <t>Egyeki Polgármesteri Hivatal informatikai eszközök beszerzése (Adócsop.)</t>
  </si>
  <si>
    <t>Egyeki Polgármesteri Hivatal egyéb tárgyi eszközök beszerzése (Adócsop.)</t>
  </si>
  <si>
    <t>Önkormányzat informatikai és tárgyi eszköz beszerzése</t>
  </si>
  <si>
    <t>Önkormányzat házasságkötő terem kilímatizálás</t>
  </si>
  <si>
    <t>KÖFOP-1.2.1 - VEKOP-16 Csatlakozási konstrukció az önkormányzati ASP rendszer országos kiterjesztéséhez kapcsolódó beruházási kiadások</t>
  </si>
  <si>
    <t>Egyéb tárgyi eszköz vásárlás</t>
  </si>
  <si>
    <t>Egyek-Telekháza kútfúrás: terv készítés</t>
  </si>
  <si>
    <t>OPEL Combo vásárlás</t>
  </si>
  <si>
    <t>Termőföld vásárlás</t>
  </si>
  <si>
    <t>Önkormányzati ingatlan egyéb tárgyi eszköz beszerzés (bútor)</t>
  </si>
  <si>
    <t>Attila-telep földrészletek összevonásához vázrajz,telekalakítási helyszínrajz,terepi kitűzés,épületek törléséhez szükséges vázrajz)</t>
  </si>
  <si>
    <t>Bel-és külterület  épületfeltüntetési vázrajz: (Gyepmesteri telep,Fasor u.15.)</t>
  </si>
  <si>
    <t>Telekhatár rendezés Sportpálya és környéke</t>
  </si>
  <si>
    <t>Dózsa Gy.utca korszrűségi felülvizsgálata</t>
  </si>
  <si>
    <t>Ingatlan vásárlás (Teleki u.56,Pillangó u.39., Béke u.17.,Dankó P.u.5.,Dózsa Gy.u.22.,Toldi M.u.36.,Hunyadi J.u.18., 1756/3 hrsz.Mocsár u.11.)</t>
  </si>
  <si>
    <t>Vagyoni hozzájárulás "Lódobogás" Szociális Szövetkezet</t>
  </si>
  <si>
    <t>Önkormányzati egyéb építményekkel kapcsolatos beruházások</t>
  </si>
  <si>
    <t>Viziközmű vagyon fejlesztés</t>
  </si>
  <si>
    <t>2017. évi Közfoglalkoztatással kapcsolatos beruházások</t>
  </si>
  <si>
    <t>Közfoglalkoztatási mintaprogram: targonca beszerzés</t>
  </si>
  <si>
    <t>Gyepmesteri telep, pénztárgép beszerzés</t>
  </si>
  <si>
    <t>Gyepmesteri telep, informatikai eszköz beszerzés</t>
  </si>
  <si>
    <t>Gyepmesteri telep, egyéb tárgyi eszköz beszerzés</t>
  </si>
  <si>
    <t>TOP-1.1.1-15-HB1-2016-00004 Ipari parkok ,ipartestületek fejlesztése pályázat</t>
  </si>
  <si>
    <t>TOP-1.4.1-15-HB1-2016-000016 Bölcsőde kialak.a foglalkoztatás és az életminőség javítása,családbarát munkába állást segítő intézmények,közszolg.fejlesztése pályázat</t>
  </si>
  <si>
    <t xml:space="preserve">TOP-2.1.3-15-B1-2016-000011 Települési környezetvédelmi infrastruktúra fejlesztések pályázat </t>
  </si>
  <si>
    <t>Helyi termékértékesítés szolgáló piac kialakítása pályázat</t>
  </si>
  <si>
    <t>Fő utca járdaépítés: műszaki ellenőr,vízelvezetés megvalósítási terv</t>
  </si>
  <si>
    <t>Temető fejlesztés</t>
  </si>
  <si>
    <t>Széchenyi program keretében vásárolt lakások tárgyieszköz beszerzés</t>
  </si>
  <si>
    <t>Útalapkészítés,Aszfaltozás</t>
  </si>
  <si>
    <t>045160</t>
  </si>
  <si>
    <t>Hunyadi u. járda készítés</t>
  </si>
  <si>
    <t>Közvilágítás korszerűsítés: műszaki ellenőr</t>
  </si>
  <si>
    <t>Karácsonyi díszkivilágítás</t>
  </si>
  <si>
    <t>Településkép védelméről szólót tv.miatti tervezési díj</t>
  </si>
  <si>
    <t>Egyéb éptményekkel kapcsolatos beruházás (drótháló, faszobor)</t>
  </si>
  <si>
    <t>Tervkészítés</t>
  </si>
  <si>
    <t>Vályogos tó térfigyelő kamera</t>
  </si>
  <si>
    <t>"Borostyán" Idősek Otthona villámvédelmi terv</t>
  </si>
  <si>
    <t>Közműfejlesztési támogatás</t>
  </si>
  <si>
    <t>072210</t>
  </si>
  <si>
    <t>Járóbeteg szakellátás egyéb tárgyieszköz beszerzés</t>
  </si>
  <si>
    <t>Könyvtár egyéb tárgyi eszköz beszerzés</t>
  </si>
  <si>
    <t>Közművelődés kisértékű tárgyi eszköz beszerzés</t>
  </si>
  <si>
    <t>Könyvtár hangosítás</t>
  </si>
  <si>
    <t>086090</t>
  </si>
  <si>
    <t xml:space="preserve">Kisértékű tárgyi eszköz beszerzés </t>
  </si>
  <si>
    <t>084031</t>
  </si>
  <si>
    <t>Egyeki Sportbarátok Sportegyesülete felhalmozási célú támogatás</t>
  </si>
  <si>
    <t>Lakóingatlan szociális és egyéb bérlakások beruházással kapcsolatos kiadás</t>
  </si>
  <si>
    <t>2016. év tény adata</t>
  </si>
  <si>
    <t>2017. évi</t>
  </si>
  <si>
    <t>Maradvány kimutatás 2017. évre</t>
  </si>
  <si>
    <t>Egyek Nagyközség Önkormányzata 2017. év végi adósságállományának bemutatása</t>
  </si>
  <si>
    <t xml:space="preserve">Egyeki Polgármesteri Hivatal 2017. év végi adósságállományának bemutatása
</t>
  </si>
  <si>
    <t>Tárkányi Bála Könyvtár és Művelődési Ház 2017. év végi adósságállományának bemutatás</t>
  </si>
  <si>
    <t xml:space="preserve">Egyek Nagyközség Önkormányzata 2017. évben nyújtott közvetett támogatásának teljesülése
</t>
  </si>
  <si>
    <t>051040 Nem veszélyes hulladék kezelése, ártalmatlanítása</t>
  </si>
  <si>
    <t>084031 Civil szervezetek működési támogatása</t>
  </si>
  <si>
    <t>045120 Út, autópálya építés</t>
  </si>
  <si>
    <t>082063 Múzeumi kiállítási tevékenység</t>
  </si>
  <si>
    <t>Egyek Nagyközség Önkormányzatának 2017. évi kiadásai kormányzati funkciók szerinti bontásban, az önkormányzat által ellátandó kötelező feladatonként</t>
  </si>
  <si>
    <t>Egyek Nagyközség Önkormányzatának 2017. évi kiadásai kormányzati funkciók szerinti bontásban, az önkormányzat által önálló feladatonként</t>
  </si>
  <si>
    <t>Az Egyeki Polgármesteri Hivatal 2017. évi kiadásai feladatonként kormányzati funkciók szerinti bontásban, kötelezően ellátandó feladatonként</t>
  </si>
  <si>
    <t xml:space="preserve">Egyéb műk.c. támogatás ÁH-on kívülrere </t>
  </si>
  <si>
    <t xml:space="preserve">Működési célú visszatérítendő támogatás </t>
  </si>
  <si>
    <t>Egyek Nagyközség Önkormányzat Képviselő Testületének 33/2017. (XII.14.) sz. rendelete 7.§ C.) pontja</t>
  </si>
  <si>
    <t>11.1</t>
  </si>
  <si>
    <t>11.2</t>
  </si>
  <si>
    <t>Helyiségek hasznosítása utáni kedvezmény, menteség terembéreleti díj összegét megállapító határozat alapján</t>
  </si>
  <si>
    <t>Egyek Nagyközség Önkormányzatata és az Egyeki Szöghatár Nonprofit Kft. között 2014. február 18.-án kelt 1617/2014. iktatószámú megállapodás alapján /Konyha helyiség/</t>
  </si>
  <si>
    <t>Egyek Nagyközség Önkormányzatata és az Egyeki Szöghatár Nonprofit Kft. között 2014. február 18.-án kelt 1617/2014. iktatószámú megállapodás alapján /rendezvényterem/</t>
  </si>
  <si>
    <t>Mindösszesen:</t>
  </si>
  <si>
    <t>2017. év</t>
  </si>
  <si>
    <t>Eredeti előirányzat</t>
  </si>
  <si>
    <t>Módosított előirányzat</t>
  </si>
  <si>
    <t>Közfoglalkoztatás mintaprogram: egyéb eszköz beszerzés</t>
  </si>
  <si>
    <t>Közfoglalkoztatási mintaprogram: egyéb tárgyi eszköz beszerzés</t>
  </si>
  <si>
    <t>Terv készítés</t>
  </si>
  <si>
    <t>KEHOP pályázat: Szennyvíztisztító telep áthelyezése, szennyvízcsatorna építés</t>
  </si>
  <si>
    <t>Kamera rendszer kiépítés (piac-csarnok, malom)</t>
  </si>
  <si>
    <t>Önkormányzati ingatlan (vendégház): egyéb tárgyi eszköz beszerzés</t>
  </si>
  <si>
    <t>900070</t>
  </si>
  <si>
    <t>Fejezeti és általános tartalékok elszámolása</t>
  </si>
  <si>
    <t>55.</t>
  </si>
  <si>
    <t>56.</t>
  </si>
  <si>
    <t>57.</t>
  </si>
  <si>
    <t>58.</t>
  </si>
  <si>
    <t>59.</t>
  </si>
  <si>
    <t>60.</t>
  </si>
  <si>
    <t>61.</t>
  </si>
  <si>
    <t>011350</t>
  </si>
  <si>
    <t>Orvosi rendelőben történő informatikai eszköz beszerzés</t>
  </si>
  <si>
    <t>Nefelejcs,Zrinyí,Ősz u.Csapadékvíz elvezetés vízjogi építési tervdokumentáció</t>
  </si>
  <si>
    <t>Kisértékű tárgyi eszköz beszerzés (közúti jelzőtáblák,csikkgyűjtő, faszobrok)</t>
  </si>
  <si>
    <t xml:space="preserve">                                              Egyek Nagyközség Önkormányzat 2017. évi működési és felhalmozási célú bevételeinek és kiadásainak alakulása</t>
  </si>
  <si>
    <t xml:space="preserve"> Forintban </t>
  </si>
  <si>
    <t>2017. előtti kifizetés</t>
  </si>
  <si>
    <t>Rövid lejáratú önkormányzati folyószámla hitel</t>
  </si>
  <si>
    <t>Egyek horgászturizmushoz kapcsolódó pihenőpark és sétaút kialakítása önerő fedezete fejlesztési célú hitel</t>
  </si>
  <si>
    <t>2.4.</t>
  </si>
  <si>
    <t>Műfüves labdarugópálya pályázati tervdokumentáció elkészítésének finanszírozása feljesztési célú hitel</t>
  </si>
  <si>
    <t>2.11.</t>
  </si>
  <si>
    <t>2.12.</t>
  </si>
  <si>
    <t>Gyepmesteri telep építése Egyeken önerő finanszírozása fejlesztési célú hitel</t>
  </si>
  <si>
    <t>2.13.</t>
  </si>
  <si>
    <t>Önkormányzati tulajdonú ingatlanok fűtés korszerűsítése fejlesztési célú hitel</t>
  </si>
  <si>
    <t>Közterületi térfigyelő rendszer bővítése, pihenőpark területén</t>
  </si>
  <si>
    <t>Egyek, Fő utca - Vasút utca járda készítés műszaki ellenőr</t>
  </si>
  <si>
    <t>Világító testek bérleti díja</t>
  </si>
  <si>
    <t>Távfelügyeleti szolgáltatás</t>
  </si>
  <si>
    <t>Egyek Nagyközség Önkormányzata ingatlanainak vagyonbiztosítási díja</t>
  </si>
  <si>
    <t>EPER- elektronikus pénzügyi rendszer díja</t>
  </si>
  <si>
    <t>Egyek Nagyközség területén térfigyelő rendszer rendszer felügyeleti díj</t>
  </si>
  <si>
    <t>Közületi hulladékszállítási díj Polgármesteri Hivatalban esetén</t>
  </si>
  <si>
    <t>Gyepmesteri telep kártevőírtás szolgáltatás</t>
  </si>
  <si>
    <t>4.23.</t>
  </si>
  <si>
    <t>Távfelügyeleti szolgáltatás tűzjelző rendszerre</t>
  </si>
  <si>
    <t>2017. évi kifizetés</t>
  </si>
  <si>
    <t>2021.</t>
  </si>
  <si>
    <t>Egyek Nagyközség Önkormányzata 2017.évi péneszközeinek változása</t>
  </si>
  <si>
    <t>Egyeki Polgármesteri Hivatal 2017. évi péneszközeinek változása</t>
  </si>
  <si>
    <t>Tárkányi Béla Könyvtár és Művelődési Ház 2017. évi pénzeszközeinek változása</t>
  </si>
  <si>
    <t>Pénzkészlet 2017. Január 1-jén</t>
  </si>
  <si>
    <t>Sajátos elszámolások 2017. január 1-jén</t>
  </si>
  <si>
    <t>Sajátos elszámolások 2017. Január 1-jén</t>
  </si>
  <si>
    <t>Kimutatás az Egyek Nagyközség Önkormányzata 2017. évi hiteltörlesztéseiről és felvételeiről, valamint a tárgyévet követő hiteltörlesztéből eredő kötelezettségek összegéről</t>
  </si>
  <si>
    <t>Hitelszámla száma</t>
  </si>
  <si>
    <t>2017.12.31-én fennálló hitelállomány</t>
  </si>
  <si>
    <t>2017. évi törlesztés dátuma</t>
  </si>
  <si>
    <t>2017. évi törlesztés összege</t>
  </si>
  <si>
    <t>2017. évi hitelfelvét dátuma</t>
  </si>
  <si>
    <t>2017. évi hitelfelvét  összege</t>
  </si>
  <si>
    <t>2018. évi törlesztőrészlet</t>
  </si>
  <si>
    <t>70100121-20905684</t>
  </si>
  <si>
    <t>70100121-20911809</t>
  </si>
  <si>
    <t>70100121-201911847</t>
  </si>
  <si>
    <t>70100121-20911823</t>
  </si>
  <si>
    <t>70100121-20974253</t>
  </si>
  <si>
    <t>Csapadékvíz támogatási előleg visszafieztésére igénybevett hitel</t>
  </si>
  <si>
    <t>70100121-20911782</t>
  </si>
  <si>
    <t>70100121-20974291</t>
  </si>
  <si>
    <t>Önkormányzati tulajdonú ingatlan fűtéskorszerűsítés</t>
  </si>
  <si>
    <t>70100121-20439697</t>
  </si>
  <si>
    <t>Műfüves labdarugó pálya kialakítása</t>
  </si>
  <si>
    <t>70100121-20979605</t>
  </si>
  <si>
    <t>Gyepmesteri telep építése Egyekencímű Leader pályázat önerő finanszírozása</t>
  </si>
  <si>
    <t xml:space="preserve">4229. Költségvetési évet követően esedékes kötelezettségek finanszírozási kiadásokra főkönyvi számlán található hitelekből származó egyenleg:  </t>
  </si>
  <si>
    <t>4229. Költségvetési évet követően esedékes kötelezettségek finanszírozási kiadásokra főkönyvi számlán található nettó finanszírozás megelőlegezés összege:</t>
  </si>
  <si>
    <t xml:space="preserve">4229. Költségvetési évet követően esedékes kötelezettségek finanszírozási kiadásokra főkönyvi számla egyenlege: </t>
  </si>
  <si>
    <t>LÓDOBOGÁS Szociális Szövetkezet</t>
  </si>
  <si>
    <t>A költségvetési szerveknél foglalkoztatottak 2017. évi kompenzációja</t>
  </si>
  <si>
    <t>Polgármesteri béremelés különbözetének támogatása</t>
  </si>
  <si>
    <t>Minimálbér és a garantált bérminimum emelés és a szociális hozzájárulási adó csökkentés hatásának kompenzációja</t>
  </si>
  <si>
    <t>Kulturális illetménypótlék</t>
  </si>
  <si>
    <t xml:space="preserve">Mindösszesen: </t>
  </si>
  <si>
    <t xml:space="preserve">Központi költségvetésből támogatásként rendelkezésre bocsátott összeg </t>
  </si>
  <si>
    <t>Az önkormányzat által fel nem használt, de a 2018. évben jogszerűen elhasználható összeg</t>
  </si>
  <si>
    <t>Önkormányzatok rendkívüli támogatása (REKI)</t>
  </si>
  <si>
    <t>Az önkormányzat által az adott célra ténylegesen felhasznált összeg</t>
  </si>
  <si>
    <t>Lakossági közműfejlesztési támogatás</t>
  </si>
  <si>
    <t>Helyi önkormányzatok kiegészítő támogatásai összesen</t>
  </si>
  <si>
    <t>2016. évről áthúzódó bérkompenzáció támogatása</t>
  </si>
  <si>
    <t>A településképi arculati kézikönyve lkészítésének támogatása</t>
  </si>
  <si>
    <t>Szociális ágazati összevont pótlék</t>
  </si>
  <si>
    <t>A helyi önkormányzatok kiegészítő támogatásainak és egyéb kötött felhasználású támogatásainak elszámolása</t>
  </si>
  <si>
    <t>Az előző évi (2016.) kötelezettségvállalással terhelt kiegészítő támogatásainak és egyéb kötött felhasználású támogatások maradványainak elszámolása</t>
  </si>
  <si>
    <t>Az önkormányzat által a 2016. évben fel nem használt, de a 2017. évben jogszerűen felhasználható összeg</t>
  </si>
  <si>
    <t>Közművelődési érdekeletségnövelő támogatás</t>
  </si>
  <si>
    <t>Ebből 2017. évben az előírt határidőig ténylegesen felhasznált összeg</t>
  </si>
  <si>
    <t>Eltérés: fel nem használt, visszafizetendő összeg</t>
  </si>
  <si>
    <t>Muzeális intézmények szakmai támogatása (Kubinyi Ágoston Program)</t>
  </si>
  <si>
    <t>Helyi önkormányzatok felhalmozási célú költségvetési támogatásai összesen</t>
  </si>
  <si>
    <t>Települési önkormányzatok rendkívüli támogatása (2016. évi REKI)</t>
  </si>
  <si>
    <t xml:space="preserve">Tényleges támogatás </t>
  </si>
  <si>
    <t>Az önkormányzat által az adott célra december 31-ig ténylegesen felhasznált összeg</t>
  </si>
  <si>
    <t>Nem közművel összegyűjtött háztartási szennyvíz ártalmatlanítása</t>
  </si>
  <si>
    <t>Támogatás évközi módosítása</t>
  </si>
  <si>
    <t>Visszafizetési kötelezettség/Többletigény</t>
  </si>
  <si>
    <t xml:space="preserve">Rászoruló gyermekek szünidei étkeztetése </t>
  </si>
  <si>
    <t>Értéke             2016.év</t>
  </si>
  <si>
    <t>Értéke                   2017. év</t>
  </si>
  <si>
    <t>Egyek Nagyközség Önkormányzata és általa irányított költségvetési szervek eszközeiről készített</t>
  </si>
  <si>
    <t xml:space="preserve"> Egyek Nagyközség Önkormányzatának tulajdonában álló gazdálkodó szervezetek működéséből származó kötelezettségek, követelések, és részesedések alakulása a  2017. 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</si>
</sst>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_-* #,##0.00\ _F_t_-;\-* #,##0.00\ _F_t_-;_-* \-??\ _F_t_-;_-@_-"/>
    <numFmt numFmtId="168" formatCode="_-* #,##0\ _F_t_-;\-* #,##0\ _F_t_-;_-* \-??\ _F_t_-;_-@_-"/>
    <numFmt numFmtId="169" formatCode="00"/>
    <numFmt numFmtId="170" formatCode="#,###__;\-#,###__"/>
    <numFmt numFmtId="171" formatCode="0.0000%"/>
    <numFmt numFmtId="172" formatCode="#,##0_ ;\-#,##0\ "/>
    <numFmt numFmtId="173" formatCode="0_ ;\-0\ "/>
  </numFmts>
  <fonts count="10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 CE"/>
      <charset val="238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"/>
      <family val="2"/>
    </font>
    <font>
      <b/>
      <sz val="9"/>
      <name val="Arial CE"/>
      <family val="2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b/>
      <i/>
      <sz val="10"/>
      <name val="Arial"/>
      <family val="2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  <charset val="238"/>
    </font>
    <font>
      <b/>
      <i/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Times New Roman"/>
      <family val="1"/>
    </font>
    <font>
      <sz val="14"/>
      <name val="Times New Roman"/>
      <family val="1"/>
    </font>
    <font>
      <b/>
      <i/>
      <sz val="9"/>
      <name val="Times New Roman"/>
      <family val="1"/>
    </font>
    <font>
      <b/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Times New Roman CE"/>
      <charset val="238"/>
    </font>
    <font>
      <b/>
      <i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 CE"/>
      <family val="1"/>
      <charset val="238"/>
    </font>
    <font>
      <i/>
      <sz val="8"/>
      <name val="Arial"/>
      <family val="2"/>
      <charset val="238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1"/>
      <name val="Arial CE"/>
      <charset val="238"/>
    </font>
    <font>
      <b/>
      <i/>
      <sz val="11"/>
      <name val="Arial CE"/>
      <charset val="238"/>
    </font>
    <font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name val="Arial"/>
      <family val="2"/>
    </font>
    <font>
      <b/>
      <sz val="8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</borders>
  <cellStyleXfs count="27">
    <xf numFmtId="0" fontId="0" fillId="0" borderId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51" fillId="0" borderId="0" applyFill="0" applyBorder="0" applyAlignment="0" applyProtection="0"/>
    <xf numFmtId="43" fontId="11" fillId="0" borderId="0" applyFont="0" applyFill="0" applyBorder="0" applyAlignment="0" applyProtection="0"/>
    <xf numFmtId="167" fontId="51" fillId="0" borderId="0" applyFill="0" applyBorder="0" applyAlignment="0" applyProtection="0"/>
    <xf numFmtId="0" fontId="11" fillId="0" borderId="0"/>
    <xf numFmtId="0" fontId="11" fillId="0" borderId="0"/>
    <xf numFmtId="0" fontId="51" fillId="0" borderId="0"/>
    <xf numFmtId="0" fontId="13" fillId="0" borderId="0"/>
    <xf numFmtId="0" fontId="24" fillId="0" borderId="0"/>
    <xf numFmtId="0" fontId="51" fillId="0" borderId="0"/>
    <xf numFmtId="0" fontId="79" fillId="0" borderId="0"/>
    <xf numFmtId="0" fontId="49" fillId="0" borderId="0"/>
    <xf numFmtId="0" fontId="56" fillId="0" borderId="0"/>
    <xf numFmtId="0" fontId="13" fillId="0" borderId="0"/>
    <xf numFmtId="9" fontId="51" fillId="0" borderId="0" applyFill="0" applyBorder="0" applyAlignment="0" applyProtection="0"/>
    <xf numFmtId="9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1812">
    <xf numFmtId="0" fontId="0" fillId="0" borderId="0" xfId="0"/>
    <xf numFmtId="0" fontId="0" fillId="0" borderId="0" xfId="0" applyBorder="1"/>
    <xf numFmtId="3" fontId="0" fillId="0" borderId="0" xfId="0" applyNumberFormat="1"/>
    <xf numFmtId="0" fontId="6" fillId="0" borderId="0" xfId="0" applyFont="1"/>
    <xf numFmtId="0" fontId="0" fillId="0" borderId="0" xfId="0" applyBorder="1" applyAlignment="1"/>
    <xf numFmtId="0" fontId="14" fillId="0" borderId="1" xfId="0" applyFont="1" applyBorder="1"/>
    <xf numFmtId="0" fontId="12" fillId="0" borderId="0" xfId="0" applyFont="1"/>
    <xf numFmtId="0" fontId="8" fillId="0" borderId="0" xfId="0" applyFont="1" applyAlignment="1"/>
    <xf numFmtId="0" fontId="14" fillId="0" borderId="0" xfId="0" applyFont="1" applyBorder="1"/>
    <xf numFmtId="0" fontId="8" fillId="0" borderId="0" xfId="0" applyFont="1" applyAlignment="1">
      <alignment horizontal="center" wrapText="1"/>
    </xf>
    <xf numFmtId="0" fontId="8" fillId="0" borderId="1" xfId="0" applyFont="1" applyBorder="1" applyAlignment="1"/>
    <xf numFmtId="0" fontId="16" fillId="0" borderId="0" xfId="0" applyFont="1" applyAlignment="1"/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0" fillId="0" borderId="0" xfId="0" applyFont="1" applyBorder="1"/>
    <xf numFmtId="3" fontId="17" fillId="2" borderId="0" xfId="0" applyNumberFormat="1" applyFont="1" applyFill="1" applyBorder="1" applyAlignment="1">
      <alignment horizontal="center"/>
    </xf>
    <xf numFmtId="0" fontId="17" fillId="0" borderId="0" xfId="0" applyFont="1" applyBorder="1"/>
    <xf numFmtId="0" fontId="25" fillId="0" borderId="0" xfId="0" applyFont="1"/>
    <xf numFmtId="0" fontId="12" fillId="0" borderId="2" xfId="0" applyFont="1" applyBorder="1"/>
    <xf numFmtId="0" fontId="12" fillId="0" borderId="3" xfId="0" applyFont="1" applyBorder="1"/>
    <xf numFmtId="0" fontId="27" fillId="0" borderId="0" xfId="0" applyFont="1"/>
    <xf numFmtId="0" fontId="14" fillId="0" borderId="0" xfId="0" applyFont="1" applyBorder="1" applyAlignment="1"/>
    <xf numFmtId="3" fontId="14" fillId="0" borderId="0" xfId="0" applyNumberFormat="1" applyFont="1" applyBorder="1" applyAlignment="1"/>
    <xf numFmtId="0" fontId="0" fillId="0" borderId="0" xfId="0" applyFill="1"/>
    <xf numFmtId="0" fontId="5" fillId="0" borderId="0" xfId="0" applyFont="1"/>
    <xf numFmtId="0" fontId="28" fillId="0" borderId="0" xfId="0" applyFont="1"/>
    <xf numFmtId="166" fontId="12" fillId="0" borderId="2" xfId="1" applyNumberFormat="1" applyFont="1" applyBorder="1"/>
    <xf numFmtId="3" fontId="18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17" fillId="2" borderId="0" xfId="0" applyFont="1" applyFill="1" applyBorder="1" applyAlignment="1"/>
    <xf numFmtId="166" fontId="0" fillId="0" borderId="0" xfId="0" applyNumberFormat="1"/>
    <xf numFmtId="0" fontId="0" fillId="2" borderId="0" xfId="0" applyFill="1"/>
    <xf numFmtId="0" fontId="14" fillId="0" borderId="1" xfId="0" applyFont="1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 wrapText="1"/>
    </xf>
    <xf numFmtId="3" fontId="23" fillId="2" borderId="1" xfId="0" applyNumberFormat="1" applyFont="1" applyFill="1" applyBorder="1"/>
    <xf numFmtId="3" fontId="13" fillId="2" borderId="0" xfId="0" applyNumberFormat="1" applyFont="1" applyFill="1" applyBorder="1" applyAlignment="1">
      <alignment wrapText="1"/>
    </xf>
    <xf numFmtId="3" fontId="12" fillId="2" borderId="0" xfId="0" applyNumberFormat="1" applyFont="1" applyFill="1" applyBorder="1"/>
    <xf numFmtId="3" fontId="23" fillId="2" borderId="4" xfId="0" applyNumberFormat="1" applyFont="1" applyFill="1" applyBorder="1" applyAlignment="1"/>
    <xf numFmtId="3" fontId="23" fillId="2" borderId="0" xfId="0" applyNumberFormat="1" applyFont="1" applyFill="1" applyBorder="1"/>
    <xf numFmtId="3" fontId="23" fillId="2" borderId="0" xfId="0" applyNumberFormat="1" applyFont="1" applyFill="1" applyBorder="1" applyAlignment="1"/>
    <xf numFmtId="3" fontId="22" fillId="2" borderId="0" xfId="0" applyNumberFormat="1" applyFont="1" applyFill="1" applyBorder="1" applyAlignment="1">
      <alignment wrapText="1"/>
    </xf>
    <xf numFmtId="3" fontId="0" fillId="2" borderId="0" xfId="0" applyNumberFormat="1" applyFill="1"/>
    <xf numFmtId="0" fontId="27" fillId="2" borderId="0" xfId="0" applyFont="1" applyFill="1"/>
    <xf numFmtId="3" fontId="27" fillId="2" borderId="0" xfId="0" applyNumberFormat="1" applyFont="1" applyFill="1"/>
    <xf numFmtId="0" fontId="12" fillId="0" borderId="2" xfId="0" applyFont="1" applyBorder="1" applyAlignment="1">
      <alignment wrapText="1"/>
    </xf>
    <xf numFmtId="3" fontId="14" fillId="0" borderId="1" xfId="0" applyNumberFormat="1" applyFont="1" applyBorder="1" applyAlignment="1">
      <alignment horizontal="center"/>
    </xf>
    <xf numFmtId="166" fontId="12" fillId="0" borderId="5" xfId="1" applyNumberFormat="1" applyFont="1" applyBorder="1"/>
    <xf numFmtId="166" fontId="12" fillId="0" borderId="6" xfId="1" applyNumberFormat="1" applyFont="1" applyBorder="1"/>
    <xf numFmtId="166" fontId="12" fillId="0" borderId="7" xfId="1" applyNumberFormat="1" applyFont="1" applyBorder="1"/>
    <xf numFmtId="3" fontId="12" fillId="0" borderId="8" xfId="0" applyNumberFormat="1" applyFont="1" applyBorder="1" applyAlignment="1">
      <alignment horizontal="center"/>
    </xf>
    <xf numFmtId="166" fontId="12" fillId="0" borderId="9" xfId="1" applyNumberFormat="1" applyFont="1" applyBorder="1" applyAlignment="1">
      <alignment horizontal="center"/>
    </xf>
    <xf numFmtId="3" fontId="12" fillId="2" borderId="8" xfId="0" applyNumberFormat="1" applyFont="1" applyFill="1" applyBorder="1" applyAlignment="1">
      <alignment horizontal="center"/>
    </xf>
    <xf numFmtId="166" fontId="12" fillId="0" borderId="10" xfId="1" applyNumberFormat="1" applyFont="1" applyBorder="1" applyAlignment="1">
      <alignment horizontal="center"/>
    </xf>
    <xf numFmtId="3" fontId="12" fillId="0" borderId="11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6" fontId="12" fillId="0" borderId="0" xfId="1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166" fontId="14" fillId="0" borderId="1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66" fontId="12" fillId="0" borderId="4" xfId="1" applyNumberFormat="1" applyFont="1" applyBorder="1" applyAlignment="1">
      <alignment horizontal="center"/>
    </xf>
    <xf numFmtId="166" fontId="12" fillId="0" borderId="12" xfId="1" applyNumberFormat="1" applyFont="1" applyBorder="1"/>
    <xf numFmtId="0" fontId="7" fillId="2" borderId="13" xfId="0" applyFont="1" applyFill="1" applyBorder="1" applyAlignment="1">
      <alignment horizontal="center"/>
    </xf>
    <xf numFmtId="0" fontId="32" fillId="0" borderId="0" xfId="0" applyFont="1"/>
    <xf numFmtId="0" fontId="12" fillId="0" borderId="3" xfId="0" applyFont="1" applyBorder="1" applyAlignment="1">
      <alignment wrapText="1"/>
    </xf>
    <xf numFmtId="166" fontId="14" fillId="0" borderId="1" xfId="1" applyNumberFormat="1" applyFont="1" applyBorder="1"/>
    <xf numFmtId="166" fontId="12" fillId="0" borderId="3" xfId="1" applyNumberFormat="1" applyFont="1" applyBorder="1"/>
    <xf numFmtId="166" fontId="14" fillId="0" borderId="14" xfId="1" applyNumberFormat="1" applyFont="1" applyBorder="1"/>
    <xf numFmtId="166" fontId="14" fillId="0" borderId="15" xfId="1" applyNumberFormat="1" applyFont="1" applyBorder="1"/>
    <xf numFmtId="0" fontId="16" fillId="0" borderId="13" xfId="0" applyFont="1" applyBorder="1" applyAlignment="1">
      <alignment horizontal="right"/>
    </xf>
    <xf numFmtId="0" fontId="8" fillId="0" borderId="0" xfId="0" applyFont="1" applyAlignment="1">
      <alignment wrapText="1"/>
    </xf>
    <xf numFmtId="166" fontId="12" fillId="0" borderId="0" xfId="1" applyNumberFormat="1" applyFont="1" applyFill="1" applyBorder="1"/>
    <xf numFmtId="166" fontId="12" fillId="0" borderId="10" xfId="1" applyNumberFormat="1" applyFont="1" applyFill="1" applyBorder="1" applyAlignment="1">
      <alignment horizontal="center"/>
    </xf>
    <xf numFmtId="166" fontId="12" fillId="0" borderId="9" xfId="1" applyNumberFormat="1" applyFont="1" applyFill="1" applyBorder="1" applyAlignment="1">
      <alignment horizontal="center"/>
    </xf>
    <xf numFmtId="0" fontId="37" fillId="0" borderId="0" xfId="0" applyFont="1"/>
    <xf numFmtId="0" fontId="38" fillId="0" borderId="0" xfId="0" applyFont="1"/>
    <xf numFmtId="0" fontId="0" fillId="0" borderId="0" xfId="0" applyAlignment="1">
      <alignment horizontal="right"/>
    </xf>
    <xf numFmtId="0" fontId="0" fillId="0" borderId="8" xfId="0" applyBorder="1"/>
    <xf numFmtId="166" fontId="13" fillId="2" borderId="8" xfId="1" applyNumberFormat="1" applyFont="1" applyFill="1" applyBorder="1"/>
    <xf numFmtId="166" fontId="0" fillId="0" borderId="8" xfId="0" applyNumberFormat="1" applyBorder="1"/>
    <xf numFmtId="166" fontId="12" fillId="0" borderId="1" xfId="1" applyNumberFormat="1" applyFont="1" applyBorder="1" applyAlignment="1">
      <alignment horizontal="center"/>
    </xf>
    <xf numFmtId="3" fontId="17" fillId="2" borderId="16" xfId="0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166" fontId="13" fillId="0" borderId="8" xfId="1" applyNumberFormat="1" applyFont="1" applyFill="1" applyBorder="1"/>
    <xf numFmtId="0" fontId="0" fillId="0" borderId="0" xfId="0" applyFont="1"/>
    <xf numFmtId="166" fontId="5" fillId="0" borderId="17" xfId="0" applyNumberFormat="1" applyFont="1" applyBorder="1"/>
    <xf numFmtId="166" fontId="12" fillId="0" borderId="1" xfId="1" applyNumberFormat="1" applyFont="1" applyBorder="1"/>
    <xf numFmtId="166" fontId="11" fillId="0" borderId="0" xfId="1" applyNumberFormat="1" applyFont="1"/>
    <xf numFmtId="166" fontId="7" fillId="0" borderId="1" xfId="1" applyNumberFormat="1" applyFont="1" applyBorder="1" applyAlignment="1">
      <alignment horizontal="center"/>
    </xf>
    <xf numFmtId="3" fontId="23" fillId="0" borderId="8" xfId="0" applyNumberFormat="1" applyFont="1" applyFill="1" applyBorder="1"/>
    <xf numFmtId="3" fontId="22" fillId="0" borderId="1" xfId="0" applyNumberFormat="1" applyFont="1" applyFill="1" applyBorder="1" applyAlignment="1">
      <alignment wrapText="1"/>
    </xf>
    <xf numFmtId="3" fontId="23" fillId="0" borderId="18" xfId="0" applyNumberFormat="1" applyFont="1" applyFill="1" applyBorder="1"/>
    <xf numFmtId="3" fontId="23" fillId="0" borderId="19" xfId="0" applyNumberFormat="1" applyFont="1" applyFill="1" applyBorder="1"/>
    <xf numFmtId="3" fontId="23" fillId="0" borderId="20" xfId="0" applyNumberFormat="1" applyFont="1" applyFill="1" applyBorder="1"/>
    <xf numFmtId="3" fontId="39" fillId="0" borderId="2" xfId="0" applyNumberFormat="1" applyFont="1" applyFill="1" applyBorder="1" applyAlignment="1">
      <alignment wrapText="1"/>
    </xf>
    <xf numFmtId="3" fontId="39" fillId="0" borderId="21" xfId="0" applyNumberFormat="1" applyFont="1" applyFill="1" applyBorder="1"/>
    <xf numFmtId="3" fontId="39" fillId="0" borderId="22" xfId="0" applyNumberFormat="1" applyFont="1" applyFill="1" applyBorder="1"/>
    <xf numFmtId="3" fontId="39" fillId="2" borderId="22" xfId="0" applyNumberFormat="1" applyFont="1" applyFill="1" applyBorder="1"/>
    <xf numFmtId="3" fontId="39" fillId="2" borderId="8" xfId="0" applyNumberFormat="1" applyFont="1" applyFill="1" applyBorder="1"/>
    <xf numFmtId="3" fontId="40" fillId="0" borderId="3" xfId="0" applyNumberFormat="1" applyFont="1" applyFill="1" applyBorder="1" applyAlignment="1">
      <alignment wrapText="1"/>
    </xf>
    <xf numFmtId="3" fontId="40" fillId="0" borderId="10" xfId="0" applyNumberFormat="1" applyFont="1" applyFill="1" applyBorder="1"/>
    <xf numFmtId="3" fontId="40" fillId="0" borderId="11" xfId="0" applyNumberFormat="1" applyFont="1" applyFill="1" applyBorder="1"/>
    <xf numFmtId="3" fontId="40" fillId="2" borderId="11" xfId="0" applyNumberFormat="1" applyFont="1" applyFill="1" applyBorder="1"/>
    <xf numFmtId="3" fontId="23" fillId="0" borderId="11" xfId="0" applyNumberFormat="1" applyFont="1" applyFill="1" applyBorder="1"/>
    <xf numFmtId="3" fontId="39" fillId="0" borderId="3" xfId="0" applyNumberFormat="1" applyFont="1" applyFill="1" applyBorder="1" applyAlignment="1">
      <alignment wrapText="1"/>
    </xf>
    <xf numFmtId="3" fontId="39" fillId="0" borderId="10" xfId="0" applyNumberFormat="1" applyFont="1" applyFill="1" applyBorder="1"/>
    <xf numFmtId="3" fontId="39" fillId="0" borderId="11" xfId="0" applyNumberFormat="1" applyFont="1" applyFill="1" applyBorder="1"/>
    <xf numFmtId="3" fontId="39" fillId="2" borderId="11" xfId="0" applyNumberFormat="1" applyFont="1" applyFill="1" applyBorder="1"/>
    <xf numFmtId="3" fontId="40" fillId="0" borderId="23" xfId="0" applyNumberFormat="1" applyFont="1" applyFill="1" applyBorder="1" applyAlignment="1">
      <alignment wrapText="1"/>
    </xf>
    <xf numFmtId="3" fontId="40" fillId="0" borderId="21" xfId="0" applyNumberFormat="1" applyFont="1" applyFill="1" applyBorder="1"/>
    <xf numFmtId="3" fontId="40" fillId="0" borderId="22" xfId="0" applyNumberFormat="1" applyFont="1" applyFill="1" applyBorder="1"/>
    <xf numFmtId="3" fontId="33" fillId="2" borderId="22" xfId="0" applyNumberFormat="1" applyFont="1" applyFill="1" applyBorder="1"/>
    <xf numFmtId="3" fontId="33" fillId="2" borderId="24" xfId="0" applyNumberFormat="1" applyFont="1" applyFill="1" applyBorder="1"/>
    <xf numFmtId="3" fontId="40" fillId="0" borderId="2" xfId="0" applyNumberFormat="1" applyFont="1" applyFill="1" applyBorder="1" applyAlignment="1">
      <alignment wrapText="1"/>
    </xf>
    <xf numFmtId="3" fontId="41" fillId="0" borderId="8" xfId="0" applyNumberFormat="1" applyFont="1" applyFill="1" applyBorder="1"/>
    <xf numFmtId="3" fontId="41" fillId="0" borderId="25" xfId="0" applyNumberFormat="1" applyFont="1" applyFill="1" applyBorder="1"/>
    <xf numFmtId="3" fontId="41" fillId="0" borderId="10" xfId="0" applyNumberFormat="1" applyFont="1" applyFill="1" applyBorder="1"/>
    <xf numFmtId="3" fontId="41" fillId="0" borderId="11" xfId="0" applyNumberFormat="1" applyFont="1" applyFill="1" applyBorder="1"/>
    <xf numFmtId="3" fontId="41" fillId="2" borderId="11" xfId="0" applyNumberFormat="1" applyFont="1" applyFill="1" applyBorder="1"/>
    <xf numFmtId="3" fontId="41" fillId="2" borderId="26" xfId="0" applyNumberFormat="1" applyFont="1" applyFill="1" applyBorder="1"/>
    <xf numFmtId="3" fontId="42" fillId="0" borderId="10" xfId="0" applyNumberFormat="1" applyFont="1" applyFill="1" applyBorder="1"/>
    <xf numFmtId="3" fontId="42" fillId="0" borderId="11" xfId="0" applyNumberFormat="1" applyFont="1" applyFill="1" applyBorder="1"/>
    <xf numFmtId="3" fontId="42" fillId="2" borderId="11" xfId="0" applyNumberFormat="1" applyFont="1" applyFill="1" applyBorder="1"/>
    <xf numFmtId="3" fontId="42" fillId="2" borderId="26" xfId="0" applyNumberFormat="1" applyFont="1" applyFill="1" applyBorder="1"/>
    <xf numFmtId="3" fontId="23" fillId="0" borderId="27" xfId="0" applyNumberFormat="1" applyFont="1" applyFill="1" applyBorder="1"/>
    <xf numFmtId="3" fontId="42" fillId="2" borderId="8" xfId="0" applyNumberFormat="1" applyFont="1" applyFill="1" applyBorder="1"/>
    <xf numFmtId="3" fontId="40" fillId="2" borderId="8" xfId="0" applyNumberFormat="1" applyFont="1" applyFill="1" applyBorder="1"/>
    <xf numFmtId="3" fontId="42" fillId="2" borderId="8" xfId="0" applyNumberFormat="1" applyFont="1" applyFill="1" applyBorder="1" applyAlignment="1">
      <alignment horizontal="right"/>
    </xf>
    <xf numFmtId="3" fontId="40" fillId="2" borderId="8" xfId="0" applyNumberFormat="1" applyFont="1" applyFill="1" applyBorder="1" applyAlignment="1">
      <alignment horizontal="right"/>
    </xf>
    <xf numFmtId="166" fontId="12" fillId="0" borderId="28" xfId="1" applyNumberFormat="1" applyFont="1" applyBorder="1"/>
    <xf numFmtId="166" fontId="12" fillId="0" borderId="29" xfId="1" applyNumberFormat="1" applyFont="1" applyBorder="1"/>
    <xf numFmtId="166" fontId="12" fillId="0" borderId="29" xfId="1" applyNumberFormat="1" applyFont="1" applyFill="1" applyBorder="1"/>
    <xf numFmtId="166" fontId="14" fillId="0" borderId="15" xfId="1" applyNumberFormat="1" applyFont="1" applyBorder="1" applyAlignment="1">
      <alignment horizontal="right"/>
    </xf>
    <xf numFmtId="166" fontId="13" fillId="0" borderId="8" xfId="1" applyNumberFormat="1" applyFont="1" applyBorder="1"/>
    <xf numFmtId="166" fontId="13" fillId="0" borderId="16" xfId="1" applyNumberFormat="1" applyFont="1" applyBorder="1"/>
    <xf numFmtId="166" fontId="13" fillId="0" borderId="30" xfId="1" applyNumberFormat="1" applyFont="1" applyBorder="1"/>
    <xf numFmtId="166" fontId="13" fillId="0" borderId="31" xfId="1" applyNumberFormat="1" applyFont="1" applyBorder="1"/>
    <xf numFmtId="166" fontId="13" fillId="0" borderId="32" xfId="1" applyNumberFormat="1" applyFont="1" applyBorder="1"/>
    <xf numFmtId="3" fontId="39" fillId="2" borderId="24" xfId="0" applyNumberFormat="1" applyFont="1" applyFill="1" applyBorder="1"/>
    <xf numFmtId="3" fontId="39" fillId="2" borderId="25" xfId="0" applyNumberFormat="1" applyFont="1" applyFill="1" applyBorder="1"/>
    <xf numFmtId="3" fontId="40" fillId="2" borderId="26" xfId="0" applyNumberFormat="1" applyFont="1" applyFill="1" applyBorder="1"/>
    <xf numFmtId="3" fontId="39" fillId="2" borderId="26" xfId="0" applyNumberFormat="1" applyFont="1" applyFill="1" applyBorder="1"/>
    <xf numFmtId="166" fontId="14" fillId="0" borderId="33" xfId="1" applyNumberFormat="1" applyFont="1" applyBorder="1" applyAlignment="1">
      <alignment horizontal="right"/>
    </xf>
    <xf numFmtId="166" fontId="14" fillId="0" borderId="34" xfId="1" applyNumberFormat="1" applyFont="1" applyBorder="1"/>
    <xf numFmtId="166" fontId="14" fillId="0" borderId="35" xfId="1" applyNumberFormat="1" applyFont="1" applyBorder="1"/>
    <xf numFmtId="166" fontId="13" fillId="0" borderId="31" xfId="1" applyNumberFormat="1" applyFont="1" applyFill="1" applyBorder="1" applyAlignment="1"/>
    <xf numFmtId="166" fontId="13" fillId="0" borderId="8" xfId="1" applyNumberFormat="1" applyFont="1" applyFill="1" applyBorder="1" applyAlignment="1"/>
    <xf numFmtId="3" fontId="23" fillId="0" borderId="9" xfId="0" applyNumberFormat="1" applyFont="1" applyFill="1" applyBorder="1"/>
    <xf numFmtId="3" fontId="23" fillId="0" borderId="33" xfId="0" applyNumberFormat="1" applyFont="1" applyFill="1" applyBorder="1"/>
    <xf numFmtId="3" fontId="39" fillId="0" borderId="23" xfId="0" applyNumberFormat="1" applyFont="1" applyFill="1" applyBorder="1" applyAlignment="1">
      <alignment wrapText="1"/>
    </xf>
    <xf numFmtId="3" fontId="39" fillId="0" borderId="36" xfId="0" applyNumberFormat="1" applyFont="1" applyFill="1" applyBorder="1"/>
    <xf numFmtId="3" fontId="39" fillId="0" borderId="37" xfId="0" applyNumberFormat="1" applyFont="1" applyFill="1" applyBorder="1"/>
    <xf numFmtId="3" fontId="39" fillId="2" borderId="37" xfId="0" applyNumberFormat="1" applyFont="1" applyFill="1" applyBorder="1"/>
    <xf numFmtId="3" fontId="39" fillId="2" borderId="38" xfId="0" applyNumberFormat="1" applyFont="1" applyFill="1" applyBorder="1"/>
    <xf numFmtId="3" fontId="23" fillId="0" borderId="22" xfId="0" applyNumberFormat="1" applyFont="1" applyFill="1" applyBorder="1"/>
    <xf numFmtId="3" fontId="39" fillId="0" borderId="12" xfId="0" applyNumberFormat="1" applyFont="1" applyFill="1" applyBorder="1" applyAlignment="1">
      <alignment wrapText="1"/>
    </xf>
    <xf numFmtId="3" fontId="36" fillId="0" borderId="1" xfId="0" applyNumberFormat="1" applyFont="1" applyFill="1" applyBorder="1" applyAlignment="1">
      <alignment wrapText="1"/>
    </xf>
    <xf numFmtId="3" fontId="22" fillId="0" borderId="15" xfId="0" applyNumberFormat="1" applyFont="1" applyFill="1" applyBorder="1" applyAlignment="1">
      <alignment wrapText="1"/>
    </xf>
    <xf numFmtId="3" fontId="23" fillId="0" borderId="39" xfId="0" applyNumberFormat="1" applyFont="1" applyFill="1" applyBorder="1"/>
    <xf numFmtId="3" fontId="23" fillId="0" borderId="40" xfId="0" applyNumberFormat="1" applyFont="1" applyFill="1" applyBorder="1"/>
    <xf numFmtId="3" fontId="23" fillId="0" borderId="14" xfId="0" applyNumberFormat="1" applyFont="1" applyFill="1" applyBorder="1"/>
    <xf numFmtId="3" fontId="23" fillId="0" borderId="1" xfId="0" applyNumberFormat="1" applyFont="1" applyFill="1" applyBorder="1"/>
    <xf numFmtId="3" fontId="23" fillId="2" borderId="41" xfId="0" applyNumberFormat="1" applyFont="1" applyFill="1" applyBorder="1"/>
    <xf numFmtId="3" fontId="41" fillId="0" borderId="9" xfId="0" applyNumberFormat="1" applyFont="1" applyFill="1" applyBorder="1"/>
    <xf numFmtId="3" fontId="23" fillId="2" borderId="1" xfId="0" applyNumberFormat="1" applyFont="1" applyFill="1" applyBorder="1" applyAlignment="1">
      <alignment wrapText="1"/>
    </xf>
    <xf numFmtId="3" fontId="23" fillId="2" borderId="27" xfId="0" applyNumberFormat="1" applyFont="1" applyFill="1" applyBorder="1"/>
    <xf numFmtId="3" fontId="23" fillId="2" borderId="19" xfId="0" applyNumberFormat="1" applyFont="1" applyFill="1" applyBorder="1"/>
    <xf numFmtId="3" fontId="23" fillId="2" borderId="20" xfId="0" applyNumberFormat="1" applyFont="1" applyFill="1" applyBorder="1"/>
    <xf numFmtId="3" fontId="39" fillId="0" borderId="29" xfId="0" applyNumberFormat="1" applyFont="1" applyFill="1" applyBorder="1" applyAlignment="1">
      <alignment wrapText="1"/>
    </xf>
    <xf numFmtId="0" fontId="7" fillId="0" borderId="15" xfId="0" applyFont="1" applyBorder="1" applyAlignment="1">
      <alignment horizontal="center" vertical="center"/>
    </xf>
    <xf numFmtId="0" fontId="20" fillId="0" borderId="0" xfId="0" applyFont="1" applyAlignment="1"/>
    <xf numFmtId="3" fontId="23" fillId="2" borderId="14" xfId="0" applyNumberFormat="1" applyFont="1" applyFill="1" applyBorder="1"/>
    <xf numFmtId="3" fontId="41" fillId="2" borderId="8" xfId="0" applyNumberFormat="1" applyFont="1" applyFill="1" applyBorder="1"/>
    <xf numFmtId="0" fontId="44" fillId="2" borderId="35" xfId="0" applyFont="1" applyFill="1" applyBorder="1" applyAlignment="1">
      <alignment vertical="center" wrapText="1"/>
    </xf>
    <xf numFmtId="0" fontId="44" fillId="2" borderId="35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left" vertical="center" wrapText="1"/>
    </xf>
    <xf numFmtId="0" fontId="47" fillId="0" borderId="17" xfId="0" applyFont="1" applyBorder="1" applyAlignment="1">
      <alignment horizontal="left" vertical="center"/>
    </xf>
    <xf numFmtId="166" fontId="14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3" fontId="14" fillId="0" borderId="35" xfId="0" applyNumberFormat="1" applyFont="1" applyBorder="1" applyAlignment="1">
      <alignment horizontal="center"/>
    </xf>
    <xf numFmtId="43" fontId="7" fillId="0" borderId="0" xfId="1" applyFont="1" applyBorder="1" applyAlignment="1">
      <alignment horizontal="center"/>
    </xf>
    <xf numFmtId="166" fontId="12" fillId="0" borderId="41" xfId="1" applyNumberFormat="1" applyFont="1" applyBorder="1" applyAlignment="1">
      <alignment horizontal="center"/>
    </xf>
    <xf numFmtId="3" fontId="14" fillId="0" borderId="41" xfId="0" applyNumberFormat="1" applyFont="1" applyBorder="1" applyAlignment="1">
      <alignment horizontal="center"/>
    </xf>
    <xf numFmtId="166" fontId="7" fillId="0" borderId="8" xfId="1" applyNumberFormat="1" applyFont="1" applyBorder="1" applyAlignment="1">
      <alignment horizontal="center"/>
    </xf>
    <xf numFmtId="166" fontId="7" fillId="0" borderId="31" xfId="1" applyNumberFormat="1" applyFont="1" applyBorder="1" applyAlignment="1">
      <alignment horizontal="center"/>
    </xf>
    <xf numFmtId="3" fontId="14" fillId="0" borderId="32" xfId="0" applyNumberFormat="1" applyFont="1" applyBorder="1" applyAlignment="1">
      <alignment horizontal="center"/>
    </xf>
    <xf numFmtId="3" fontId="14" fillId="0" borderId="16" xfId="0" applyNumberFormat="1" applyFont="1" applyBorder="1" applyAlignment="1">
      <alignment horizontal="center"/>
    </xf>
    <xf numFmtId="3" fontId="14" fillId="0" borderId="17" xfId="0" applyNumberFormat="1" applyFont="1" applyBorder="1" applyAlignment="1">
      <alignment horizontal="center"/>
    </xf>
    <xf numFmtId="166" fontId="7" fillId="0" borderId="17" xfId="1" applyNumberFormat="1" applyFont="1" applyBorder="1" applyAlignment="1">
      <alignment horizontal="center"/>
    </xf>
    <xf numFmtId="3" fontId="14" fillId="0" borderId="30" xfId="0" applyNumberFormat="1" applyFont="1" applyBorder="1" applyAlignment="1">
      <alignment horizontal="center"/>
    </xf>
    <xf numFmtId="0" fontId="12" fillId="0" borderId="12" xfId="0" applyFont="1" applyBorder="1"/>
    <xf numFmtId="3" fontId="12" fillId="0" borderId="42" xfId="0" applyNumberFormat="1" applyFont="1" applyBorder="1" applyAlignment="1">
      <alignment horizontal="center"/>
    </xf>
    <xf numFmtId="166" fontId="12" fillId="0" borderId="43" xfId="1" applyNumberFormat="1" applyFont="1" applyFill="1" applyBorder="1" applyAlignment="1">
      <alignment horizontal="center"/>
    </xf>
    <xf numFmtId="166" fontId="12" fillId="0" borderId="44" xfId="1" applyNumberFormat="1" applyFont="1" applyFill="1" applyBorder="1" applyAlignment="1">
      <alignment horizontal="center"/>
    </xf>
    <xf numFmtId="3" fontId="12" fillId="0" borderId="45" xfId="0" applyNumberFormat="1" applyFont="1" applyBorder="1" applyAlignment="1">
      <alignment horizontal="center"/>
    </xf>
    <xf numFmtId="166" fontId="12" fillId="0" borderId="46" xfId="1" applyNumberFormat="1" applyFont="1" applyFill="1" applyBorder="1" applyAlignment="1">
      <alignment horizontal="center"/>
    </xf>
    <xf numFmtId="166" fontId="12" fillId="0" borderId="47" xfId="1" applyNumberFormat="1" applyFont="1" applyFill="1" applyBorder="1" applyAlignment="1">
      <alignment horizontal="center"/>
    </xf>
    <xf numFmtId="3" fontId="12" fillId="0" borderId="48" xfId="0" applyNumberFormat="1" applyFont="1" applyBorder="1" applyAlignment="1">
      <alignment horizontal="center"/>
    </xf>
    <xf numFmtId="166" fontId="12" fillId="0" borderId="49" xfId="1" applyNumberFormat="1" applyFont="1" applyBorder="1" applyAlignment="1">
      <alignment horizontal="center"/>
    </xf>
    <xf numFmtId="166" fontId="12" fillId="0" borderId="50" xfId="1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2" fillId="2" borderId="42" xfId="0" applyNumberFormat="1" applyFont="1" applyFill="1" applyBorder="1" applyAlignment="1">
      <alignment horizontal="center"/>
    </xf>
    <xf numFmtId="3" fontId="12" fillId="2" borderId="31" xfId="0" applyNumberFormat="1" applyFont="1" applyFill="1" applyBorder="1" applyAlignment="1">
      <alignment horizontal="center"/>
    </xf>
    <xf numFmtId="3" fontId="12" fillId="2" borderId="32" xfId="0" applyNumberFormat="1" applyFont="1" applyFill="1" applyBorder="1" applyAlignment="1">
      <alignment horizontal="center"/>
    </xf>
    <xf numFmtId="3" fontId="12" fillId="2" borderId="45" xfId="0" applyNumberFormat="1" applyFont="1" applyFill="1" applyBorder="1" applyAlignment="1">
      <alignment horizontal="center"/>
    </xf>
    <xf numFmtId="3" fontId="12" fillId="2" borderId="16" xfId="0" applyNumberFormat="1" applyFont="1" applyFill="1" applyBorder="1" applyAlignment="1">
      <alignment horizontal="center"/>
    </xf>
    <xf numFmtId="3" fontId="12" fillId="2" borderId="48" xfId="0" applyNumberFormat="1" applyFont="1" applyFill="1" applyBorder="1" applyAlignment="1">
      <alignment horizontal="center"/>
    </xf>
    <xf numFmtId="3" fontId="12" fillId="2" borderId="17" xfId="0" applyNumberFormat="1" applyFont="1" applyFill="1" applyBorder="1" applyAlignment="1">
      <alignment horizontal="center"/>
    </xf>
    <xf numFmtId="3" fontId="12" fillId="2" borderId="30" xfId="0" applyNumberFormat="1" applyFont="1" applyFill="1" applyBorder="1" applyAlignment="1">
      <alignment horizontal="center"/>
    </xf>
    <xf numFmtId="0" fontId="7" fillId="0" borderId="51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left" vertical="center" wrapText="1"/>
    </xf>
    <xf numFmtId="3" fontId="17" fillId="2" borderId="32" xfId="0" applyNumberFormat="1" applyFont="1" applyFill="1" applyBorder="1" applyAlignment="1">
      <alignment horizontal="center"/>
    </xf>
    <xf numFmtId="0" fontId="14" fillId="0" borderId="45" xfId="0" applyFont="1" applyBorder="1" applyAlignment="1">
      <alignment horizontal="left" vertical="center" wrapText="1"/>
    </xf>
    <xf numFmtId="0" fontId="7" fillId="0" borderId="52" xfId="0" applyFont="1" applyBorder="1" applyAlignment="1">
      <alignment horizontal="left" vertical="center" wrapText="1"/>
    </xf>
    <xf numFmtId="166" fontId="13" fillId="2" borderId="11" xfId="1" applyNumberFormat="1" applyFont="1" applyFill="1" applyBorder="1"/>
    <xf numFmtId="166" fontId="13" fillId="0" borderId="11" xfId="1" applyNumberFormat="1" applyFont="1" applyFill="1" applyBorder="1"/>
    <xf numFmtId="3" fontId="17" fillId="2" borderId="53" xfId="0" applyNumberFormat="1" applyFont="1" applyFill="1" applyBorder="1" applyAlignment="1">
      <alignment horizontal="center"/>
    </xf>
    <xf numFmtId="0" fontId="14" fillId="0" borderId="52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/>
    </xf>
    <xf numFmtId="3" fontId="17" fillId="2" borderId="56" xfId="0" applyNumberFormat="1" applyFont="1" applyFill="1" applyBorder="1" applyAlignment="1">
      <alignment horizontal="center"/>
    </xf>
    <xf numFmtId="0" fontId="7" fillId="0" borderId="42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166" fontId="13" fillId="0" borderId="57" xfId="1" applyNumberFormat="1" applyFont="1" applyBorder="1"/>
    <xf numFmtId="166" fontId="13" fillId="0" borderId="25" xfId="1" applyNumberFormat="1" applyFont="1" applyBorder="1"/>
    <xf numFmtId="166" fontId="13" fillId="0" borderId="58" xfId="1" applyNumberFormat="1" applyFont="1" applyBorder="1"/>
    <xf numFmtId="166" fontId="14" fillId="0" borderId="51" xfId="1" applyNumberFormat="1" applyFont="1" applyBorder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7" fillId="2" borderId="32" xfId="0" applyNumberFormat="1" applyFont="1" applyFill="1" applyBorder="1" applyAlignment="1">
      <alignment horizontal="center"/>
    </xf>
    <xf numFmtId="3" fontId="7" fillId="2" borderId="16" xfId="0" applyNumberFormat="1" applyFont="1" applyFill="1" applyBorder="1" applyAlignment="1">
      <alignment horizontal="center"/>
    </xf>
    <xf numFmtId="3" fontId="7" fillId="2" borderId="53" xfId="0" applyNumberFormat="1" applyFont="1" applyFill="1" applyBorder="1" applyAlignment="1">
      <alignment horizontal="center"/>
    </xf>
    <xf numFmtId="3" fontId="7" fillId="2" borderId="56" xfId="0" applyNumberFormat="1" applyFont="1" applyFill="1" applyBorder="1" applyAlignment="1">
      <alignment horizontal="center"/>
    </xf>
    <xf numFmtId="166" fontId="13" fillId="2" borderId="31" xfId="1" applyNumberFormat="1" applyFont="1" applyFill="1" applyBorder="1" applyAlignment="1">
      <alignment horizontal="center"/>
    </xf>
    <xf numFmtId="166" fontId="13" fillId="2" borderId="8" xfId="1" applyNumberFormat="1" applyFont="1" applyFill="1" applyBorder="1" applyAlignment="1">
      <alignment horizontal="center"/>
    </xf>
    <xf numFmtId="166" fontId="7" fillId="2" borderId="19" xfId="1" applyNumberFormat="1" applyFont="1" applyFill="1" applyBorder="1"/>
    <xf numFmtId="166" fontId="0" fillId="0" borderId="0" xfId="1" applyNumberFormat="1" applyFont="1"/>
    <xf numFmtId="166" fontId="14" fillId="0" borderId="51" xfId="1" applyNumberFormat="1" applyFont="1" applyBorder="1" applyAlignment="1">
      <alignment horizontal="center" vertical="center" wrapText="1"/>
    </xf>
    <xf numFmtId="166" fontId="5" fillId="0" borderId="0" xfId="1" applyNumberFormat="1" applyFont="1" applyAlignment="1">
      <alignment vertical="center" wrapText="1"/>
    </xf>
    <xf numFmtId="166" fontId="6" fillId="0" borderId="0" xfId="1" applyNumberFormat="1" applyFont="1"/>
    <xf numFmtId="0" fontId="12" fillId="5" borderId="4" xfId="0" applyFont="1" applyFill="1" applyBorder="1"/>
    <xf numFmtId="0" fontId="12" fillId="5" borderId="4" xfId="0" applyFont="1" applyFill="1" applyBorder="1" applyAlignment="1">
      <alignment horizontal="center"/>
    </xf>
    <xf numFmtId="166" fontId="14" fillId="0" borderId="41" xfId="1" applyNumberFormat="1" applyFont="1" applyBorder="1"/>
    <xf numFmtId="166" fontId="14" fillId="0" borderId="59" xfId="1" applyNumberFormat="1" applyFont="1" applyBorder="1"/>
    <xf numFmtId="166" fontId="14" fillId="0" borderId="60" xfId="1" applyNumberFormat="1" applyFont="1" applyBorder="1"/>
    <xf numFmtId="166" fontId="14" fillId="0" borderId="40" xfId="1" applyNumberFormat="1" applyFont="1" applyBorder="1" applyAlignment="1">
      <alignment horizontal="right"/>
    </xf>
    <xf numFmtId="166" fontId="14" fillId="0" borderId="4" xfId="1" applyNumberFormat="1" applyFont="1" applyBorder="1"/>
    <xf numFmtId="166" fontId="12" fillId="0" borderId="5" xfId="1" applyNumberFormat="1" applyFont="1" applyFill="1" applyBorder="1"/>
    <xf numFmtId="0" fontId="47" fillId="0" borderId="11" xfId="0" applyFont="1" applyBorder="1" applyAlignment="1">
      <alignment horizontal="left" vertical="center"/>
    </xf>
    <xf numFmtId="166" fontId="5" fillId="0" borderId="11" xfId="0" applyNumberFormat="1" applyFont="1" applyBorder="1"/>
    <xf numFmtId="3" fontId="39" fillId="5" borderId="21" xfId="0" applyNumberFormat="1" applyFont="1" applyFill="1" applyBorder="1"/>
    <xf numFmtId="3" fontId="39" fillId="5" borderId="9" xfId="0" applyNumberFormat="1" applyFont="1" applyFill="1" applyBorder="1"/>
    <xf numFmtId="3" fontId="40" fillId="5" borderId="10" xfId="0" applyNumberFormat="1" applyFont="1" applyFill="1" applyBorder="1"/>
    <xf numFmtId="3" fontId="39" fillId="5" borderId="22" xfId="0" applyNumberFormat="1" applyFont="1" applyFill="1" applyBorder="1"/>
    <xf numFmtId="3" fontId="39" fillId="5" borderId="8" xfId="0" applyNumberFormat="1" applyFont="1" applyFill="1" applyBorder="1"/>
    <xf numFmtId="3" fontId="40" fillId="5" borderId="11" xfId="0" applyNumberFormat="1" applyFont="1" applyFill="1" applyBorder="1"/>
    <xf numFmtId="3" fontId="23" fillId="5" borderId="8" xfId="0" applyNumberFormat="1" applyFont="1" applyFill="1" applyBorder="1"/>
    <xf numFmtId="0" fontId="44" fillId="2" borderId="34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/>
    <xf numFmtId="3" fontId="39" fillId="0" borderId="61" xfId="0" applyNumberFormat="1" applyFont="1" applyFill="1" applyBorder="1"/>
    <xf numFmtId="3" fontId="39" fillId="0" borderId="62" xfId="0" applyNumberFormat="1" applyFont="1" applyFill="1" applyBorder="1"/>
    <xf numFmtId="3" fontId="40" fillId="0" borderId="63" xfId="0" applyNumberFormat="1" applyFont="1" applyFill="1" applyBorder="1"/>
    <xf numFmtId="3" fontId="39" fillId="0" borderId="0" xfId="0" applyNumberFormat="1" applyFont="1" applyFill="1" applyBorder="1"/>
    <xf numFmtId="3" fontId="39" fillId="0" borderId="63" xfId="0" applyNumberFormat="1" applyFont="1" applyFill="1" applyBorder="1"/>
    <xf numFmtId="3" fontId="40" fillId="0" borderId="61" xfId="0" applyNumberFormat="1" applyFont="1" applyFill="1" applyBorder="1"/>
    <xf numFmtId="3" fontId="41" fillId="0" borderId="63" xfId="0" applyNumberFormat="1" applyFont="1" applyFill="1" applyBorder="1"/>
    <xf numFmtId="3" fontId="42" fillId="0" borderId="63" xfId="0" applyNumberFormat="1" applyFont="1" applyFill="1" applyBorder="1"/>
    <xf numFmtId="3" fontId="23" fillId="0" borderId="41" xfId="0" applyNumberFormat="1" applyFont="1" applyFill="1" applyBorder="1"/>
    <xf numFmtId="0" fontId="44" fillId="2" borderId="64" xfId="0" applyFont="1" applyFill="1" applyBorder="1" applyAlignment="1">
      <alignment vertical="center" wrapText="1"/>
    </xf>
    <xf numFmtId="3" fontId="39" fillId="2" borderId="36" xfId="0" applyNumberFormat="1" applyFont="1" applyFill="1" applyBorder="1"/>
    <xf numFmtId="3" fontId="39" fillId="2" borderId="10" xfId="0" applyNumberFormat="1" applyFont="1" applyFill="1" applyBorder="1"/>
    <xf numFmtId="3" fontId="33" fillId="2" borderId="21" xfId="0" applyNumberFormat="1" applyFont="1" applyFill="1" applyBorder="1"/>
    <xf numFmtId="3" fontId="41" fillId="2" borderId="10" xfId="0" applyNumberFormat="1" applyFont="1" applyFill="1" applyBorder="1"/>
    <xf numFmtId="3" fontId="42" fillId="2" borderId="10" xfId="0" applyNumberFormat="1" applyFont="1" applyFill="1" applyBorder="1"/>
    <xf numFmtId="0" fontId="44" fillId="2" borderId="1" xfId="0" applyFont="1" applyFill="1" applyBorder="1" applyAlignment="1">
      <alignment horizontal="center" vertical="center" wrapText="1"/>
    </xf>
    <xf numFmtId="3" fontId="23" fillId="0" borderId="2" xfId="0" applyNumberFormat="1" applyFont="1" applyFill="1" applyBorder="1"/>
    <xf numFmtId="3" fontId="23" fillId="5" borderId="9" xfId="0" applyNumberFormat="1" applyFont="1" applyFill="1" applyBorder="1"/>
    <xf numFmtId="3" fontId="23" fillId="0" borderId="10" xfId="0" applyNumberFormat="1" applyFont="1" applyFill="1" applyBorder="1"/>
    <xf numFmtId="3" fontId="23" fillId="0" borderId="21" xfId="0" applyNumberFormat="1" applyFont="1" applyFill="1" applyBorder="1"/>
    <xf numFmtId="3" fontId="23" fillId="0" borderId="25" xfId="0" applyNumberFormat="1" applyFont="1" applyFill="1" applyBorder="1"/>
    <xf numFmtId="3" fontId="23" fillId="0" borderId="26" xfId="0" applyNumberFormat="1" applyFont="1" applyFill="1" applyBorder="1"/>
    <xf numFmtId="3" fontId="23" fillId="0" borderId="24" xfId="0" applyNumberFormat="1" applyFont="1" applyFill="1" applyBorder="1"/>
    <xf numFmtId="3" fontId="40" fillId="2" borderId="25" xfId="0" applyNumberFormat="1" applyFont="1" applyFill="1" applyBorder="1"/>
    <xf numFmtId="3" fontId="41" fillId="2" borderId="25" xfId="0" applyNumberFormat="1" applyFont="1" applyFill="1" applyBorder="1"/>
    <xf numFmtId="3" fontId="40" fillId="2" borderId="25" xfId="0" applyNumberFormat="1" applyFont="1" applyFill="1" applyBorder="1" applyAlignment="1">
      <alignment horizontal="right"/>
    </xf>
    <xf numFmtId="3" fontId="42" fillId="2" borderId="25" xfId="0" applyNumberFormat="1" applyFont="1" applyFill="1" applyBorder="1"/>
    <xf numFmtId="3" fontId="42" fillId="2" borderId="25" xfId="0" applyNumberFormat="1" applyFont="1" applyFill="1" applyBorder="1" applyAlignment="1">
      <alignment horizontal="right"/>
    </xf>
    <xf numFmtId="3" fontId="39" fillId="0" borderId="26" xfId="0" applyNumberFormat="1" applyFont="1" applyFill="1" applyBorder="1"/>
    <xf numFmtId="3" fontId="23" fillId="0" borderId="3" xfId="0" applyNumberFormat="1" applyFont="1" applyFill="1" applyBorder="1"/>
    <xf numFmtId="3" fontId="23" fillId="2" borderId="55" xfId="0" applyNumberFormat="1" applyFont="1" applyFill="1" applyBorder="1"/>
    <xf numFmtId="3" fontId="23" fillId="0" borderId="12" xfId="0" applyNumberFormat="1" applyFont="1" applyFill="1" applyBorder="1"/>
    <xf numFmtId="3" fontId="23" fillId="2" borderId="64" xfId="0" applyNumberFormat="1" applyFont="1" applyFill="1" applyBorder="1"/>
    <xf numFmtId="3" fontId="23" fillId="2" borderId="35" xfId="0" applyNumberFormat="1" applyFont="1" applyFill="1" applyBorder="1"/>
    <xf numFmtId="3" fontId="22" fillId="2" borderId="41" xfId="0" applyNumberFormat="1" applyFont="1" applyFill="1" applyBorder="1" applyAlignment="1">
      <alignment wrapText="1"/>
    </xf>
    <xf numFmtId="166" fontId="12" fillId="5" borderId="12" xfId="1" applyNumberFormat="1" applyFont="1" applyFill="1" applyBorder="1"/>
    <xf numFmtId="166" fontId="12" fillId="5" borderId="2" xfId="1" applyNumberFormat="1" applyFont="1" applyFill="1" applyBorder="1"/>
    <xf numFmtId="166" fontId="12" fillId="5" borderId="3" xfId="1" applyNumberFormat="1" applyFont="1" applyFill="1" applyBorder="1"/>
    <xf numFmtId="166" fontId="14" fillId="5" borderId="14" xfId="1" applyNumberFormat="1" applyFont="1" applyFill="1" applyBorder="1"/>
    <xf numFmtId="166" fontId="14" fillId="5" borderId="1" xfId="1" applyNumberFormat="1" applyFont="1" applyFill="1" applyBorder="1"/>
    <xf numFmtId="166" fontId="12" fillId="5" borderId="5" xfId="1" applyNumberFormat="1" applyFont="1" applyFill="1" applyBorder="1"/>
    <xf numFmtId="166" fontId="12" fillId="5" borderId="6" xfId="1" applyNumberFormat="1" applyFont="1" applyFill="1" applyBorder="1"/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5" fillId="0" borderId="53" xfId="0" applyNumberFormat="1" applyFont="1" applyBorder="1" applyAlignment="1">
      <alignment horizontal="center"/>
    </xf>
    <xf numFmtId="0" fontId="46" fillId="0" borderId="31" xfId="0" applyFont="1" applyBorder="1" applyAlignment="1">
      <alignment horizontal="left" vertical="center" wrapText="1"/>
    </xf>
    <xf numFmtId="166" fontId="5" fillId="0" borderId="31" xfId="0" applyNumberFormat="1" applyFont="1" applyBorder="1"/>
    <xf numFmtId="1" fontId="5" fillId="0" borderId="30" xfId="0" applyNumberFormat="1" applyFont="1" applyBorder="1" applyAlignment="1">
      <alignment horizontal="center"/>
    </xf>
    <xf numFmtId="0" fontId="46" fillId="0" borderId="22" xfId="0" applyFont="1" applyBorder="1" applyAlignment="1">
      <alignment horizontal="left" vertical="center" wrapText="1"/>
    </xf>
    <xf numFmtId="166" fontId="0" fillId="0" borderId="22" xfId="0" applyNumberFormat="1" applyBorder="1"/>
    <xf numFmtId="1" fontId="0" fillId="0" borderId="65" xfId="0" applyNumberFormat="1" applyBorder="1" applyAlignment="1">
      <alignment horizontal="center"/>
    </xf>
    <xf numFmtId="166" fontId="0" fillId="0" borderId="31" xfId="0" applyNumberFormat="1" applyBorder="1"/>
    <xf numFmtId="1" fontId="0" fillId="0" borderId="32" xfId="0" applyNumberFormat="1" applyBorder="1" applyAlignment="1">
      <alignment horizontal="center"/>
    </xf>
    <xf numFmtId="0" fontId="21" fillId="0" borderId="66" xfId="0" applyFont="1" applyBorder="1" applyAlignment="1">
      <alignment vertical="center" wrapText="1"/>
    </xf>
    <xf numFmtId="0" fontId="45" fillId="0" borderId="33" xfId="0" applyFont="1" applyBorder="1"/>
    <xf numFmtId="1" fontId="45" fillId="0" borderId="67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68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166" fontId="7" fillId="2" borderId="69" xfId="1" applyNumberFormat="1" applyFont="1" applyFill="1" applyBorder="1" applyAlignment="1">
      <alignment horizontal="center"/>
    </xf>
    <xf numFmtId="166" fontId="7" fillId="2" borderId="68" xfId="1" applyNumberFormat="1" applyFont="1" applyFill="1" applyBorder="1" applyAlignment="1">
      <alignment horizontal="center"/>
    </xf>
    <xf numFmtId="166" fontId="7" fillId="2" borderId="1" xfId="1" applyNumberFormat="1" applyFont="1" applyFill="1" applyBorder="1" applyAlignment="1">
      <alignment horizontal="center"/>
    </xf>
    <xf numFmtId="0" fontId="14" fillId="0" borderId="41" xfId="0" applyFont="1" applyBorder="1" applyAlignment="1">
      <alignment horizontal="left" vertical="center" wrapText="1"/>
    </xf>
    <xf numFmtId="0" fontId="14" fillId="0" borderId="60" xfId="0" applyFont="1" applyBorder="1" applyAlignment="1">
      <alignment horizontal="left" vertical="center" wrapText="1"/>
    </xf>
    <xf numFmtId="0" fontId="14" fillId="0" borderId="70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/>
    </xf>
    <xf numFmtId="3" fontId="17" fillId="2" borderId="1" xfId="0" applyNumberFormat="1" applyFont="1" applyFill="1" applyBorder="1" applyAlignment="1">
      <alignment horizontal="center"/>
    </xf>
    <xf numFmtId="3" fontId="17" fillId="2" borderId="35" xfId="0" applyNumberFormat="1" applyFont="1" applyFill="1" applyBorder="1" applyAlignment="1">
      <alignment horizontal="center"/>
    </xf>
    <xf numFmtId="166" fontId="7" fillId="2" borderId="59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166" fontId="7" fillId="2" borderId="0" xfId="1" applyNumberFormat="1" applyFont="1" applyFill="1" applyBorder="1" applyAlignment="1">
      <alignment horizontal="center"/>
    </xf>
    <xf numFmtId="166" fontId="7" fillId="2" borderId="23" xfId="1" applyNumberFormat="1" applyFont="1" applyFill="1" applyBorder="1" applyAlignment="1">
      <alignment horizontal="center"/>
    </xf>
    <xf numFmtId="3" fontId="17" fillId="2" borderId="23" xfId="0" applyNumberFormat="1" applyFont="1" applyFill="1" applyBorder="1" applyAlignment="1">
      <alignment horizontal="center"/>
    </xf>
    <xf numFmtId="0" fontId="45" fillId="0" borderId="67" xfId="0" applyFont="1" applyBorder="1" applyAlignment="1">
      <alignment horizontal="center"/>
    </xf>
    <xf numFmtId="3" fontId="39" fillId="0" borderId="24" xfId="0" applyNumberFormat="1" applyFont="1" applyFill="1" applyBorder="1"/>
    <xf numFmtId="3" fontId="22" fillId="0" borderId="23" xfId="0" applyNumberFormat="1" applyFont="1" applyFill="1" applyBorder="1" applyAlignment="1">
      <alignment wrapText="1"/>
    </xf>
    <xf numFmtId="3" fontId="23" fillId="0" borderId="36" xfId="0" applyNumberFormat="1" applyFont="1" applyFill="1" applyBorder="1"/>
    <xf numFmtId="3" fontId="23" fillId="0" borderId="37" xfId="0" applyNumberFormat="1" applyFont="1" applyFill="1" applyBorder="1"/>
    <xf numFmtId="3" fontId="23" fillId="0" borderId="38" xfId="0" applyNumberFormat="1" applyFont="1" applyFill="1" applyBorder="1"/>
    <xf numFmtId="3" fontId="23" fillId="0" borderId="23" xfId="0" applyNumberFormat="1" applyFont="1" applyFill="1" applyBorder="1"/>
    <xf numFmtId="3" fontId="23" fillId="2" borderId="36" xfId="0" applyNumberFormat="1" applyFont="1" applyFill="1" applyBorder="1"/>
    <xf numFmtId="3" fontId="23" fillId="2" borderId="37" xfId="0" applyNumberFormat="1" applyFont="1" applyFill="1" applyBorder="1"/>
    <xf numFmtId="3" fontId="23" fillId="2" borderId="38" xfId="0" applyNumberFormat="1" applyFont="1" applyFill="1" applyBorder="1"/>
    <xf numFmtId="3" fontId="23" fillId="5" borderId="27" xfId="0" applyNumberFormat="1" applyFont="1" applyFill="1" applyBorder="1"/>
    <xf numFmtId="3" fontId="23" fillId="0" borderId="59" xfId="0" applyNumberFormat="1" applyFont="1" applyFill="1" applyBorder="1"/>
    <xf numFmtId="3" fontId="23" fillId="0" borderId="15" xfId="0" applyNumberFormat="1" applyFont="1" applyFill="1" applyBorder="1"/>
    <xf numFmtId="3" fontId="23" fillId="5" borderId="21" xfId="0" applyNumberFormat="1" applyFont="1" applyFill="1" applyBorder="1"/>
    <xf numFmtId="3" fontId="23" fillId="5" borderId="22" xfId="0" applyNumberFormat="1" applyFont="1" applyFill="1" applyBorder="1"/>
    <xf numFmtId="3" fontId="23" fillId="2" borderId="51" xfId="0" applyNumberFormat="1" applyFont="1" applyFill="1" applyBorder="1"/>
    <xf numFmtId="3" fontId="23" fillId="2" borderId="15" xfId="0" applyNumberFormat="1" applyFont="1" applyFill="1" applyBorder="1"/>
    <xf numFmtId="3" fontId="39" fillId="0" borderId="1" xfId="0" applyNumberFormat="1" applyFont="1" applyFill="1" applyBorder="1"/>
    <xf numFmtId="3" fontId="39" fillId="0" borderId="12" xfId="0" applyNumberFormat="1" applyFont="1" applyFill="1" applyBorder="1"/>
    <xf numFmtId="3" fontId="39" fillId="0" borderId="2" xfId="0" applyNumberFormat="1" applyFont="1" applyFill="1" applyBorder="1"/>
    <xf numFmtId="3" fontId="39" fillId="0" borderId="3" xfId="0" applyNumberFormat="1" applyFont="1" applyFill="1" applyBorder="1"/>
    <xf numFmtId="0" fontId="46" fillId="0" borderId="68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0" fillId="0" borderId="22" xfId="0" applyBorder="1"/>
    <xf numFmtId="0" fontId="0" fillId="5" borderId="0" xfId="0" applyFill="1"/>
    <xf numFmtId="166" fontId="0" fillId="5" borderId="0" xfId="0" applyNumberFormat="1" applyFill="1"/>
    <xf numFmtId="166" fontId="12" fillId="5" borderId="0" xfId="1" applyNumberFormat="1" applyFont="1" applyFill="1" applyBorder="1"/>
    <xf numFmtId="0" fontId="14" fillId="0" borderId="41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4" fillId="0" borderId="34" xfId="0" applyFont="1" applyBorder="1" applyAlignment="1">
      <alignment vertical="center" wrapText="1"/>
    </xf>
    <xf numFmtId="0" fontId="14" fillId="0" borderId="60" xfId="0" applyFont="1" applyBorder="1" applyAlignment="1">
      <alignment vertical="center" wrapText="1"/>
    </xf>
    <xf numFmtId="0" fontId="14" fillId="0" borderId="66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45" xfId="0" applyFont="1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52" xfId="0" applyFont="1" applyBorder="1" applyAlignment="1">
      <alignment vertical="center" wrapText="1"/>
    </xf>
    <xf numFmtId="166" fontId="13" fillId="0" borderId="11" xfId="1" applyNumberFormat="1" applyFont="1" applyBorder="1"/>
    <xf numFmtId="166" fontId="13" fillId="0" borderId="26" xfId="1" applyNumberFormat="1" applyFont="1" applyBorder="1"/>
    <xf numFmtId="0" fontId="14" fillId="0" borderId="55" xfId="0" applyFont="1" applyBorder="1" applyAlignment="1">
      <alignment vertical="center" wrapText="1"/>
    </xf>
    <xf numFmtId="166" fontId="7" fillId="0" borderId="19" xfId="1" applyNumberFormat="1" applyFont="1" applyBorder="1"/>
    <xf numFmtId="166" fontId="7" fillId="0" borderId="56" xfId="1" applyNumberFormat="1" applyFont="1" applyBorder="1"/>
    <xf numFmtId="166" fontId="7" fillId="0" borderId="55" xfId="1" applyNumberFormat="1" applyFont="1" applyBorder="1"/>
    <xf numFmtId="166" fontId="7" fillId="0" borderId="64" xfId="1" applyNumberFormat="1" applyFont="1" applyBorder="1"/>
    <xf numFmtId="166" fontId="7" fillId="0" borderId="13" xfId="1" applyNumberFormat="1" applyFont="1" applyBorder="1"/>
    <xf numFmtId="0" fontId="13" fillId="0" borderId="0" xfId="16"/>
    <xf numFmtId="0" fontId="13" fillId="0" borderId="0" xfId="16" applyAlignment="1"/>
    <xf numFmtId="0" fontId="50" fillId="0" borderId="0" xfId="16" applyFont="1" applyAlignment="1">
      <alignment horizontal="center"/>
    </xf>
    <xf numFmtId="168" fontId="13" fillId="0" borderId="0" xfId="4" applyNumberFormat="1" applyFont="1" applyFill="1" applyBorder="1" applyAlignment="1" applyProtection="1"/>
    <xf numFmtId="0" fontId="48" fillId="0" borderId="73" xfId="16" applyFont="1" applyBorder="1" applyAlignment="1">
      <alignment wrapText="1"/>
    </xf>
    <xf numFmtId="0" fontId="48" fillId="0" borderId="74" xfId="16" applyFont="1" applyBorder="1" applyAlignment="1">
      <alignment horizontal="center"/>
    </xf>
    <xf numFmtId="168" fontId="48" fillId="0" borderId="75" xfId="4" applyNumberFormat="1" applyFont="1" applyFill="1" applyBorder="1" applyAlignment="1" applyProtection="1"/>
    <xf numFmtId="0" fontId="49" fillId="0" borderId="76" xfId="16" applyFont="1" applyBorder="1"/>
    <xf numFmtId="0" fontId="49" fillId="0" borderId="77" xfId="16" applyFont="1" applyBorder="1"/>
    <xf numFmtId="168" fontId="49" fillId="0" borderId="78" xfId="4" applyNumberFormat="1" applyFont="1" applyFill="1" applyBorder="1" applyAlignment="1" applyProtection="1"/>
    <xf numFmtId="0" fontId="49" fillId="0" borderId="79" xfId="16" applyFont="1" applyBorder="1"/>
    <xf numFmtId="0" fontId="49" fillId="0" borderId="80" xfId="16" applyFont="1" applyBorder="1"/>
    <xf numFmtId="168" fontId="49" fillId="0" borderId="81" xfId="4" applyNumberFormat="1" applyFont="1" applyFill="1" applyBorder="1" applyAlignment="1" applyProtection="1"/>
    <xf numFmtId="0" fontId="48" fillId="0" borderId="82" xfId="16" applyFont="1" applyBorder="1"/>
    <xf numFmtId="0" fontId="48" fillId="0" borderId="83" xfId="16" applyFont="1" applyBorder="1"/>
    <xf numFmtId="168" fontId="48" fillId="0" borderId="84" xfId="4" applyNumberFormat="1" applyFont="1" applyFill="1" applyBorder="1" applyAlignment="1" applyProtection="1"/>
    <xf numFmtId="0" fontId="52" fillId="0" borderId="0" xfId="16" applyFont="1"/>
    <xf numFmtId="0" fontId="49" fillId="0" borderId="85" xfId="16" applyFont="1" applyBorder="1"/>
    <xf numFmtId="0" fontId="49" fillId="0" borderId="86" xfId="16" applyFont="1" applyBorder="1"/>
    <xf numFmtId="168" fontId="49" fillId="0" borderId="87" xfId="4" applyNumberFormat="1" applyFont="1" applyFill="1" applyBorder="1" applyAlignment="1" applyProtection="1"/>
    <xf numFmtId="0" fontId="13" fillId="0" borderId="0" xfId="16" applyFont="1"/>
    <xf numFmtId="0" fontId="54" fillId="0" borderId="0" xfId="16" applyFont="1"/>
    <xf numFmtId="0" fontId="49" fillId="0" borderId="45" xfId="16" applyFont="1" applyBorder="1"/>
    <xf numFmtId="0" fontId="49" fillId="0" borderId="8" xfId="16" applyFont="1" applyBorder="1"/>
    <xf numFmtId="168" fontId="49" fillId="0" borderId="16" xfId="4" applyNumberFormat="1" applyFont="1" applyFill="1" applyBorder="1" applyAlignment="1" applyProtection="1"/>
    <xf numFmtId="0" fontId="50" fillId="0" borderId="73" xfId="16" applyFont="1" applyBorder="1"/>
    <xf numFmtId="0" fontId="50" fillId="0" borderId="74" xfId="16" applyFont="1" applyBorder="1"/>
    <xf numFmtId="168" fontId="50" fillId="0" borderId="75" xfId="4" applyNumberFormat="1" applyFont="1" applyFill="1" applyBorder="1" applyAlignment="1" applyProtection="1"/>
    <xf numFmtId="0" fontId="50" fillId="0" borderId="82" xfId="16" applyFont="1" applyBorder="1"/>
    <xf numFmtId="168" fontId="50" fillId="0" borderId="84" xfId="4" applyNumberFormat="1" applyFont="1" applyFill="1" applyBorder="1" applyAlignment="1" applyProtection="1"/>
    <xf numFmtId="166" fontId="15" fillId="0" borderId="0" xfId="3" applyNumberFormat="1" applyFont="1"/>
    <xf numFmtId="0" fontId="56" fillId="0" borderId="0" xfId="15"/>
    <xf numFmtId="166" fontId="52" fillId="0" borderId="0" xfId="3" applyNumberFormat="1" applyFont="1"/>
    <xf numFmtId="166" fontId="52" fillId="0" borderId="0" xfId="3" applyNumberFormat="1" applyFont="1" applyBorder="1"/>
    <xf numFmtId="166" fontId="7" fillId="0" borderId="0" xfId="3" applyNumberFormat="1" applyFont="1" applyBorder="1"/>
    <xf numFmtId="0" fontId="59" fillId="0" borderId="0" xfId="15" applyFont="1"/>
    <xf numFmtId="0" fontId="60" fillId="0" borderId="0" xfId="15" applyFont="1" applyAlignment="1">
      <alignment horizontal="center" wrapText="1"/>
    </xf>
    <xf numFmtId="166" fontId="62" fillId="0" borderId="31" xfId="3" applyNumberFormat="1" applyFont="1" applyBorder="1" applyAlignment="1">
      <alignment horizontal="center"/>
    </xf>
    <xf numFmtId="166" fontId="62" fillId="0" borderId="32" xfId="3" applyNumberFormat="1" applyFont="1" applyBorder="1" applyAlignment="1">
      <alignment horizontal="center"/>
    </xf>
    <xf numFmtId="166" fontId="62" fillId="0" borderId="8" xfId="3" applyNumberFormat="1" applyFont="1" applyBorder="1" applyAlignment="1">
      <alignment horizontal="center"/>
    </xf>
    <xf numFmtId="166" fontId="62" fillId="0" borderId="16" xfId="3" applyNumberFormat="1" applyFont="1" applyBorder="1" applyAlignment="1">
      <alignment horizontal="center"/>
    </xf>
    <xf numFmtId="166" fontId="62" fillId="0" borderId="8" xfId="3" applyNumberFormat="1" applyFont="1" applyBorder="1"/>
    <xf numFmtId="166" fontId="62" fillId="0" borderId="16" xfId="3" applyNumberFormat="1" applyFont="1" applyBorder="1"/>
    <xf numFmtId="0" fontId="61" fillId="0" borderId="0" xfId="15" applyFont="1" applyAlignment="1">
      <alignment horizontal="center"/>
    </xf>
    <xf numFmtId="0" fontId="59" fillId="0" borderId="0" xfId="16" applyFont="1"/>
    <xf numFmtId="0" fontId="59" fillId="0" borderId="48" xfId="16" applyFont="1" applyBorder="1" applyAlignment="1">
      <alignment horizontal="center"/>
    </xf>
    <xf numFmtId="0" fontId="59" fillId="0" borderId="17" xfId="16" applyFont="1" applyBorder="1" applyAlignment="1">
      <alignment horizontal="center"/>
    </xf>
    <xf numFmtId="0" fontId="59" fillId="0" borderId="30" xfId="16" applyFont="1" applyBorder="1" applyAlignment="1">
      <alignment horizontal="center"/>
    </xf>
    <xf numFmtId="0" fontId="59" fillId="0" borderId="42" xfId="16" applyFont="1" applyBorder="1" applyAlignment="1">
      <alignment horizontal="center"/>
    </xf>
    <xf numFmtId="0" fontId="59" fillId="0" borderId="31" xfId="16" applyFont="1" applyBorder="1"/>
    <xf numFmtId="0" fontId="59" fillId="0" borderId="45" xfId="16" applyFont="1" applyBorder="1" applyAlignment="1">
      <alignment horizontal="center"/>
    </xf>
    <xf numFmtId="0" fontId="59" fillId="0" borderId="8" xfId="16" applyFont="1" applyBorder="1"/>
    <xf numFmtId="0" fontId="62" fillId="0" borderId="8" xfId="16" applyFont="1" applyBorder="1"/>
    <xf numFmtId="166" fontId="64" fillId="0" borderId="88" xfId="16" applyNumberFormat="1" applyFont="1" applyBorder="1"/>
    <xf numFmtId="0" fontId="51" fillId="0" borderId="0" xfId="9"/>
    <xf numFmtId="168" fontId="51" fillId="0" borderId="0" xfId="4" applyNumberFormat="1" applyFill="1" applyBorder="1" applyAlignment="1" applyProtection="1"/>
    <xf numFmtId="0" fontId="4" fillId="0" borderId="0" xfId="9" applyFont="1"/>
    <xf numFmtId="168" fontId="51" fillId="0" borderId="0" xfId="9" applyNumberFormat="1"/>
    <xf numFmtId="0" fontId="70" fillId="0" borderId="0" xfId="9" applyFont="1" applyBorder="1" applyAlignment="1"/>
    <xf numFmtId="0" fontId="70" fillId="0" borderId="0" xfId="9" applyFont="1" applyAlignment="1">
      <alignment horizontal="center"/>
    </xf>
    <xf numFmtId="0" fontId="60" fillId="0" borderId="0" xfId="16" applyFont="1" applyAlignment="1">
      <alignment horizontal="center" wrapText="1"/>
    </xf>
    <xf numFmtId="0" fontId="64" fillId="0" borderId="0" xfId="16" applyFont="1" applyAlignment="1">
      <alignment horizontal="right"/>
    </xf>
    <xf numFmtId="0" fontId="71" fillId="0" borderId="0" xfId="16" applyFont="1"/>
    <xf numFmtId="0" fontId="64" fillId="0" borderId="0" xfId="16" applyFont="1" applyAlignment="1">
      <alignment horizontal="justify"/>
    </xf>
    <xf numFmtId="0" fontId="50" fillId="0" borderId="0" xfId="16" applyFont="1" applyBorder="1" applyAlignment="1">
      <alignment horizontal="center"/>
    </xf>
    <xf numFmtId="0" fontId="60" fillId="0" borderId="8" xfId="15" applyFont="1" applyBorder="1" applyAlignment="1">
      <alignment vertical="center" wrapText="1"/>
    </xf>
    <xf numFmtId="0" fontId="60" fillId="0" borderId="16" xfId="15" applyFont="1" applyBorder="1" applyAlignment="1">
      <alignment vertical="center" wrapText="1"/>
    </xf>
    <xf numFmtId="0" fontId="59" fillId="0" borderId="48" xfId="15" applyFont="1" applyBorder="1" applyAlignment="1">
      <alignment horizontal="center"/>
    </xf>
    <xf numFmtId="0" fontId="59" fillId="0" borderId="17" xfId="15" applyFont="1" applyBorder="1" applyAlignment="1">
      <alignment horizontal="center"/>
    </xf>
    <xf numFmtId="0" fontId="59" fillId="0" borderId="30" xfId="15" applyFont="1" applyBorder="1" applyAlignment="1">
      <alignment horizontal="center"/>
    </xf>
    <xf numFmtId="0" fontId="59" fillId="0" borderId="42" xfId="15" applyFont="1" applyBorder="1" applyAlignment="1">
      <alignment horizontal="center"/>
    </xf>
    <xf numFmtId="0" fontId="59" fillId="0" borderId="31" xfId="15" applyFont="1" applyBorder="1"/>
    <xf numFmtId="0" fontId="59" fillId="0" borderId="45" xfId="15" applyFont="1" applyBorder="1" applyAlignment="1">
      <alignment horizontal="center"/>
    </xf>
    <xf numFmtId="0" fontId="59" fillId="0" borderId="8" xfId="15" applyFont="1" applyBorder="1"/>
    <xf numFmtId="0" fontId="62" fillId="0" borderId="8" xfId="15" applyFont="1" applyBorder="1"/>
    <xf numFmtId="0" fontId="62" fillId="0" borderId="16" xfId="15" applyFont="1" applyBorder="1"/>
    <xf numFmtId="0" fontId="59" fillId="0" borderId="52" xfId="15" applyFont="1" applyBorder="1" applyAlignment="1">
      <alignment horizontal="center"/>
    </xf>
    <xf numFmtId="0" fontId="59" fillId="0" borderId="11" xfId="15" applyFont="1" applyBorder="1"/>
    <xf numFmtId="166" fontId="59" fillId="0" borderId="11" xfId="3" applyNumberFormat="1" applyFont="1" applyBorder="1"/>
    <xf numFmtId="166" fontId="63" fillId="0" borderId="19" xfId="3" applyNumberFormat="1" applyFont="1" applyBorder="1"/>
    <xf numFmtId="166" fontId="63" fillId="0" borderId="56" xfId="3" applyNumberFormat="1" applyFont="1" applyBorder="1"/>
    <xf numFmtId="0" fontId="62" fillId="0" borderId="42" xfId="15" applyFont="1" applyBorder="1" applyAlignment="1">
      <alignment horizontal="center"/>
    </xf>
    <xf numFmtId="0" fontId="62" fillId="0" borderId="31" xfId="15" applyFont="1" applyBorder="1"/>
    <xf numFmtId="0" fontId="59" fillId="0" borderId="32" xfId="15" applyFont="1" applyBorder="1"/>
    <xf numFmtId="0" fontId="62" fillId="0" borderId="52" xfId="15" applyFont="1" applyBorder="1" applyAlignment="1">
      <alignment horizontal="center"/>
    </xf>
    <xf numFmtId="0" fontId="62" fillId="0" borderId="11" xfId="15" applyFont="1" applyBorder="1"/>
    <xf numFmtId="0" fontId="59" fillId="0" borderId="53" xfId="15" applyFont="1" applyBorder="1"/>
    <xf numFmtId="0" fontId="59" fillId="0" borderId="19" xfId="15" applyFont="1" applyBorder="1"/>
    <xf numFmtId="0" fontId="59" fillId="0" borderId="56" xfId="15" applyFont="1" applyBorder="1"/>
    <xf numFmtId="166" fontId="64" fillId="0" borderId="88" xfId="15" applyNumberFormat="1" applyFont="1" applyBorder="1"/>
    <xf numFmtId="0" fontId="60" fillId="0" borderId="8" xfId="16" applyFont="1" applyBorder="1" applyAlignment="1">
      <alignment vertical="center" wrapText="1"/>
    </xf>
    <xf numFmtId="0" fontId="60" fillId="0" borderId="16" xfId="16" applyFont="1" applyBorder="1" applyAlignment="1">
      <alignment vertical="center" wrapText="1"/>
    </xf>
    <xf numFmtId="0" fontId="59" fillId="0" borderId="52" xfId="16" applyFont="1" applyBorder="1" applyAlignment="1">
      <alignment horizontal="center"/>
    </xf>
    <xf numFmtId="0" fontId="59" fillId="0" borderId="11" xfId="16" applyFont="1" applyBorder="1"/>
    <xf numFmtId="0" fontId="62" fillId="0" borderId="42" xfId="16" applyFont="1" applyBorder="1" applyAlignment="1">
      <alignment horizontal="center"/>
    </xf>
    <xf numFmtId="0" fontId="62" fillId="0" borderId="31" xfId="16" applyFont="1" applyBorder="1"/>
    <xf numFmtId="0" fontId="59" fillId="0" borderId="32" xfId="16" applyFont="1" applyBorder="1"/>
    <xf numFmtId="0" fontId="62" fillId="0" borderId="52" xfId="16" applyFont="1" applyBorder="1" applyAlignment="1">
      <alignment horizontal="center"/>
    </xf>
    <xf numFmtId="0" fontId="62" fillId="0" borderId="11" xfId="16" applyFont="1" applyBorder="1"/>
    <xf numFmtId="0" fontId="59" fillId="0" borderId="53" xfId="16" applyFont="1" applyBorder="1"/>
    <xf numFmtId="0" fontId="59" fillId="0" borderId="19" xfId="16" applyFont="1" applyBorder="1"/>
    <xf numFmtId="0" fontId="59" fillId="0" borderId="56" xfId="16" applyFont="1" applyBorder="1"/>
    <xf numFmtId="0" fontId="75" fillId="0" borderId="55" xfId="14" applyFont="1" applyFill="1" applyBorder="1" applyAlignment="1" applyProtection="1">
      <alignment vertical="center" wrapText="1"/>
    </xf>
    <xf numFmtId="0" fontId="50" fillId="0" borderId="0" xfId="14" applyFont="1" applyFill="1" applyAlignment="1">
      <alignment horizontal="center" vertical="center"/>
    </xf>
    <xf numFmtId="0" fontId="49" fillId="0" borderId="0" xfId="14" applyFill="1"/>
    <xf numFmtId="0" fontId="84" fillId="0" borderId="66" xfId="14" applyFont="1" applyFill="1" applyBorder="1" applyAlignment="1">
      <alignment horizontal="center" vertical="center"/>
    </xf>
    <xf numFmtId="0" fontId="80" fillId="0" borderId="33" xfId="13" applyFont="1" applyFill="1" applyBorder="1" applyAlignment="1" applyProtection="1">
      <alignment horizontal="center" vertical="center" textRotation="90"/>
    </xf>
    <xf numFmtId="0" fontId="84" fillId="0" borderId="33" xfId="14" applyFont="1" applyFill="1" applyBorder="1" applyAlignment="1">
      <alignment horizontal="center" vertical="center" wrapText="1"/>
    </xf>
    <xf numFmtId="0" fontId="84" fillId="0" borderId="55" xfId="14" applyFont="1" applyFill="1" applyBorder="1" applyAlignment="1">
      <alignment horizontal="center" vertical="center"/>
    </xf>
    <xf numFmtId="0" fontId="84" fillId="0" borderId="19" xfId="14" applyFont="1" applyFill="1" applyBorder="1" applyAlignment="1">
      <alignment horizontal="center" vertical="center" wrapText="1"/>
    </xf>
    <xf numFmtId="0" fontId="76" fillId="0" borderId="45" xfId="14" applyFont="1" applyFill="1" applyBorder="1" applyProtection="1">
      <protection locked="0"/>
    </xf>
    <xf numFmtId="0" fontId="76" fillId="0" borderId="22" xfId="14" applyFont="1" applyFill="1" applyBorder="1" applyAlignment="1">
      <alignment horizontal="right" indent="1"/>
    </xf>
    <xf numFmtId="0" fontId="76" fillId="0" borderId="8" xfId="14" applyFont="1" applyFill="1" applyBorder="1" applyAlignment="1">
      <alignment horizontal="right" indent="1"/>
    </xf>
    <xf numFmtId="0" fontId="76" fillId="0" borderId="52" xfId="14" applyFont="1" applyFill="1" applyBorder="1" applyProtection="1">
      <protection locked="0"/>
    </xf>
    <xf numFmtId="0" fontId="76" fillId="0" borderId="11" xfId="14" applyFont="1" applyFill="1" applyBorder="1" applyAlignment="1">
      <alignment horizontal="right" indent="1"/>
    </xf>
    <xf numFmtId="0" fontId="75" fillId="0" borderId="55" xfId="14" applyFont="1" applyFill="1" applyBorder="1" applyProtection="1">
      <protection locked="0"/>
    </xf>
    <xf numFmtId="0" fontId="76" fillId="0" borderId="19" xfId="14" applyFont="1" applyFill="1" applyBorder="1" applyAlignment="1">
      <alignment horizontal="right" indent="1"/>
    </xf>
    <xf numFmtId="0" fontId="76" fillId="0" borderId="89" xfId="14" applyFont="1" applyFill="1" applyBorder="1" applyProtection="1">
      <protection locked="0"/>
    </xf>
    <xf numFmtId="0" fontId="85" fillId="0" borderId="0" xfId="14" applyFont="1" applyFill="1"/>
    <xf numFmtId="0" fontId="49" fillId="0" borderId="0" xfId="14" applyFill="1" applyAlignment="1">
      <alignment horizontal="center"/>
    </xf>
    <xf numFmtId="3" fontId="76" fillId="0" borderId="22" xfId="14" applyNumberFormat="1" applyFont="1" applyFill="1" applyBorder="1" applyAlignment="1" applyProtection="1">
      <alignment horizontal="center"/>
      <protection locked="0"/>
    </xf>
    <xf numFmtId="3" fontId="76" fillId="0" borderId="8" xfId="14" applyNumberFormat="1" applyFont="1" applyFill="1" applyBorder="1" applyAlignment="1" applyProtection="1">
      <alignment horizontal="center"/>
      <protection locked="0"/>
    </xf>
    <xf numFmtId="3" fontId="76" fillId="0" borderId="11" xfId="14" applyNumberFormat="1" applyFont="1" applyFill="1" applyBorder="1" applyAlignment="1" applyProtection="1">
      <alignment horizontal="center"/>
      <protection locked="0"/>
    </xf>
    <xf numFmtId="0" fontId="76" fillId="0" borderId="48" xfId="14" applyFont="1" applyFill="1" applyBorder="1" applyProtection="1">
      <protection locked="0"/>
    </xf>
    <xf numFmtId="0" fontId="76" fillId="0" borderId="17" xfId="14" applyFont="1" applyFill="1" applyBorder="1" applyAlignment="1">
      <alignment horizontal="right" indent="1"/>
    </xf>
    <xf numFmtId="3" fontId="76" fillId="0" borderId="17" xfId="14" applyNumberFormat="1" applyFont="1" applyFill="1" applyBorder="1" applyAlignment="1" applyProtection="1">
      <alignment horizontal="center"/>
      <protection locked="0"/>
    </xf>
    <xf numFmtId="0" fontId="86" fillId="0" borderId="0" xfId="0" applyFont="1" applyAlignment="1" applyProtection="1">
      <alignment horizontal="right"/>
    </xf>
    <xf numFmtId="0" fontId="0" fillId="0" borderId="0" xfId="0" applyProtection="1"/>
    <xf numFmtId="0" fontId="88" fillId="0" borderId="0" xfId="0" applyFont="1" applyAlignment="1" applyProtection="1">
      <alignment horizontal="center"/>
    </xf>
    <xf numFmtId="0" fontId="88" fillId="3" borderId="19" xfId="0" applyFont="1" applyFill="1" applyBorder="1" applyAlignment="1" applyProtection="1">
      <alignment horizontal="center" vertical="top" wrapText="1"/>
    </xf>
    <xf numFmtId="0" fontId="67" fillId="0" borderId="0" xfId="0" applyFont="1"/>
    <xf numFmtId="0" fontId="67" fillId="0" borderId="0" xfId="0" applyFont="1" applyBorder="1"/>
    <xf numFmtId="0" fontId="6" fillId="0" borderId="15" xfId="0" applyFont="1" applyBorder="1"/>
    <xf numFmtId="0" fontId="6" fillId="0" borderId="60" xfId="0" applyFont="1" applyBorder="1"/>
    <xf numFmtId="0" fontId="67" fillId="0" borderId="23" xfId="0" applyFont="1" applyBorder="1"/>
    <xf numFmtId="0" fontId="67" fillId="0" borderId="70" xfId="0" applyFont="1" applyBorder="1"/>
    <xf numFmtId="0" fontId="6" fillId="0" borderId="35" xfId="0" applyFont="1" applyBorder="1"/>
    <xf numFmtId="0" fontId="67" fillId="0" borderId="15" xfId="0" applyFont="1" applyBorder="1" applyAlignment="1">
      <alignment horizontal="right"/>
    </xf>
    <xf numFmtId="0" fontId="67" fillId="0" borderId="4" xfId="0" applyFont="1" applyBorder="1" applyAlignment="1">
      <alignment horizontal="right"/>
    </xf>
    <xf numFmtId="0" fontId="6" fillId="0" borderId="70" xfId="0" applyFont="1" applyBorder="1"/>
    <xf numFmtId="3" fontId="6" fillId="0" borderId="23" xfId="0" applyNumberFormat="1" applyFont="1" applyBorder="1"/>
    <xf numFmtId="3" fontId="6" fillId="0" borderId="0" xfId="0" applyNumberFormat="1" applyFont="1" applyBorder="1"/>
    <xf numFmtId="3" fontId="6" fillId="0" borderId="70" xfId="0" applyNumberFormat="1" applyFont="1" applyBorder="1"/>
    <xf numFmtId="3" fontId="6" fillId="0" borderId="2" xfId="0" applyNumberFormat="1" applyFont="1" applyBorder="1"/>
    <xf numFmtId="0" fontId="67" fillId="0" borderId="15" xfId="0" applyFont="1" applyBorder="1" applyAlignment="1">
      <alignment horizontal="center"/>
    </xf>
    <xf numFmtId="0" fontId="67" fillId="0" borderId="4" xfId="0" applyFont="1" applyBorder="1" applyAlignment="1">
      <alignment horizontal="center"/>
    </xf>
    <xf numFmtId="0" fontId="67" fillId="0" borderId="23" xfId="0" applyFont="1" applyBorder="1" applyAlignment="1">
      <alignment horizontal="center"/>
    </xf>
    <xf numFmtId="0" fontId="67" fillId="0" borderId="0" xfId="0" applyFont="1" applyBorder="1" applyAlignment="1">
      <alignment horizontal="center"/>
    </xf>
    <xf numFmtId="0" fontId="53" fillId="0" borderId="79" xfId="16" applyFont="1" applyBorder="1"/>
    <xf numFmtId="168" fontId="48" fillId="0" borderId="81" xfId="4" applyNumberFormat="1" applyFont="1" applyFill="1" applyBorder="1" applyAlignment="1" applyProtection="1"/>
    <xf numFmtId="0" fontId="48" fillId="0" borderId="55" xfId="16" applyFont="1" applyBorder="1"/>
    <xf numFmtId="0" fontId="48" fillId="0" borderId="19" xfId="16" applyFont="1" applyBorder="1"/>
    <xf numFmtId="168" fontId="48" fillId="0" borderId="56" xfId="4" applyNumberFormat="1" applyFont="1" applyFill="1" applyBorder="1" applyAlignment="1" applyProtection="1"/>
    <xf numFmtId="0" fontId="48" fillId="0" borderId="89" xfId="16" applyFont="1" applyBorder="1"/>
    <xf numFmtId="0" fontId="48" fillId="0" borderId="22" xfId="16" applyFont="1" applyBorder="1"/>
    <xf numFmtId="168" fontId="48" fillId="0" borderId="65" xfId="4" applyNumberFormat="1" applyFont="1" applyFill="1" applyBorder="1" applyAlignment="1" applyProtection="1"/>
    <xf numFmtId="0" fontId="49" fillId="0" borderId="52" xfId="16" applyFont="1" applyBorder="1"/>
    <xf numFmtId="0" fontId="49" fillId="0" borderId="11" xfId="16" applyFont="1" applyBorder="1"/>
    <xf numFmtId="168" fontId="49" fillId="0" borderId="53" xfId="4" applyNumberFormat="1" applyFont="1" applyFill="1" applyBorder="1" applyAlignment="1" applyProtection="1"/>
    <xf numFmtId="0" fontId="50" fillId="0" borderId="55" xfId="16" applyFont="1" applyBorder="1"/>
    <xf numFmtId="0" fontId="50" fillId="0" borderId="19" xfId="16" applyFont="1" applyBorder="1"/>
    <xf numFmtId="168" fontId="50" fillId="0" borderId="56" xfId="4" applyNumberFormat="1" applyFont="1" applyFill="1" applyBorder="1" applyAlignment="1" applyProtection="1"/>
    <xf numFmtId="0" fontId="49" fillId="0" borderId="89" xfId="16" applyFont="1" applyBorder="1"/>
    <xf numFmtId="0" fontId="49" fillId="0" borderId="22" xfId="16" applyFont="1" applyBorder="1"/>
    <xf numFmtId="168" fontId="49" fillId="0" borderId="65" xfId="4" applyNumberFormat="1" applyFont="1" applyFill="1" applyBorder="1" applyAlignment="1" applyProtection="1"/>
    <xf numFmtId="0" fontId="50" fillId="0" borderId="90" xfId="16" applyFont="1" applyBorder="1"/>
    <xf numFmtId="0" fontId="50" fillId="0" borderId="88" xfId="16" applyFont="1" applyBorder="1"/>
    <xf numFmtId="168" fontId="50" fillId="0" borderId="91" xfId="4" applyNumberFormat="1" applyFont="1" applyFill="1" applyBorder="1" applyAlignment="1" applyProtection="1"/>
    <xf numFmtId="0" fontId="50" fillId="0" borderId="92" xfId="16" applyFont="1" applyBorder="1"/>
    <xf numFmtId="0" fontId="50" fillId="0" borderId="93" xfId="16" applyFont="1" applyBorder="1"/>
    <xf numFmtId="168" fontId="50" fillId="0" borderId="94" xfId="4" applyNumberFormat="1" applyFont="1" applyFill="1" applyBorder="1" applyAlignment="1" applyProtection="1"/>
    <xf numFmtId="166" fontId="13" fillId="0" borderId="53" xfId="1" applyNumberFormat="1" applyFont="1" applyBorder="1"/>
    <xf numFmtId="166" fontId="12" fillId="5" borderId="1" xfId="1" applyNumberFormat="1" applyFont="1" applyFill="1" applyBorder="1" applyAlignment="1">
      <alignment wrapText="1"/>
    </xf>
    <xf numFmtId="0" fontId="12" fillId="5" borderId="2" xfId="0" applyFont="1" applyFill="1" applyBorder="1" applyAlignment="1">
      <alignment wrapText="1"/>
    </xf>
    <xf numFmtId="0" fontId="12" fillId="5" borderId="3" xfId="0" applyFont="1" applyFill="1" applyBorder="1" applyAlignment="1">
      <alignment wrapText="1"/>
    </xf>
    <xf numFmtId="0" fontId="73" fillId="0" borderId="0" xfId="16" applyFont="1" applyBorder="1" applyAlignment="1">
      <alignment horizontal="right"/>
    </xf>
    <xf numFmtId="166" fontId="12" fillId="5" borderId="7" xfId="1" applyNumberFormat="1" applyFont="1" applyFill="1" applyBorder="1"/>
    <xf numFmtId="0" fontId="8" fillId="5" borderId="0" xfId="0" applyFont="1" applyFill="1" applyAlignment="1">
      <alignment wrapText="1"/>
    </xf>
    <xf numFmtId="0" fontId="8" fillId="5" borderId="0" xfId="0" applyFont="1" applyFill="1" applyAlignment="1"/>
    <xf numFmtId="166" fontId="14" fillId="5" borderId="41" xfId="1" applyNumberFormat="1" applyFont="1" applyFill="1" applyBorder="1"/>
    <xf numFmtId="166" fontId="14" fillId="5" borderId="59" xfId="1" applyNumberFormat="1" applyFont="1" applyFill="1" applyBorder="1"/>
    <xf numFmtId="166" fontId="14" fillId="5" borderId="60" xfId="1" applyNumberFormat="1" applyFont="1" applyFill="1" applyBorder="1" applyAlignment="1">
      <alignment horizontal="right"/>
    </xf>
    <xf numFmtId="166" fontId="14" fillId="5" borderId="40" xfId="1" applyNumberFormat="1" applyFont="1" applyFill="1" applyBorder="1" applyAlignment="1">
      <alignment horizontal="right"/>
    </xf>
    <xf numFmtId="166" fontId="51" fillId="0" borderId="0" xfId="1" applyNumberFormat="1" applyFont="1"/>
    <xf numFmtId="0" fontId="75" fillId="0" borderId="42" xfId="14" applyFont="1" applyFill="1" applyBorder="1" applyAlignment="1" applyProtection="1">
      <alignment vertical="center" wrapText="1"/>
    </xf>
    <xf numFmtId="0" fontId="75" fillId="0" borderId="45" xfId="14" applyFont="1" applyFill="1" applyBorder="1" applyAlignment="1" applyProtection="1">
      <alignment vertical="center" wrapText="1"/>
    </xf>
    <xf numFmtId="0" fontId="77" fillId="0" borderId="45" xfId="14" applyFont="1" applyFill="1" applyBorder="1" applyAlignment="1" applyProtection="1">
      <alignment horizontal="left" vertical="center" wrapText="1" indent="1"/>
    </xf>
    <xf numFmtId="169" fontId="82" fillId="0" borderId="62" xfId="13" applyNumberFormat="1" applyFont="1" applyFill="1" applyBorder="1" applyAlignment="1" applyProtection="1">
      <alignment horizontal="center" vertical="center"/>
    </xf>
    <xf numFmtId="0" fontId="67" fillId="0" borderId="60" xfId="0" applyFont="1" applyBorder="1" applyAlignment="1">
      <alignment horizontal="right"/>
    </xf>
    <xf numFmtId="0" fontId="67" fillId="0" borderId="11" xfId="0" applyFont="1" applyBorder="1"/>
    <xf numFmtId="0" fontId="67" fillId="0" borderId="51" xfId="0" applyFont="1" applyBorder="1" applyAlignment="1">
      <alignment horizontal="right"/>
    </xf>
    <xf numFmtId="0" fontId="68" fillId="0" borderId="60" xfId="0" applyFont="1" applyBorder="1"/>
    <xf numFmtId="0" fontId="6" fillId="0" borderId="4" xfId="0" applyFont="1" applyBorder="1"/>
    <xf numFmtId="0" fontId="68" fillId="0" borderId="55" xfId="0" applyFont="1" applyBorder="1"/>
    <xf numFmtId="0" fontId="6" fillId="0" borderId="14" xfId="0" applyFont="1" applyBorder="1"/>
    <xf numFmtId="0" fontId="6" fillId="0" borderId="1" xfId="0" applyFont="1" applyBorder="1"/>
    <xf numFmtId="0" fontId="6" fillId="0" borderId="71" xfId="0" applyFont="1" applyBorder="1"/>
    <xf numFmtId="3" fontId="6" fillId="0" borderId="68" xfId="0" applyNumberFormat="1" applyFont="1" applyBorder="1"/>
    <xf numFmtId="3" fontId="6" fillId="0" borderId="44" xfId="0" applyNumberFormat="1" applyFont="1" applyBorder="1"/>
    <xf numFmtId="3" fontId="6" fillId="0" borderId="95" xfId="0" applyNumberFormat="1" applyFont="1" applyBorder="1"/>
    <xf numFmtId="0" fontId="6" fillId="0" borderId="6" xfId="0" applyFont="1" applyBorder="1" applyAlignment="1">
      <alignment wrapText="1"/>
    </xf>
    <xf numFmtId="3" fontId="6" fillId="0" borderId="46" xfId="0" applyNumberFormat="1" applyFont="1" applyBorder="1"/>
    <xf numFmtId="0" fontId="6" fillId="0" borderId="6" xfId="0" applyFont="1" applyBorder="1"/>
    <xf numFmtId="3" fontId="6" fillId="0" borderId="46" xfId="0" applyNumberFormat="1" applyFont="1" applyBorder="1" applyAlignment="1">
      <alignment wrapText="1"/>
    </xf>
    <xf numFmtId="0" fontId="6" fillId="0" borderId="46" xfId="0" applyFont="1" applyBorder="1"/>
    <xf numFmtId="0" fontId="67" fillId="0" borderId="41" xfId="0" applyFont="1" applyBorder="1"/>
    <xf numFmtId="3" fontId="67" fillId="0" borderId="1" xfId="0" applyNumberFormat="1" applyFont="1" applyBorder="1"/>
    <xf numFmtId="3" fontId="67" fillId="0" borderId="68" xfId="0" applyNumberFormat="1" applyFont="1" applyBorder="1"/>
    <xf numFmtId="3" fontId="6" fillId="0" borderId="37" xfId="0" applyNumberFormat="1" applyFont="1" applyBorder="1"/>
    <xf numFmtId="3" fontId="6" fillId="0" borderId="18" xfId="0" applyNumberFormat="1" applyFont="1" applyBorder="1"/>
    <xf numFmtId="3" fontId="6" fillId="0" borderId="15" xfId="0" applyNumberFormat="1" applyFont="1" applyBorder="1"/>
    <xf numFmtId="3" fontId="6" fillId="0" borderId="4" xfId="0" applyNumberFormat="1" applyFont="1" applyBorder="1"/>
    <xf numFmtId="3" fontId="68" fillId="0" borderId="55" xfId="0" applyNumberFormat="1" applyFont="1" applyBorder="1"/>
    <xf numFmtId="3" fontId="6" fillId="0" borderId="14" xfId="0" applyNumberFormat="1" applyFont="1" applyBorder="1"/>
    <xf numFmtId="3" fontId="6" fillId="0" borderId="1" xfId="0" applyNumberFormat="1" applyFont="1" applyBorder="1"/>
    <xf numFmtId="3" fontId="6" fillId="0" borderId="46" xfId="0" applyNumberFormat="1" applyFont="1" applyFill="1" applyBorder="1"/>
    <xf numFmtId="3" fontId="6" fillId="0" borderId="2" xfId="0" applyNumberFormat="1" applyFont="1" applyFill="1" applyBorder="1" applyAlignment="1"/>
    <xf numFmtId="3" fontId="67" fillId="0" borderId="41" xfId="0" applyNumberFormat="1" applyFont="1" applyBorder="1"/>
    <xf numFmtId="166" fontId="11" fillId="0" borderId="0" xfId="2" applyNumberFormat="1" applyFont="1"/>
    <xf numFmtId="0" fontId="0" fillId="0" borderId="0" xfId="0" applyFill="1" applyAlignment="1"/>
    <xf numFmtId="166" fontId="45" fillId="0" borderId="33" xfId="2" applyNumberFormat="1" applyFont="1" applyBorder="1" applyAlignment="1">
      <alignment horizontal="center"/>
    </xf>
    <xf numFmtId="166" fontId="0" fillId="0" borderId="31" xfId="2" applyNumberFormat="1" applyFont="1" applyBorder="1"/>
    <xf numFmtId="166" fontId="0" fillId="0" borderId="32" xfId="2" applyNumberFormat="1" applyFont="1" applyBorder="1"/>
    <xf numFmtId="166" fontId="0" fillId="0" borderId="8" xfId="2" applyNumberFormat="1" applyFont="1" applyBorder="1"/>
    <xf numFmtId="166" fontId="0" fillId="0" borderId="16" xfId="2" applyNumberFormat="1" applyFont="1" applyBorder="1"/>
    <xf numFmtId="166" fontId="14" fillId="0" borderId="8" xfId="2" applyNumberFormat="1" applyFont="1" applyBorder="1" applyAlignment="1">
      <alignment horizontal="center" vertical="center" wrapText="1"/>
    </xf>
    <xf numFmtId="166" fontId="5" fillId="0" borderId="17" xfId="2" applyNumberFormat="1" applyFont="1" applyBorder="1"/>
    <xf numFmtId="166" fontId="5" fillId="0" borderId="30" xfId="2" applyNumberFormat="1" applyFont="1" applyBorder="1"/>
    <xf numFmtId="166" fontId="0" fillId="0" borderId="22" xfId="2" applyNumberFormat="1" applyFont="1" applyBorder="1"/>
    <xf numFmtId="166" fontId="5" fillId="0" borderId="11" xfId="2" applyNumberFormat="1" applyFont="1" applyBorder="1"/>
    <xf numFmtId="166" fontId="5" fillId="0" borderId="53" xfId="2" applyNumberFormat="1" applyFont="1" applyBorder="1"/>
    <xf numFmtId="166" fontId="5" fillId="0" borderId="31" xfId="2" applyNumberFormat="1" applyFont="1" applyBorder="1"/>
    <xf numFmtId="166" fontId="0" fillId="0" borderId="0" xfId="2" applyNumberFormat="1" applyFont="1"/>
    <xf numFmtId="166" fontId="45" fillId="0" borderId="33" xfId="2" applyNumberFormat="1" applyFont="1" applyBorder="1"/>
    <xf numFmtId="0" fontId="46" fillId="0" borderId="71" xfId="0" applyFont="1" applyBorder="1" applyAlignment="1">
      <alignment horizontal="left" vertical="center" wrapText="1"/>
    </xf>
    <xf numFmtId="166" fontId="0" fillId="0" borderId="42" xfId="0" applyNumberFormat="1" applyFont="1" applyBorder="1"/>
    <xf numFmtId="166" fontId="11" fillId="0" borderId="31" xfId="2" applyNumberFormat="1" applyFont="1" applyBorder="1"/>
    <xf numFmtId="0" fontId="46" fillId="0" borderId="6" xfId="0" applyFont="1" applyBorder="1" applyAlignment="1">
      <alignment horizontal="left" vertical="center" wrapText="1"/>
    </xf>
    <xf numFmtId="166" fontId="0" fillId="0" borderId="45" xfId="0" applyNumberFormat="1" applyFont="1" applyBorder="1"/>
    <xf numFmtId="166" fontId="11" fillId="0" borderId="8" xfId="2" applyNumberFormat="1" applyFont="1" applyBorder="1"/>
    <xf numFmtId="1" fontId="0" fillId="0" borderId="16" xfId="0" applyNumberFormat="1" applyFont="1" applyBorder="1" applyAlignment="1">
      <alignment horizontal="center"/>
    </xf>
    <xf numFmtId="166" fontId="5" fillId="0" borderId="48" xfId="0" applyNumberFormat="1" applyFont="1" applyBorder="1"/>
    <xf numFmtId="0" fontId="47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166" fontId="5" fillId="0" borderId="55" xfId="0" applyNumberFormat="1" applyFont="1" applyBorder="1"/>
    <xf numFmtId="166" fontId="5" fillId="0" borderId="19" xfId="0" applyNumberFormat="1" applyFont="1" applyBorder="1"/>
    <xf numFmtId="1" fontId="5" fillId="0" borderId="56" xfId="0" applyNumberFormat="1" applyFont="1" applyBorder="1" applyAlignment="1">
      <alignment horizontal="center"/>
    </xf>
    <xf numFmtId="0" fontId="47" fillId="0" borderId="1" xfId="0" applyFont="1" applyBorder="1" applyAlignment="1">
      <alignment horizontal="left" vertical="center"/>
    </xf>
    <xf numFmtId="1" fontId="0" fillId="0" borderId="32" xfId="0" applyNumberFormat="1" applyFont="1" applyBorder="1" applyAlignment="1">
      <alignment horizontal="center"/>
    </xf>
    <xf numFmtId="166" fontId="5" fillId="0" borderId="55" xfId="2" applyNumberFormat="1" applyFont="1" applyBorder="1"/>
    <xf numFmtId="0" fontId="46" fillId="0" borderId="23" xfId="0" applyFont="1" applyBorder="1" applyAlignment="1">
      <alignment horizontal="left" vertical="center" wrapText="1"/>
    </xf>
    <xf numFmtId="1" fontId="5" fillId="0" borderId="54" xfId="0" applyNumberFormat="1" applyFont="1" applyBorder="1" applyAlignment="1">
      <alignment horizontal="center"/>
    </xf>
    <xf numFmtId="0" fontId="47" fillId="0" borderId="35" xfId="0" applyFont="1" applyBorder="1" applyAlignment="1">
      <alignment horizontal="left" vertical="center"/>
    </xf>
    <xf numFmtId="166" fontId="5" fillId="0" borderId="90" xfId="2" applyNumberFormat="1" applyFont="1" applyBorder="1"/>
    <xf numFmtId="1" fontId="5" fillId="0" borderId="91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8" fillId="0" borderId="0" xfId="0" applyFont="1" applyFill="1" applyAlignment="1">
      <alignment vertical="center" wrapText="1"/>
    </xf>
    <xf numFmtId="166" fontId="8" fillId="0" borderId="0" xfId="2" applyNumberFormat="1" applyFont="1" applyAlignment="1">
      <alignment vertical="center" wrapText="1"/>
    </xf>
    <xf numFmtId="0" fontId="0" fillId="0" borderId="0" xfId="0" applyFill="1" applyAlignment="1">
      <alignment wrapText="1"/>
    </xf>
    <xf numFmtId="0" fontId="21" fillId="0" borderId="66" xfId="0" applyFont="1" applyFill="1" applyBorder="1" applyAlignment="1">
      <alignment vertical="center" wrapText="1"/>
    </xf>
    <xf numFmtId="166" fontId="45" fillId="0" borderId="67" xfId="2" applyNumberFormat="1" applyFont="1" applyBorder="1"/>
    <xf numFmtId="166" fontId="5" fillId="0" borderId="1" xfId="2" applyNumberFormat="1" applyFont="1" applyBorder="1"/>
    <xf numFmtId="0" fontId="47" fillId="0" borderId="58" xfId="0" applyFont="1" applyBorder="1" applyAlignment="1">
      <alignment horizontal="left" vertical="center"/>
    </xf>
    <xf numFmtId="166" fontId="8" fillId="0" borderId="0" xfId="2" applyNumberFormat="1" applyFont="1" applyFill="1" applyAlignment="1">
      <alignment vertical="center" wrapText="1"/>
    </xf>
    <xf numFmtId="166" fontId="0" fillId="0" borderId="0" xfId="2" applyNumberFormat="1" applyFont="1" applyFill="1"/>
    <xf numFmtId="166" fontId="11" fillId="0" borderId="0" xfId="2" applyNumberFormat="1" applyFont="1" applyFill="1"/>
    <xf numFmtId="0" fontId="21" fillId="0" borderId="68" xfId="0" applyFont="1" applyFill="1" applyBorder="1" applyAlignment="1">
      <alignment vertical="center" wrapText="1"/>
    </xf>
    <xf numFmtId="0" fontId="45" fillId="0" borderId="15" xfId="0" applyFont="1" applyFill="1" applyBorder="1"/>
    <xf numFmtId="0" fontId="45" fillId="0" borderId="39" xfId="0" applyFont="1" applyFill="1" applyBorder="1"/>
    <xf numFmtId="166" fontId="45" fillId="0" borderId="33" xfId="2" applyNumberFormat="1" applyFont="1" applyFill="1" applyBorder="1"/>
    <xf numFmtId="166" fontId="45" fillId="0" borderId="67" xfId="2" applyNumberFormat="1" applyFont="1" applyFill="1" applyBorder="1"/>
    <xf numFmtId="0" fontId="46" fillId="0" borderId="68" xfId="0" applyFont="1" applyFill="1" applyBorder="1" applyAlignment="1">
      <alignment horizontal="left" vertical="center" wrapText="1"/>
    </xf>
    <xf numFmtId="166" fontId="0" fillId="0" borderId="43" xfId="0" applyNumberFormat="1" applyFill="1" applyBorder="1"/>
    <xf numFmtId="166" fontId="0" fillId="0" borderId="31" xfId="2" applyNumberFormat="1" applyFont="1" applyFill="1" applyBorder="1"/>
    <xf numFmtId="166" fontId="11" fillId="0" borderId="31" xfId="2" applyNumberFormat="1" applyFont="1" applyFill="1" applyBorder="1"/>
    <xf numFmtId="166" fontId="0" fillId="0" borderId="32" xfId="2" applyNumberFormat="1" applyFont="1" applyFill="1" applyBorder="1"/>
    <xf numFmtId="0" fontId="46" fillId="0" borderId="2" xfId="0" applyFont="1" applyFill="1" applyBorder="1" applyAlignment="1">
      <alignment horizontal="left" vertical="center" wrapText="1"/>
    </xf>
    <xf numFmtId="166" fontId="0" fillId="0" borderId="9" xfId="0" applyNumberFormat="1" applyFill="1" applyBorder="1"/>
    <xf numFmtId="166" fontId="0" fillId="0" borderId="8" xfId="2" applyNumberFormat="1" applyFont="1" applyFill="1" applyBorder="1"/>
    <xf numFmtId="166" fontId="11" fillId="0" borderId="8" xfId="2" applyNumberFormat="1" applyFont="1" applyFill="1" applyBorder="1"/>
    <xf numFmtId="166" fontId="0" fillId="0" borderId="16" xfId="2" applyNumberFormat="1" applyFont="1" applyFill="1" applyBorder="1"/>
    <xf numFmtId="166" fontId="14" fillId="0" borderId="9" xfId="0" applyNumberFormat="1" applyFont="1" applyFill="1" applyBorder="1" applyAlignment="1">
      <alignment horizontal="center" vertical="center" wrapText="1"/>
    </xf>
    <xf numFmtId="0" fontId="47" fillId="0" borderId="29" xfId="0" applyFont="1" applyFill="1" applyBorder="1" applyAlignment="1">
      <alignment horizontal="left" vertical="center"/>
    </xf>
    <xf numFmtId="166" fontId="5" fillId="0" borderId="49" xfId="0" applyNumberFormat="1" applyFont="1" applyFill="1" applyBorder="1"/>
    <xf numFmtId="166" fontId="5" fillId="0" borderId="17" xfId="2" applyNumberFormat="1" applyFont="1" applyFill="1" applyBorder="1"/>
    <xf numFmtId="166" fontId="5" fillId="0" borderId="30" xfId="2" applyNumberFormat="1" applyFont="1" applyFill="1" applyBorder="1"/>
    <xf numFmtId="0" fontId="13" fillId="0" borderId="9" xfId="0" applyNumberFormat="1" applyFont="1" applyFill="1" applyBorder="1" applyAlignment="1">
      <alignment horizontal="center" vertical="center" wrapText="1"/>
    </xf>
    <xf numFmtId="166" fontId="0" fillId="0" borderId="8" xfId="2" applyNumberFormat="1" applyFont="1" applyFill="1" applyBorder="1" applyAlignment="1">
      <alignment horizontal="center"/>
    </xf>
    <xf numFmtId="166" fontId="11" fillId="0" borderId="8" xfId="2" applyNumberFormat="1" applyFont="1" applyFill="1" applyBorder="1" applyAlignment="1">
      <alignment horizontal="center"/>
    </xf>
    <xf numFmtId="166" fontId="0" fillId="0" borderId="16" xfId="2" applyNumberFormat="1" applyFont="1" applyFill="1" applyBorder="1" applyAlignment="1">
      <alignment horizontal="center"/>
    </xf>
    <xf numFmtId="166" fontId="0" fillId="0" borderId="9" xfId="0" applyNumberFormat="1" applyFill="1" applyBorder="1" applyAlignment="1">
      <alignment horizontal="center"/>
    </xf>
    <xf numFmtId="0" fontId="46" fillId="0" borderId="12" xfId="0" applyFont="1" applyFill="1" applyBorder="1" applyAlignment="1">
      <alignment horizontal="left" vertical="center" wrapText="1"/>
    </xf>
    <xf numFmtId="166" fontId="5" fillId="0" borderId="10" xfId="0" applyNumberFormat="1" applyFont="1" applyFill="1" applyBorder="1"/>
    <xf numFmtId="166" fontId="5" fillId="0" borderId="11" xfId="2" applyNumberFormat="1" applyFont="1" applyFill="1" applyBorder="1"/>
    <xf numFmtId="166" fontId="5" fillId="0" borderId="53" xfId="2" applyNumberFormat="1" applyFont="1" applyFill="1" applyBorder="1"/>
    <xf numFmtId="0" fontId="46" fillId="0" borderId="6" xfId="0" applyFont="1" applyFill="1" applyBorder="1" applyAlignment="1">
      <alignment horizontal="left" vertical="center" wrapText="1"/>
    </xf>
    <xf numFmtId="166" fontId="5" fillId="0" borderId="32" xfId="2" applyNumberFormat="1" applyFont="1" applyFill="1" applyBorder="1"/>
    <xf numFmtId="166" fontId="5" fillId="0" borderId="16" xfId="2" applyNumberFormat="1" applyFont="1" applyFill="1" applyBorder="1"/>
    <xf numFmtId="0" fontId="47" fillId="0" borderId="28" xfId="0" applyFont="1" applyFill="1" applyBorder="1" applyAlignment="1">
      <alignment horizontal="left" vertical="center"/>
    </xf>
    <xf numFmtId="166" fontId="5" fillId="0" borderId="52" xfId="0" applyNumberFormat="1" applyFont="1" applyFill="1" applyBorder="1"/>
    <xf numFmtId="166" fontId="5" fillId="0" borderId="48" xfId="0" applyNumberFormat="1" applyFont="1" applyFill="1" applyBorder="1"/>
    <xf numFmtId="166" fontId="12" fillId="0" borderId="9" xfId="0" applyNumberFormat="1" applyFont="1" applyFill="1" applyBorder="1" applyAlignment="1">
      <alignment horizontal="center" vertical="center" wrapText="1"/>
    </xf>
    <xf numFmtId="166" fontId="0" fillId="0" borderId="21" xfId="0" applyNumberFormat="1" applyFill="1" applyBorder="1"/>
    <xf numFmtId="166" fontId="0" fillId="0" borderId="22" xfId="2" applyNumberFormat="1" applyFont="1" applyFill="1" applyBorder="1"/>
    <xf numFmtId="166" fontId="11" fillId="0" borderId="22" xfId="2" applyNumberFormat="1" applyFont="1" applyFill="1" applyBorder="1"/>
    <xf numFmtId="166" fontId="0" fillId="0" borderId="65" xfId="2" applyNumberFormat="1" applyFont="1" applyFill="1" applyBorder="1"/>
    <xf numFmtId="0" fontId="47" fillId="0" borderId="3" xfId="0" applyFont="1" applyFill="1" applyBorder="1" applyAlignment="1">
      <alignment horizontal="left" vertical="center"/>
    </xf>
    <xf numFmtId="0" fontId="46" fillId="0" borderId="71" xfId="0" applyFont="1" applyFill="1" applyBorder="1" applyAlignment="1">
      <alignment horizontal="left" vertical="center" wrapText="1"/>
    </xf>
    <xf numFmtId="0" fontId="32" fillId="0" borderId="28" xfId="0" applyFont="1" applyFill="1" applyBorder="1" applyAlignment="1">
      <alignment horizontal="left" vertical="center"/>
    </xf>
    <xf numFmtId="0" fontId="46" fillId="0" borderId="5" xfId="0" applyFont="1" applyFill="1" applyBorder="1" applyAlignment="1">
      <alignment horizontal="left" vertical="center" wrapText="1"/>
    </xf>
    <xf numFmtId="0" fontId="21" fillId="0" borderId="71" xfId="0" applyFont="1" applyFill="1" applyBorder="1" applyAlignment="1">
      <alignment vertical="center" wrapText="1"/>
    </xf>
    <xf numFmtId="0" fontId="45" fillId="0" borderId="68" xfId="0" applyFont="1" applyFill="1" applyBorder="1"/>
    <xf numFmtId="0" fontId="45" fillId="0" borderId="43" xfId="0" applyFont="1" applyFill="1" applyBorder="1"/>
    <xf numFmtId="166" fontId="45" fillId="0" borderId="31" xfId="2" applyNumberFormat="1" applyFont="1" applyFill="1" applyBorder="1"/>
    <xf numFmtId="166" fontId="45" fillId="0" borderId="32" xfId="2" applyNumberFormat="1" applyFont="1" applyFill="1" applyBorder="1"/>
    <xf numFmtId="166" fontId="0" fillId="0" borderId="42" xfId="0" applyNumberFormat="1" applyFont="1" applyFill="1" applyBorder="1"/>
    <xf numFmtId="166" fontId="11" fillId="0" borderId="32" xfId="2" applyNumberFormat="1" applyFont="1" applyFill="1" applyBorder="1"/>
    <xf numFmtId="166" fontId="0" fillId="0" borderId="45" xfId="0" applyNumberFormat="1" applyFont="1" applyFill="1" applyBorder="1"/>
    <xf numFmtId="166" fontId="11" fillId="0" borderId="16" xfId="2" applyNumberFormat="1" applyFont="1" applyFill="1" applyBorder="1"/>
    <xf numFmtId="166" fontId="5" fillId="0" borderId="49" xfId="2" applyNumberFormat="1" applyFont="1" applyFill="1" applyBorder="1"/>
    <xf numFmtId="0" fontId="11" fillId="2" borderId="13" xfId="0" applyFont="1" applyFill="1" applyBorder="1" applyAlignment="1"/>
    <xf numFmtId="166" fontId="25" fillId="0" borderId="0" xfId="2" applyNumberFormat="1" applyFont="1"/>
    <xf numFmtId="166" fontId="37" fillId="0" borderId="0" xfId="2" applyNumberFormat="1" applyFont="1"/>
    <xf numFmtId="166" fontId="38" fillId="0" borderId="0" xfId="2" applyNumberFormat="1" applyFont="1"/>
    <xf numFmtId="166" fontId="32" fillId="0" borderId="0" xfId="2" applyNumberFormat="1" applyFont="1"/>
    <xf numFmtId="3" fontId="40" fillId="2" borderId="5" xfId="0" applyNumberFormat="1" applyFont="1" applyFill="1" applyBorder="1" applyAlignment="1">
      <alignment wrapText="1"/>
    </xf>
    <xf numFmtId="3" fontId="41" fillId="2" borderId="42" xfId="0" applyNumberFormat="1" applyFont="1" applyFill="1" applyBorder="1"/>
    <xf numFmtId="3" fontId="41" fillId="2" borderId="31" xfId="0" applyNumberFormat="1" applyFont="1" applyFill="1" applyBorder="1"/>
    <xf numFmtId="3" fontId="41" fillId="2" borderId="57" xfId="0" applyNumberFormat="1" applyFont="1" applyFill="1" applyBorder="1"/>
    <xf numFmtId="3" fontId="39" fillId="0" borderId="71" xfId="0" applyNumberFormat="1" applyFont="1" applyFill="1" applyBorder="1"/>
    <xf numFmtId="3" fontId="39" fillId="0" borderId="68" xfId="0" applyNumberFormat="1" applyFont="1" applyFill="1" applyBorder="1"/>
    <xf numFmtId="166" fontId="28" fillId="0" borderId="0" xfId="2" applyNumberFormat="1" applyFont="1"/>
    <xf numFmtId="3" fontId="39" fillId="2" borderId="6" xfId="0" applyNumberFormat="1" applyFont="1" applyFill="1" applyBorder="1" applyAlignment="1">
      <alignment wrapText="1"/>
    </xf>
    <xf numFmtId="3" fontId="42" fillId="2" borderId="45" xfId="0" applyNumberFormat="1" applyFont="1" applyFill="1" applyBorder="1"/>
    <xf numFmtId="3" fontId="42" fillId="2" borderId="16" xfId="0" applyNumberFormat="1" applyFont="1" applyFill="1" applyBorder="1"/>
    <xf numFmtId="3" fontId="23" fillId="0" borderId="6" xfId="0" applyNumberFormat="1" applyFont="1" applyFill="1" applyBorder="1"/>
    <xf numFmtId="3" fontId="40" fillId="2" borderId="45" xfId="0" applyNumberFormat="1" applyFont="1" applyFill="1" applyBorder="1"/>
    <xf numFmtId="3" fontId="40" fillId="2" borderId="6" xfId="0" applyNumberFormat="1" applyFont="1" applyFill="1" applyBorder="1" applyAlignment="1">
      <alignment wrapText="1"/>
    </xf>
    <xf numFmtId="3" fontId="41" fillId="2" borderId="45" xfId="0" applyNumberFormat="1" applyFont="1" applyFill="1" applyBorder="1"/>
    <xf numFmtId="3" fontId="42" fillId="2" borderId="45" xfId="0" applyNumberFormat="1" applyFont="1" applyFill="1" applyBorder="1" applyAlignment="1">
      <alignment horizontal="right"/>
    </xf>
    <xf numFmtId="3" fontId="39" fillId="0" borderId="6" xfId="0" applyNumberFormat="1" applyFont="1" applyFill="1" applyBorder="1"/>
    <xf numFmtId="3" fontId="40" fillId="2" borderId="45" xfId="0" applyNumberFormat="1" applyFont="1" applyFill="1" applyBorder="1" applyAlignment="1">
      <alignment horizontal="right"/>
    </xf>
    <xf numFmtId="166" fontId="11" fillId="0" borderId="0" xfId="2" applyNumberFormat="1" applyFont="1" applyAlignment="1">
      <alignment horizontal="right"/>
    </xf>
    <xf numFmtId="3" fontId="39" fillId="2" borderId="7" xfId="0" applyNumberFormat="1" applyFont="1" applyFill="1" applyBorder="1" applyAlignment="1">
      <alignment wrapText="1"/>
    </xf>
    <xf numFmtId="3" fontId="42" fillId="2" borderId="52" xfId="0" applyNumberFormat="1" applyFont="1" applyFill="1" applyBorder="1"/>
    <xf numFmtId="3" fontId="42" fillId="2" borderId="53" xfId="0" applyNumberFormat="1" applyFont="1" applyFill="1" applyBorder="1"/>
    <xf numFmtId="3" fontId="40" fillId="5" borderId="45" xfId="0" applyNumberFormat="1" applyFont="1" applyFill="1" applyBorder="1"/>
    <xf numFmtId="3" fontId="39" fillId="2" borderId="25" xfId="0" applyNumberFormat="1" applyFont="1" applyFill="1" applyBorder="1" applyAlignment="1">
      <alignment wrapText="1"/>
    </xf>
    <xf numFmtId="3" fontId="42" fillId="2" borderId="48" xfId="0" applyNumberFormat="1" applyFont="1" applyFill="1" applyBorder="1"/>
    <xf numFmtId="3" fontId="42" fillId="2" borderId="17" xfId="0" applyNumberFormat="1" applyFont="1" applyFill="1" applyBorder="1"/>
    <xf numFmtId="3" fontId="42" fillId="2" borderId="58" xfId="0" applyNumberFormat="1" applyFont="1" applyFill="1" applyBorder="1"/>
    <xf numFmtId="3" fontId="23" fillId="0" borderId="28" xfId="0" applyNumberFormat="1" applyFont="1" applyFill="1" applyBorder="1"/>
    <xf numFmtId="3" fontId="40" fillId="5" borderId="48" xfId="0" applyNumberFormat="1" applyFont="1" applyFill="1" applyBorder="1"/>
    <xf numFmtId="3" fontId="40" fillId="2" borderId="17" xfId="0" applyNumberFormat="1" applyFont="1" applyFill="1" applyBorder="1"/>
    <xf numFmtId="3" fontId="40" fillId="2" borderId="58" xfId="0" applyNumberFormat="1" applyFont="1" applyFill="1" applyBorder="1"/>
    <xf numFmtId="3" fontId="23" fillId="0" borderId="29" xfId="0" applyNumberFormat="1" applyFont="1" applyFill="1" applyBorder="1"/>
    <xf numFmtId="3" fontId="39" fillId="2" borderId="34" xfId="0" applyNumberFormat="1" applyFont="1" applyFill="1" applyBorder="1" applyAlignment="1">
      <alignment wrapText="1"/>
    </xf>
    <xf numFmtId="3" fontId="42" fillId="2" borderId="90" xfId="0" applyNumberFormat="1" applyFont="1" applyFill="1" applyBorder="1"/>
    <xf numFmtId="3" fontId="42" fillId="2" borderId="88" xfId="0" applyNumberFormat="1" applyFont="1" applyFill="1" applyBorder="1"/>
    <xf numFmtId="3" fontId="42" fillId="2" borderId="64" xfId="0" applyNumberFormat="1" applyFont="1" applyFill="1" applyBorder="1"/>
    <xf numFmtId="3" fontId="42" fillId="2" borderId="96" xfId="0" applyNumberFormat="1" applyFont="1" applyFill="1" applyBorder="1"/>
    <xf numFmtId="3" fontId="42" fillId="2" borderId="97" xfId="0" applyNumberFormat="1" applyFont="1" applyFill="1" applyBorder="1"/>
    <xf numFmtId="3" fontId="39" fillId="0" borderId="35" xfId="0" applyNumberFormat="1" applyFont="1" applyFill="1" applyBorder="1"/>
    <xf numFmtId="3" fontId="40" fillId="2" borderId="96" xfId="0" applyNumberFormat="1" applyFont="1" applyFill="1" applyBorder="1"/>
    <xf numFmtId="3" fontId="40" fillId="2" borderId="91" xfId="0" applyNumberFormat="1" applyFont="1" applyFill="1" applyBorder="1"/>
    <xf numFmtId="3" fontId="40" fillId="2" borderId="13" xfId="0" applyNumberFormat="1" applyFont="1" applyFill="1" applyBorder="1"/>
    <xf numFmtId="166" fontId="27" fillId="0" borderId="0" xfId="2" applyNumberFormat="1" applyFont="1"/>
    <xf numFmtId="3" fontId="13" fillId="0" borderId="8" xfId="0" applyNumberFormat="1" applyFont="1" applyFill="1" applyBorder="1" applyAlignment="1">
      <alignment horizontal="center"/>
    </xf>
    <xf numFmtId="169" fontId="81" fillId="0" borderId="62" xfId="13" applyNumberFormat="1" applyFont="1" applyFill="1" applyBorder="1" applyAlignment="1" applyProtection="1">
      <alignment horizontal="center" vertical="center"/>
    </xf>
    <xf numFmtId="0" fontId="78" fillId="0" borderId="45" xfId="14" applyFont="1" applyFill="1" applyBorder="1" applyAlignment="1" applyProtection="1">
      <alignment horizontal="left" vertical="center" wrapText="1" indent="1"/>
    </xf>
    <xf numFmtId="0" fontId="77" fillId="0" borderId="89" xfId="14" applyFont="1" applyFill="1" applyBorder="1" applyProtection="1">
      <protection locked="0"/>
    </xf>
    <xf numFmtId="0" fontId="77" fillId="0" borderId="22" xfId="14" applyFont="1" applyFill="1" applyBorder="1" applyAlignment="1">
      <alignment horizontal="right" indent="1"/>
    </xf>
    <xf numFmtId="3" fontId="77" fillId="0" borderId="22" xfId="14" applyNumberFormat="1" applyFont="1" applyFill="1" applyBorder="1" applyAlignment="1" applyProtection="1">
      <alignment horizontal="center"/>
      <protection locked="0"/>
    </xf>
    <xf numFmtId="0" fontId="78" fillId="0" borderId="45" xfId="14" applyFont="1" applyFill="1" applyBorder="1" applyProtection="1">
      <protection locked="0"/>
    </xf>
    <xf numFmtId="0" fontId="75" fillId="0" borderId="8" xfId="14" applyFont="1" applyFill="1" applyBorder="1" applyAlignment="1">
      <alignment horizontal="right" indent="1"/>
    </xf>
    <xf numFmtId="3" fontId="75" fillId="0" borderId="22" xfId="14" applyNumberFormat="1" applyFont="1" applyFill="1" applyBorder="1" applyAlignment="1" applyProtection="1">
      <alignment horizontal="center"/>
      <protection locked="0"/>
    </xf>
    <xf numFmtId="0" fontId="78" fillId="0" borderId="52" xfId="14" applyFont="1" applyFill="1" applyBorder="1" applyProtection="1">
      <protection locked="0"/>
    </xf>
    <xf numFmtId="0" fontId="75" fillId="0" borderId="11" xfId="14" applyFont="1" applyFill="1" applyBorder="1" applyAlignment="1">
      <alignment horizontal="right" indent="1"/>
    </xf>
    <xf numFmtId="3" fontId="75" fillId="0" borderId="56" xfId="14" applyNumberFormat="1" applyFont="1" applyFill="1" applyBorder="1" applyAlignment="1">
      <alignment horizontal="center"/>
    </xf>
    <xf numFmtId="3" fontId="75" fillId="0" borderId="19" xfId="14" applyNumberFormat="1" applyFont="1" applyFill="1" applyBorder="1" applyAlignment="1" applyProtection="1">
      <alignment horizontal="center"/>
      <protection locked="0"/>
    </xf>
    <xf numFmtId="0" fontId="75" fillId="0" borderId="19" xfId="14" applyFont="1" applyFill="1" applyBorder="1" applyAlignment="1">
      <alignment horizontal="right" indent="1"/>
    </xf>
    <xf numFmtId="166" fontId="13" fillId="0" borderId="8" xfId="2" applyNumberFormat="1" applyFont="1" applyFill="1" applyBorder="1"/>
    <xf numFmtId="0" fontId="11" fillId="0" borderId="0" xfId="0" applyFont="1"/>
    <xf numFmtId="166" fontId="13" fillId="0" borderId="11" xfId="2" applyNumberFormat="1" applyFont="1" applyFill="1" applyBorder="1"/>
    <xf numFmtId="0" fontId="13" fillId="0" borderId="8" xfId="2" applyNumberFormat="1" applyFont="1" applyFill="1" applyBorder="1" applyAlignment="1">
      <alignment horizontal="center"/>
    </xf>
    <xf numFmtId="166" fontId="13" fillId="0" borderId="8" xfId="2" applyNumberFormat="1" applyFont="1" applyFill="1" applyBorder="1" applyAlignment="1"/>
    <xf numFmtId="166" fontId="13" fillId="0" borderId="11" xfId="2" applyNumberFormat="1" applyFont="1" applyFill="1" applyBorder="1" applyAlignment="1"/>
    <xf numFmtId="166" fontId="13" fillId="0" borderId="8" xfId="2" applyNumberFormat="1" applyFont="1" applyFill="1" applyBorder="1" applyAlignment="1">
      <alignment horizontal="center"/>
    </xf>
    <xf numFmtId="166" fontId="13" fillId="0" borderId="11" xfId="2" applyNumberFormat="1" applyFont="1" applyFill="1" applyBorder="1" applyAlignment="1">
      <alignment horizontal="center"/>
    </xf>
    <xf numFmtId="166" fontId="7" fillId="0" borderId="19" xfId="2" applyNumberFormat="1" applyFont="1" applyFill="1" applyBorder="1"/>
    <xf numFmtId="168" fontId="48" fillId="5" borderId="81" xfId="4" applyNumberFormat="1" applyFont="1" applyFill="1" applyBorder="1" applyAlignment="1" applyProtection="1"/>
    <xf numFmtId="0" fontId="14" fillId="5" borderId="1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166" fontId="27" fillId="5" borderId="0" xfId="1" applyNumberFormat="1" applyFont="1" applyFill="1" applyAlignment="1">
      <alignment horizontal="center"/>
    </xf>
    <xf numFmtId="0" fontId="96" fillId="0" borderId="60" xfId="11" applyFont="1" applyFill="1" applyBorder="1" applyAlignment="1" applyProtection="1">
      <alignment horizontal="left" vertical="center" wrapText="1" indent="1"/>
    </xf>
    <xf numFmtId="0" fontId="34" fillId="0" borderId="0" xfId="0" applyFont="1"/>
    <xf numFmtId="0" fontId="41" fillId="0" borderId="71" xfId="11" applyFont="1" applyFill="1" applyBorder="1" applyAlignment="1" applyProtection="1">
      <alignment horizontal="left" vertical="center" wrapText="1" indent="1"/>
    </xf>
    <xf numFmtId="0" fontId="42" fillId="0" borderId="5" xfId="11" applyFont="1" applyFill="1" applyBorder="1" applyAlignment="1" applyProtection="1">
      <alignment horizontal="left" vertical="center" wrapText="1" indent="1"/>
    </xf>
    <xf numFmtId="0" fontId="42" fillId="0" borderId="6" xfId="11" applyFont="1" applyFill="1" applyBorder="1" applyAlignment="1" applyProtection="1">
      <alignment horizontal="left" vertical="center" wrapText="1" indent="1"/>
    </xf>
    <xf numFmtId="0" fontId="41" fillId="0" borderId="6" xfId="11" applyFont="1" applyFill="1" applyBorder="1" applyAlignment="1" applyProtection="1">
      <alignment horizontal="left" vertical="center" wrapText="1" indent="1"/>
    </xf>
    <xf numFmtId="0" fontId="23" fillId="0" borderId="6" xfId="11" applyFont="1" applyFill="1" applyBorder="1" applyAlignment="1" applyProtection="1">
      <alignment horizontal="left" vertical="center" wrapText="1" indent="1"/>
    </xf>
    <xf numFmtId="0" fontId="42" fillId="0" borderId="6" xfId="11" applyFont="1" applyFill="1" applyBorder="1" applyAlignment="1" applyProtection="1">
      <alignment horizontal="left" vertical="center" wrapText="1" indent="2"/>
    </xf>
    <xf numFmtId="0" fontId="96" fillId="0" borderId="41" xfId="11" applyFont="1" applyFill="1" applyBorder="1" applyAlignment="1" applyProtection="1">
      <alignment horizontal="left" vertical="center" wrapText="1" indent="1"/>
    </xf>
    <xf numFmtId="0" fontId="97" fillId="0" borderId="41" xfId="11" applyFont="1" applyFill="1" applyBorder="1" applyAlignment="1" applyProtection="1">
      <alignment horizontal="left" vertical="center" wrapText="1" indent="1"/>
    </xf>
    <xf numFmtId="0" fontId="33" fillId="0" borderId="60" xfId="11" applyFont="1" applyFill="1" applyBorder="1" applyAlignment="1" applyProtection="1">
      <alignment horizontal="left" vertical="center" wrapText="1" indent="1"/>
    </xf>
    <xf numFmtId="0" fontId="41" fillId="0" borderId="5" xfId="11" applyFont="1" applyFill="1" applyBorder="1" applyAlignment="1" applyProtection="1">
      <alignment horizontal="left" vertical="center" wrapText="1" indent="2"/>
    </xf>
    <xf numFmtId="0" fontId="41" fillId="0" borderId="6" xfId="11" applyFont="1" applyFill="1" applyBorder="1" applyAlignment="1" applyProtection="1">
      <alignment horizontal="left" vertical="center" wrapText="1" indent="2"/>
    </xf>
    <xf numFmtId="0" fontId="98" fillId="0" borderId="0" xfId="0" applyFont="1"/>
    <xf numFmtId="0" fontId="96" fillId="0" borderId="71" xfId="11" applyFont="1" applyFill="1" applyBorder="1" applyAlignment="1" applyProtection="1">
      <alignment horizontal="left" vertical="center" wrapText="1" indent="1"/>
    </xf>
    <xf numFmtId="0" fontId="96" fillId="0" borderId="6" xfId="11" applyFont="1" applyFill="1" applyBorder="1" applyAlignment="1" applyProtection="1">
      <alignment horizontal="left" vertical="center" wrapText="1" indent="1"/>
    </xf>
    <xf numFmtId="0" fontId="96" fillId="0" borderId="70" xfId="11" applyFont="1" applyFill="1" applyBorder="1" applyAlignment="1" applyProtection="1">
      <alignment horizontal="left" vertical="center" wrapText="1" indent="1"/>
    </xf>
    <xf numFmtId="0" fontId="42" fillId="0" borderId="41" xfId="11" applyFont="1" applyFill="1" applyBorder="1" applyAlignment="1" applyProtection="1">
      <alignment horizontal="left" vertical="center" wrapText="1" indent="1"/>
    </xf>
    <xf numFmtId="0" fontId="96" fillId="0" borderId="41" xfId="11" applyFont="1" applyFill="1" applyBorder="1" applyAlignment="1" applyProtection="1">
      <alignment horizontal="center" vertical="center" wrapText="1"/>
    </xf>
    <xf numFmtId="0" fontId="42" fillId="0" borderId="41" xfId="11" applyFont="1" applyFill="1" applyBorder="1" applyAlignment="1" applyProtection="1">
      <alignment horizontal="left" vertical="center" wrapText="1"/>
    </xf>
    <xf numFmtId="49" fontId="23" fillId="0" borderId="1" xfId="11" applyNumberFormat="1" applyFont="1" applyFill="1" applyBorder="1" applyAlignment="1" applyProtection="1">
      <alignment horizontal="center" vertical="center"/>
    </xf>
    <xf numFmtId="3" fontId="42" fillId="0" borderId="41" xfId="11" applyNumberFormat="1" applyFont="1" applyFill="1" applyBorder="1" applyAlignment="1" applyProtection="1">
      <alignment horizontal="center" vertical="center"/>
    </xf>
    <xf numFmtId="3" fontId="42" fillId="0" borderId="1" xfId="11" applyNumberFormat="1" applyFont="1" applyFill="1" applyBorder="1" applyAlignment="1" applyProtection="1">
      <alignment horizontal="center" vertical="center"/>
    </xf>
    <xf numFmtId="0" fontId="98" fillId="0" borderId="1" xfId="0" applyFont="1" applyFill="1" applyBorder="1" applyAlignment="1">
      <alignment horizontal="center"/>
    </xf>
    <xf numFmtId="49" fontId="42" fillId="0" borderId="0" xfId="11" applyNumberFormat="1" applyFont="1" applyFill="1" applyBorder="1" applyAlignment="1" applyProtection="1">
      <alignment horizontal="left" vertical="center"/>
    </xf>
    <xf numFmtId="0" fontId="42" fillId="0" borderId="0" xfId="11" applyFont="1" applyFill="1" applyBorder="1" applyAlignment="1" applyProtection="1">
      <alignment horizontal="left" vertical="center"/>
    </xf>
    <xf numFmtId="166" fontId="42" fillId="5" borderId="0" xfId="1" applyNumberFormat="1" applyFont="1" applyFill="1" applyBorder="1" applyAlignment="1" applyProtection="1">
      <alignment horizontal="left" vertical="center"/>
    </xf>
    <xf numFmtId="0" fontId="42" fillId="0" borderId="0" xfId="11" applyFont="1" applyFill="1" applyBorder="1" applyAlignment="1" applyProtection="1">
      <alignment vertical="center"/>
    </xf>
    <xf numFmtId="0" fontId="27" fillId="0" borderId="0" xfId="0" applyFont="1" applyFill="1"/>
    <xf numFmtId="0" fontId="96" fillId="0" borderId="15" xfId="11" applyFont="1" applyFill="1" applyBorder="1" applyAlignment="1" applyProtection="1">
      <alignment horizontal="left" vertical="center" wrapText="1" indent="1"/>
    </xf>
    <xf numFmtId="0" fontId="96" fillId="0" borderId="4" xfId="11" applyFont="1" applyFill="1" applyBorder="1" applyAlignment="1" applyProtection="1">
      <alignment vertical="center" wrapText="1"/>
    </xf>
    <xf numFmtId="0" fontId="42" fillId="0" borderId="69" xfId="11" applyFont="1" applyFill="1" applyBorder="1" applyAlignment="1" applyProtection="1">
      <alignment horizontal="left" vertical="center" wrapText="1" indent="1"/>
    </xf>
    <xf numFmtId="164" fontId="42" fillId="0" borderId="68" xfId="11" applyNumberFormat="1" applyFont="1" applyFill="1" applyBorder="1" applyAlignment="1" applyProtection="1">
      <alignment horizontal="center" vertical="center" wrapText="1"/>
      <protection locked="0"/>
    </xf>
    <xf numFmtId="0" fontId="42" fillId="0" borderId="63" xfId="11" applyFont="1" applyFill="1" applyBorder="1" applyAlignment="1" applyProtection="1">
      <alignment horizontal="left" vertical="center" wrapText="1" indent="1"/>
    </xf>
    <xf numFmtId="164" fontId="42" fillId="0" borderId="3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1" xfId="11" applyFont="1" applyFill="1" applyBorder="1" applyAlignment="1" applyProtection="1">
      <alignment horizontal="left" vertical="center" wrapText="1" indent="1"/>
    </xf>
    <xf numFmtId="164" fontId="96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23" xfId="11" applyFont="1" applyFill="1" applyBorder="1" applyAlignment="1" applyProtection="1">
      <alignment horizontal="left" vertical="center" wrapText="1" indent="1"/>
    </xf>
    <xf numFmtId="0" fontId="96" fillId="0" borderId="59" xfId="11" applyFont="1" applyFill="1" applyBorder="1" applyAlignment="1" applyProtection="1">
      <alignment horizontal="left"/>
    </xf>
    <xf numFmtId="0" fontId="99" fillId="0" borderId="0" xfId="0" applyFont="1"/>
    <xf numFmtId="0" fontId="33" fillId="0" borderId="62" xfId="11" applyFont="1" applyFill="1" applyBorder="1" applyAlignment="1" applyProtection="1">
      <alignment horizontal="left"/>
    </xf>
    <xf numFmtId="0" fontId="42" fillId="0" borderId="62" xfId="11" applyFont="1" applyFill="1" applyBorder="1" applyAlignment="1" applyProtection="1">
      <alignment horizontal="left" indent="1"/>
    </xf>
    <xf numFmtId="164" fontId="42" fillId="0" borderId="2" xfId="11" applyNumberFormat="1" applyFont="1" applyFill="1" applyBorder="1" applyAlignment="1" applyProtection="1">
      <alignment horizontal="center" vertical="center" wrapText="1"/>
      <protection locked="0"/>
    </xf>
    <xf numFmtId="0" fontId="42" fillId="0" borderId="72" xfId="11" applyFont="1" applyFill="1" applyBorder="1" applyAlignment="1" applyProtection="1">
      <alignment horizontal="left" indent="1"/>
    </xf>
    <xf numFmtId="164" fontId="42" fillId="0" borderId="29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13" xfId="11" applyFont="1" applyFill="1" applyBorder="1" applyAlignment="1" applyProtection="1">
      <alignment horizontal="left" vertical="center" wrapText="1"/>
    </xf>
    <xf numFmtId="164" fontId="96" fillId="0" borderId="35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59" xfId="11" applyFont="1" applyFill="1" applyBorder="1" applyAlignment="1" applyProtection="1">
      <alignment vertical="center" wrapText="1"/>
    </xf>
    <xf numFmtId="0" fontId="42" fillId="0" borderId="61" xfId="11" applyFont="1" applyFill="1" applyBorder="1" applyAlignment="1" applyProtection="1">
      <alignment horizontal="left" vertical="center" wrapText="1" indent="1"/>
    </xf>
    <xf numFmtId="164" fontId="42" fillId="0" borderId="12" xfId="11" applyNumberFormat="1" applyFont="1" applyFill="1" applyBorder="1" applyAlignment="1" applyProtection="1">
      <alignment horizontal="center" vertical="center" wrapText="1"/>
      <protection locked="0"/>
    </xf>
    <xf numFmtId="164" fontId="96" fillId="0" borderId="14" xfId="11" applyNumberFormat="1" applyFont="1" applyFill="1" applyBorder="1" applyAlignment="1" applyProtection="1">
      <alignment horizontal="center" vertical="center" wrapText="1"/>
    </xf>
    <xf numFmtId="164" fontId="96" fillId="0" borderId="59" xfId="11" applyNumberFormat="1" applyFont="1" applyFill="1" applyBorder="1" applyAlignment="1" applyProtection="1">
      <alignment horizontal="center" vertical="center" wrapText="1"/>
    </xf>
    <xf numFmtId="164" fontId="96" fillId="0" borderId="1" xfId="11" applyNumberFormat="1" applyFont="1" applyFill="1" applyBorder="1" applyAlignment="1" applyProtection="1">
      <alignment horizontal="center" vertical="center" wrapText="1"/>
    </xf>
    <xf numFmtId="164" fontId="96" fillId="5" borderId="1" xfId="11" applyNumberFormat="1" applyFont="1" applyFill="1" applyBorder="1" applyAlignment="1" applyProtection="1">
      <alignment horizontal="center" vertical="center" wrapText="1"/>
      <protection locked="0"/>
    </xf>
    <xf numFmtId="164" fontId="96" fillId="0" borderId="14" xfId="11" applyNumberFormat="1" applyFont="1" applyFill="1" applyBorder="1" applyAlignment="1" applyProtection="1">
      <alignment horizontal="center" vertical="center" wrapText="1"/>
      <protection locked="0"/>
    </xf>
    <xf numFmtId="164" fontId="96" fillId="0" borderId="59" xfId="11" applyNumberFormat="1" applyFont="1" applyFill="1" applyBorder="1" applyAlignment="1" applyProtection="1">
      <alignment horizontal="center" vertical="center" wrapText="1"/>
      <protection locked="0"/>
    </xf>
    <xf numFmtId="166" fontId="27" fillId="5" borderId="0" xfId="1" applyNumberFormat="1" applyFont="1" applyFill="1"/>
    <xf numFmtId="0" fontId="12" fillId="0" borderId="45" xfId="0" applyFont="1" applyFill="1" applyBorder="1" applyAlignment="1">
      <alignment vertical="center" wrapText="1"/>
    </xf>
    <xf numFmtId="166" fontId="13" fillId="0" borderId="25" xfId="1" applyNumberFormat="1" applyFont="1" applyFill="1" applyBorder="1"/>
    <xf numFmtId="166" fontId="14" fillId="0" borderId="1" xfId="1" applyNumberFormat="1" applyFont="1" applyFill="1" applyBorder="1"/>
    <xf numFmtId="166" fontId="13" fillId="0" borderId="16" xfId="1" applyNumberFormat="1" applyFont="1" applyFill="1" applyBorder="1"/>
    <xf numFmtId="166" fontId="14" fillId="0" borderId="14" xfId="1" applyNumberFormat="1" applyFont="1" applyFill="1" applyBorder="1"/>
    <xf numFmtId="0" fontId="12" fillId="0" borderId="70" xfId="0" applyFont="1" applyBorder="1" applyAlignment="1">
      <alignment vertical="center" wrapText="1"/>
    </xf>
    <xf numFmtId="166" fontId="12" fillId="0" borderId="70" xfId="1" applyNumberFormat="1" applyFont="1" applyBorder="1"/>
    <xf numFmtId="166" fontId="12" fillId="0" borderId="23" xfId="1" applyNumberFormat="1" applyFont="1" applyBorder="1"/>
    <xf numFmtId="166" fontId="13" fillId="0" borderId="57" xfId="1" applyNumberFormat="1" applyFont="1" applyFill="1" applyBorder="1" applyAlignment="1"/>
    <xf numFmtId="166" fontId="13" fillId="0" borderId="25" xfId="1" applyNumberFormat="1" applyFont="1" applyFill="1" applyBorder="1" applyAlignment="1"/>
    <xf numFmtId="166" fontId="13" fillId="0" borderId="26" xfId="1" applyNumberFormat="1" applyFont="1" applyFill="1" applyBorder="1"/>
    <xf numFmtId="166" fontId="7" fillId="0" borderId="19" xfId="1" applyNumberFormat="1" applyFont="1" applyFill="1" applyBorder="1"/>
    <xf numFmtId="166" fontId="14" fillId="0" borderId="34" xfId="1" applyNumberFormat="1" applyFont="1" applyFill="1" applyBorder="1"/>
    <xf numFmtId="166" fontId="12" fillId="0" borderId="70" xfId="1" applyNumberFormat="1" applyFont="1" applyFill="1" applyBorder="1"/>
    <xf numFmtId="166" fontId="12" fillId="0" borderId="28" xfId="1" applyNumberFormat="1" applyFont="1" applyFill="1" applyBorder="1"/>
    <xf numFmtId="166" fontId="7" fillId="0" borderId="56" xfId="1" applyNumberFormat="1" applyFont="1" applyFill="1" applyBorder="1"/>
    <xf numFmtId="166" fontId="14" fillId="0" borderId="23" xfId="1" applyNumberFormat="1" applyFont="1" applyBorder="1"/>
    <xf numFmtId="166" fontId="14" fillId="0" borderId="70" xfId="1" applyNumberFormat="1" applyFont="1" applyBorder="1"/>
    <xf numFmtId="166" fontId="12" fillId="0" borderId="2" xfId="1" applyNumberFormat="1" applyFont="1" applyFill="1" applyBorder="1"/>
    <xf numFmtId="3" fontId="6" fillId="0" borderId="18" xfId="0" applyNumberFormat="1" applyFont="1" applyBorder="1" applyAlignment="1">
      <alignment wrapText="1"/>
    </xf>
    <xf numFmtId="0" fontId="67" fillId="0" borderId="1" xfId="0" applyFont="1" applyBorder="1"/>
    <xf numFmtId="166" fontId="7" fillId="0" borderId="59" xfId="1" applyNumberFormat="1" applyFont="1" applyFill="1" applyBorder="1" applyAlignment="1">
      <alignment horizontal="center"/>
    </xf>
    <xf numFmtId="166" fontId="7" fillId="0" borderId="69" xfId="1" applyNumberFormat="1" applyFont="1" applyFill="1" applyBorder="1" applyAlignment="1">
      <alignment horizontal="center"/>
    </xf>
    <xf numFmtId="166" fontId="7" fillId="0" borderId="0" xfId="1" applyNumberFormat="1" applyFont="1" applyFill="1" applyBorder="1" applyAlignment="1">
      <alignment horizontal="center"/>
    </xf>
    <xf numFmtId="0" fontId="46" fillId="0" borderId="29" xfId="0" applyFont="1" applyBorder="1" applyAlignment="1">
      <alignment horizontal="left" vertical="center" wrapText="1"/>
    </xf>
    <xf numFmtId="166" fontId="11" fillId="0" borderId="68" xfId="2" applyNumberFormat="1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166" fontId="11" fillId="0" borderId="2" xfId="2" applyNumberFormat="1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166" fontId="11" fillId="0" borderId="29" xfId="2" applyNumberFormat="1" applyFont="1" applyBorder="1" applyAlignment="1">
      <alignment horizontal="center"/>
    </xf>
    <xf numFmtId="166" fontId="11" fillId="0" borderId="50" xfId="2" applyNumberFormat="1" applyFont="1" applyBorder="1"/>
    <xf numFmtId="3" fontId="51" fillId="0" borderId="0" xfId="9" applyNumberFormat="1"/>
    <xf numFmtId="0" fontId="5" fillId="0" borderId="0" xfId="9" applyFont="1"/>
    <xf numFmtId="3" fontId="5" fillId="0" borderId="0" xfId="9" applyNumberFormat="1" applyFont="1"/>
    <xf numFmtId="166" fontId="5" fillId="0" borderId="0" xfId="1" applyNumberFormat="1" applyFont="1"/>
    <xf numFmtId="166" fontId="11" fillId="0" borderId="30" xfId="2" applyNumberFormat="1" applyFont="1" applyFill="1" applyBorder="1"/>
    <xf numFmtId="166" fontId="5" fillId="0" borderId="65" xfId="2" applyNumberFormat="1" applyFont="1" applyFill="1" applyBorder="1"/>
    <xf numFmtId="166" fontId="11" fillId="0" borderId="65" xfId="2" applyNumberFormat="1" applyFont="1" applyFill="1" applyBorder="1"/>
    <xf numFmtId="166" fontId="0" fillId="0" borderId="53" xfId="2" applyNumberFormat="1" applyFont="1" applyFill="1" applyBorder="1"/>
    <xf numFmtId="166" fontId="5" fillId="0" borderId="1" xfId="2" applyNumberFormat="1" applyFont="1" applyFill="1" applyBorder="1"/>
    <xf numFmtId="0" fontId="46" fillId="0" borderId="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/>
    </xf>
    <xf numFmtId="166" fontId="0" fillId="0" borderId="10" xfId="0" applyNumberFormat="1" applyFill="1" applyBorder="1"/>
    <xf numFmtId="166" fontId="5" fillId="0" borderId="1" xfId="0" applyNumberFormat="1" applyFont="1" applyFill="1" applyBorder="1"/>
    <xf numFmtId="166" fontId="5" fillId="0" borderId="72" xfId="2" applyNumberFormat="1" applyFont="1" applyFill="1" applyBorder="1"/>
    <xf numFmtId="166" fontId="11" fillId="0" borderId="11" xfId="2" applyNumberFormat="1" applyFont="1" applyFill="1" applyBorder="1"/>
    <xf numFmtId="166" fontId="0" fillId="0" borderId="11" xfId="2" applyNumberFormat="1" applyFont="1" applyFill="1" applyBorder="1"/>
    <xf numFmtId="166" fontId="5" fillId="0" borderId="21" xfId="0" applyNumberFormat="1" applyFont="1" applyFill="1" applyBorder="1"/>
    <xf numFmtId="166" fontId="5" fillId="0" borderId="56" xfId="0" applyNumberFormat="1" applyFont="1" applyBorder="1"/>
    <xf numFmtId="166" fontId="13" fillId="0" borderId="8" xfId="2" applyNumberFormat="1" applyFont="1" applyFill="1" applyBorder="1" applyAlignment="1">
      <alignment horizontal="center" vertical="center"/>
    </xf>
    <xf numFmtId="166" fontId="13" fillId="0" borderId="11" xfId="2" applyNumberFormat="1" applyFont="1" applyFill="1" applyBorder="1" applyAlignment="1">
      <alignment horizontal="center" vertical="center"/>
    </xf>
    <xf numFmtId="0" fontId="20" fillId="0" borderId="0" xfId="0" applyFont="1" applyFill="1" applyAlignment="1"/>
    <xf numFmtId="0" fontId="0" fillId="0" borderId="0" xfId="0" applyFont="1" applyFill="1"/>
    <xf numFmtId="0" fontId="7" fillId="0" borderId="15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left" vertical="center" wrapText="1"/>
    </xf>
    <xf numFmtId="3" fontId="13" fillId="0" borderId="31" xfId="0" applyNumberFormat="1" applyFont="1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0" fontId="7" fillId="0" borderId="45" xfId="0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52" xfId="0" applyFont="1" applyFill="1" applyBorder="1" applyAlignment="1">
      <alignment horizontal="left" vertical="center" wrapText="1"/>
    </xf>
    <xf numFmtId="0" fontId="4" fillId="0" borderId="55" xfId="0" applyFont="1" applyFill="1" applyBorder="1" applyAlignment="1">
      <alignment horizontal="left" vertical="center"/>
    </xf>
    <xf numFmtId="3" fontId="7" fillId="0" borderId="56" xfId="0" applyNumberFormat="1" applyFont="1" applyFill="1" applyBorder="1" applyAlignment="1">
      <alignment horizontal="center"/>
    </xf>
    <xf numFmtId="0" fontId="14" fillId="0" borderId="42" xfId="0" applyFont="1" applyFill="1" applyBorder="1" applyAlignment="1">
      <alignment horizontal="left" vertical="center" wrapText="1"/>
    </xf>
    <xf numFmtId="3" fontId="7" fillId="0" borderId="32" xfId="0" applyNumberFormat="1" applyFont="1" applyFill="1" applyBorder="1" applyAlignment="1">
      <alignment horizontal="center"/>
    </xf>
    <xf numFmtId="0" fontId="14" fillId="0" borderId="45" xfId="0" applyFont="1" applyFill="1" applyBorder="1" applyAlignment="1">
      <alignment horizontal="left" vertical="center" wrapText="1"/>
    </xf>
    <xf numFmtId="0" fontId="14" fillId="0" borderId="52" xfId="0" applyFont="1" applyFill="1" applyBorder="1" applyAlignment="1">
      <alignment horizontal="left" vertical="center" wrapText="1"/>
    </xf>
    <xf numFmtId="3" fontId="7" fillId="0" borderId="53" xfId="0" applyNumberFormat="1" applyFont="1" applyFill="1" applyBorder="1" applyAlignment="1">
      <alignment horizontal="center"/>
    </xf>
    <xf numFmtId="166" fontId="13" fillId="0" borderId="31" xfId="2" applyNumberFormat="1" applyFont="1" applyFill="1" applyBorder="1" applyAlignment="1">
      <alignment horizontal="center"/>
    </xf>
    <xf numFmtId="3" fontId="13" fillId="0" borderId="32" xfId="0" applyNumberFormat="1" applyFont="1" applyFill="1" applyBorder="1" applyAlignment="1">
      <alignment horizontal="center"/>
    </xf>
    <xf numFmtId="3" fontId="13" fillId="0" borderId="16" xfId="0" applyNumberFormat="1" applyFont="1" applyFill="1" applyBorder="1" applyAlignment="1">
      <alignment horizontal="center"/>
    </xf>
    <xf numFmtId="3" fontId="13" fillId="0" borderId="53" xfId="0" applyNumberFormat="1" applyFont="1" applyFill="1" applyBorder="1" applyAlignment="1">
      <alignment horizontal="center"/>
    </xf>
    <xf numFmtId="166" fontId="7" fillId="0" borderId="19" xfId="2" applyNumberFormat="1" applyFont="1" applyFill="1" applyBorder="1" applyAlignment="1">
      <alignment horizontal="center"/>
    </xf>
    <xf numFmtId="0" fontId="7" fillId="0" borderId="5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 wrapText="1"/>
    </xf>
    <xf numFmtId="0" fontId="14" fillId="0" borderId="56" xfId="0" applyFont="1" applyFill="1" applyBorder="1" applyAlignment="1">
      <alignment horizontal="center" vertical="center" wrapText="1"/>
    </xf>
    <xf numFmtId="0" fontId="13" fillId="0" borderId="31" xfId="0" applyNumberFormat="1" applyFont="1" applyFill="1" applyBorder="1" applyAlignment="1">
      <alignment horizontal="center"/>
    </xf>
    <xf numFmtId="166" fontId="13" fillId="0" borderId="31" xfId="2" applyNumberFormat="1" applyFont="1" applyFill="1" applyBorder="1" applyAlignment="1"/>
    <xf numFmtId="166" fontId="7" fillId="0" borderId="19" xfId="2" applyNumberFormat="1" applyFont="1" applyFill="1" applyBorder="1" applyAlignment="1"/>
    <xf numFmtId="0" fontId="14" fillId="0" borderId="0" xfId="0" applyFont="1" applyFill="1" applyBorder="1" applyAlignment="1">
      <alignment horizontal="center" wrapText="1"/>
    </xf>
    <xf numFmtId="3" fontId="17" fillId="0" borderId="0" xfId="0" applyNumberFormat="1" applyFont="1" applyFill="1" applyBorder="1" applyAlignment="1">
      <alignment horizontal="center"/>
    </xf>
    <xf numFmtId="3" fontId="18" fillId="0" borderId="0" xfId="0" applyNumberFormat="1" applyFont="1" applyFill="1" applyBorder="1" applyAlignment="1"/>
    <xf numFmtId="0" fontId="5" fillId="0" borderId="0" xfId="0" applyFont="1" applyFill="1"/>
    <xf numFmtId="3" fontId="13" fillId="0" borderId="31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166" fontId="7" fillId="2" borderId="41" xfId="1" applyNumberFormat="1" applyFont="1" applyFill="1" applyBorder="1" applyAlignment="1">
      <alignment horizontal="center"/>
    </xf>
    <xf numFmtId="166" fontId="13" fillId="0" borderId="0" xfId="3" applyNumberFormat="1" applyFont="1"/>
    <xf numFmtId="0" fontId="13" fillId="0" borderId="0" xfId="16" applyBorder="1"/>
    <xf numFmtId="166" fontId="13" fillId="0" borderId="0" xfId="3" applyNumberFormat="1" applyFont="1" applyBorder="1"/>
    <xf numFmtId="0" fontId="14" fillId="0" borderId="55" xfId="16" applyFont="1" applyBorder="1" applyAlignment="1">
      <alignment horizontal="center" vertical="center" wrapText="1"/>
    </xf>
    <xf numFmtId="166" fontId="13" fillId="0" borderId="0" xfId="3" applyNumberFormat="1" applyFont="1" applyAlignment="1">
      <alignment wrapText="1"/>
    </xf>
    <xf numFmtId="0" fontId="13" fillId="0" borderId="45" xfId="16" applyFont="1" applyBorder="1"/>
    <xf numFmtId="166" fontId="13" fillId="5" borderId="8" xfId="3" applyNumberFormat="1" applyFont="1" applyFill="1" applyBorder="1"/>
    <xf numFmtId="166" fontId="13" fillId="0" borderId="8" xfId="3" applyNumberFormat="1" applyFont="1" applyBorder="1"/>
    <xf numFmtId="166" fontId="13" fillId="0" borderId="16" xfId="3" applyNumberFormat="1" applyFont="1" applyBorder="1"/>
    <xf numFmtId="0" fontId="13" fillId="0" borderId="45" xfId="16" applyFont="1" applyBorder="1" applyAlignment="1">
      <alignment wrapText="1"/>
    </xf>
    <xf numFmtId="0" fontId="13" fillId="0" borderId="45" xfId="16" applyFont="1" applyBorder="1" applyAlignment="1">
      <alignment vertical="center" wrapText="1"/>
    </xf>
    <xf numFmtId="166" fontId="13" fillId="5" borderId="11" xfId="3" applyNumberFormat="1" applyFont="1" applyFill="1" applyBorder="1"/>
    <xf numFmtId="166" fontId="13" fillId="0" borderId="11" xfId="3" applyNumberFormat="1" applyFont="1" applyBorder="1"/>
    <xf numFmtId="166" fontId="13" fillId="0" borderId="53" xfId="3" applyNumberFormat="1" applyFont="1" applyBorder="1"/>
    <xf numFmtId="0" fontId="52" fillId="0" borderId="1" xfId="16" applyFont="1" applyBorder="1"/>
    <xf numFmtId="166" fontId="58" fillId="0" borderId="1" xfId="3" applyNumberFormat="1" applyFont="1" applyBorder="1"/>
    <xf numFmtId="0" fontId="52" fillId="0" borderId="0" xfId="16" applyFont="1" applyBorder="1"/>
    <xf numFmtId="0" fontId="7" fillId="0" borderId="0" xfId="16" applyFont="1" applyBorder="1"/>
    <xf numFmtId="0" fontId="13" fillId="2" borderId="0" xfId="16" applyFill="1"/>
    <xf numFmtId="0" fontId="78" fillId="0" borderId="90" xfId="14" applyFont="1" applyFill="1" applyBorder="1" applyAlignment="1" applyProtection="1">
      <alignment horizontal="center" vertical="center" wrapText="1"/>
    </xf>
    <xf numFmtId="0" fontId="78" fillId="0" borderId="1" xfId="14" applyFont="1" applyFill="1" applyBorder="1" applyAlignment="1" applyProtection="1">
      <alignment horizontal="center" vertical="center" wrapText="1"/>
    </xf>
    <xf numFmtId="170" fontId="74" fillId="0" borderId="71" xfId="14" applyNumberFormat="1" applyFont="1" applyFill="1" applyBorder="1" applyAlignment="1" applyProtection="1">
      <alignment horizontal="right" vertical="center" wrapText="1"/>
      <protection locked="0"/>
    </xf>
    <xf numFmtId="170" fontId="74" fillId="0" borderId="68" xfId="14" applyNumberFormat="1" applyFont="1" applyFill="1" applyBorder="1" applyAlignment="1" applyProtection="1">
      <alignment horizontal="right" vertical="center" wrapText="1"/>
      <protection locked="0"/>
    </xf>
    <xf numFmtId="170" fontId="74" fillId="0" borderId="6" xfId="14" applyNumberFormat="1" applyFont="1" applyFill="1" applyBorder="1" applyAlignment="1" applyProtection="1">
      <alignment horizontal="right" vertical="center" wrapText="1"/>
    </xf>
    <xf numFmtId="170" fontId="74" fillId="0" borderId="2" xfId="14" applyNumberFormat="1" applyFont="1" applyFill="1" applyBorder="1" applyAlignment="1" applyProtection="1">
      <alignment horizontal="right" vertical="center" wrapText="1"/>
    </xf>
    <xf numFmtId="170" fontId="76" fillId="0" borderId="6" xfId="14" applyNumberFormat="1" applyFont="1" applyFill="1" applyBorder="1" applyAlignment="1" applyProtection="1">
      <alignment horizontal="right" vertical="center" wrapText="1"/>
      <protection locked="0"/>
    </xf>
    <xf numFmtId="170" fontId="76" fillId="0" borderId="2" xfId="14" applyNumberFormat="1" applyFont="1" applyFill="1" applyBorder="1" applyAlignment="1" applyProtection="1">
      <alignment horizontal="right" vertical="center" wrapText="1"/>
      <protection locked="0"/>
    </xf>
    <xf numFmtId="170" fontId="75" fillId="0" borderId="6" xfId="14" applyNumberFormat="1" applyFont="1" applyFill="1" applyBorder="1" applyAlignment="1" applyProtection="1">
      <alignment horizontal="right" vertical="center" wrapText="1"/>
    </xf>
    <xf numFmtId="170" fontId="75" fillId="0" borderId="2" xfId="14" applyNumberFormat="1" applyFont="1" applyFill="1" applyBorder="1" applyAlignment="1" applyProtection="1">
      <alignment horizontal="right" vertical="center" wrapText="1"/>
    </xf>
    <xf numFmtId="170" fontId="76" fillId="0" borderId="6" xfId="14" applyNumberFormat="1" applyFont="1" applyFill="1" applyBorder="1" applyAlignment="1" applyProtection="1">
      <alignment horizontal="right" vertical="center" wrapText="1"/>
    </xf>
    <xf numFmtId="170" fontId="76" fillId="0" borderId="2" xfId="14" applyNumberFormat="1" applyFont="1" applyFill="1" applyBorder="1" applyAlignment="1" applyProtection="1">
      <alignment horizontal="right" vertical="center" wrapText="1"/>
    </xf>
    <xf numFmtId="170" fontId="75" fillId="0" borderId="6" xfId="14" applyNumberFormat="1" applyFont="1" applyFill="1" applyBorder="1" applyAlignment="1" applyProtection="1">
      <alignment horizontal="right" vertical="center" wrapText="1"/>
      <protection locked="0"/>
    </xf>
    <xf numFmtId="170" fontId="75" fillId="0" borderId="2" xfId="14" applyNumberFormat="1" applyFont="1" applyFill="1" applyBorder="1" applyAlignment="1" applyProtection="1">
      <alignment horizontal="right" vertical="center" wrapText="1"/>
      <protection locked="0"/>
    </xf>
    <xf numFmtId="0" fontId="75" fillId="0" borderId="52" xfId="14" applyFont="1" applyFill="1" applyBorder="1" applyAlignment="1" applyProtection="1">
      <alignment vertical="center" wrapText="1"/>
    </xf>
    <xf numFmtId="169" fontId="82" fillId="0" borderId="63" xfId="13" applyNumberFormat="1" applyFont="1" applyFill="1" applyBorder="1" applyAlignment="1" applyProtection="1">
      <alignment horizontal="center" vertical="center"/>
    </xf>
    <xf numFmtId="170" fontId="76" fillId="0" borderId="7" xfId="14" applyNumberFormat="1" applyFont="1" applyFill="1" applyBorder="1" applyAlignment="1" applyProtection="1">
      <alignment horizontal="right" vertical="center" wrapText="1"/>
      <protection locked="0"/>
    </xf>
    <xf numFmtId="170" fontId="76" fillId="0" borderId="3" xfId="14" applyNumberFormat="1" applyFont="1" applyFill="1" applyBorder="1" applyAlignment="1" applyProtection="1">
      <alignment horizontal="right" vertical="center" wrapText="1"/>
      <protection locked="0"/>
    </xf>
    <xf numFmtId="169" fontId="81" fillId="0" borderId="59" xfId="13" applyNumberFormat="1" applyFont="1" applyFill="1" applyBorder="1" applyAlignment="1" applyProtection="1">
      <alignment horizontal="center" vertical="center"/>
    </xf>
    <xf numFmtId="170" fontId="75" fillId="0" borderId="41" xfId="14" applyNumberFormat="1" applyFont="1" applyFill="1" applyBorder="1" applyAlignment="1" applyProtection="1">
      <alignment horizontal="right" vertical="center" wrapText="1"/>
    </xf>
    <xf numFmtId="170" fontId="75" fillId="0" borderId="1" xfId="14" applyNumberFormat="1" applyFont="1" applyFill="1" applyBorder="1" applyAlignment="1" applyProtection="1">
      <alignment horizontal="right" vertical="center" wrapText="1"/>
    </xf>
    <xf numFmtId="0" fontId="75" fillId="0" borderId="89" xfId="14" applyFont="1" applyFill="1" applyBorder="1" applyAlignment="1" applyProtection="1">
      <alignment vertical="center" wrapText="1"/>
    </xf>
    <xf numFmtId="169" fontId="82" fillId="0" borderId="61" xfId="13" applyNumberFormat="1" applyFont="1" applyFill="1" applyBorder="1" applyAlignment="1" applyProtection="1">
      <alignment horizontal="center" vertical="center"/>
    </xf>
    <xf numFmtId="170" fontId="76" fillId="0" borderId="5" xfId="14" applyNumberFormat="1" applyFont="1" applyFill="1" applyBorder="1" applyAlignment="1" applyProtection="1">
      <alignment horizontal="right" vertical="center" wrapText="1"/>
      <protection locked="0"/>
    </xf>
    <xf numFmtId="170" fontId="76" fillId="0" borderId="12" xfId="14" applyNumberFormat="1" applyFont="1" applyFill="1" applyBorder="1" applyAlignment="1" applyProtection="1">
      <alignment horizontal="right" vertical="center" wrapText="1"/>
      <protection locked="0"/>
    </xf>
    <xf numFmtId="169" fontId="83" fillId="0" borderId="59" xfId="13" applyNumberFormat="1" applyFont="1" applyFill="1" applyBorder="1" applyAlignment="1" applyProtection="1">
      <alignment horizontal="center" vertical="center"/>
    </xf>
    <xf numFmtId="170" fontId="74" fillId="0" borderId="41" xfId="14" applyNumberFormat="1" applyFont="1" applyFill="1" applyBorder="1" applyAlignment="1" applyProtection="1">
      <alignment horizontal="right" vertical="center" wrapText="1"/>
    </xf>
    <xf numFmtId="0" fontId="78" fillId="0" borderId="90" xfId="14" applyFont="1" applyFill="1" applyBorder="1" applyProtection="1">
      <protection locked="0"/>
    </xf>
    <xf numFmtId="0" fontId="77" fillId="0" borderId="88" xfId="14" applyFont="1" applyFill="1" applyBorder="1" applyAlignment="1">
      <alignment horizontal="right" indent="1"/>
    </xf>
    <xf numFmtId="3" fontId="78" fillId="0" borderId="88" xfId="14" applyNumberFormat="1" applyFont="1" applyFill="1" applyBorder="1" applyAlignment="1" applyProtection="1">
      <alignment horizontal="center"/>
      <protection locked="0"/>
    </xf>
    <xf numFmtId="164" fontId="96" fillId="0" borderId="0" xfId="11" applyNumberFormat="1" applyFont="1" applyFill="1" applyBorder="1" applyAlignment="1" applyProtection="1">
      <alignment horizontal="centerContinuous" vertical="center"/>
    </xf>
    <xf numFmtId="166" fontId="96" fillId="5" borderId="0" xfId="1" applyNumberFormat="1" applyFont="1" applyFill="1" applyBorder="1" applyAlignment="1" applyProtection="1">
      <alignment horizontal="centerContinuous" vertical="center"/>
    </xf>
    <xf numFmtId="164" fontId="96" fillId="0" borderId="0" xfId="11" applyNumberFormat="1" applyFont="1" applyFill="1" applyBorder="1" applyAlignment="1" applyProtection="1">
      <alignment vertical="center"/>
    </xf>
    <xf numFmtId="49" fontId="96" fillId="0" borderId="35" xfId="11" applyNumberFormat="1" applyFont="1" applyFill="1" applyBorder="1" applyAlignment="1" applyProtection="1">
      <alignment horizontal="center" vertical="center" wrapText="1"/>
    </xf>
    <xf numFmtId="49" fontId="96" fillId="0" borderId="13" xfId="11" applyNumberFormat="1" applyFont="1" applyFill="1" applyBorder="1" applyAlignment="1" applyProtection="1">
      <alignment horizontal="center" vertical="center" wrapText="1"/>
    </xf>
    <xf numFmtId="49" fontId="96" fillId="5" borderId="35" xfId="1" applyNumberFormat="1" applyFont="1" applyFill="1" applyBorder="1" applyAlignment="1" applyProtection="1">
      <alignment horizontal="center" vertical="center" wrapText="1"/>
    </xf>
    <xf numFmtId="49" fontId="96" fillId="0" borderId="91" xfId="11" applyNumberFormat="1" applyFont="1" applyFill="1" applyBorder="1" applyAlignment="1" applyProtection="1">
      <alignment horizontal="center" vertical="center" wrapText="1"/>
    </xf>
    <xf numFmtId="49" fontId="96" fillId="0" borderId="90" xfId="11" applyNumberFormat="1" applyFont="1" applyFill="1" applyBorder="1" applyAlignment="1" applyProtection="1">
      <alignment horizontal="center" vertical="center" wrapText="1"/>
    </xf>
    <xf numFmtId="49" fontId="96" fillId="0" borderId="88" xfId="11" applyNumberFormat="1" applyFont="1" applyFill="1" applyBorder="1" applyAlignment="1" applyProtection="1">
      <alignment horizontal="center" vertical="center" wrapText="1"/>
    </xf>
    <xf numFmtId="49" fontId="96" fillId="5" borderId="97" xfId="1" applyNumberFormat="1" applyFont="1" applyFill="1" applyBorder="1" applyAlignment="1" applyProtection="1">
      <alignment horizontal="center" vertical="center" wrapText="1"/>
    </xf>
    <xf numFmtId="49" fontId="96" fillId="0" borderId="97" xfId="11" applyNumberFormat="1" applyFont="1" applyFill="1" applyBorder="1" applyAlignment="1" applyProtection="1">
      <alignment horizontal="center" vertical="center" wrapText="1"/>
    </xf>
    <xf numFmtId="3" fontId="17" fillId="0" borderId="56" xfId="0" applyNumberFormat="1" applyFont="1" applyFill="1" applyBorder="1" applyAlignment="1">
      <alignment horizontal="center"/>
    </xf>
    <xf numFmtId="170" fontId="74" fillId="0" borderId="1" xfId="14" applyNumberFormat="1" applyFont="1" applyFill="1" applyBorder="1" applyAlignment="1" applyProtection="1">
      <alignment horizontal="right" vertical="center" wrapText="1"/>
    </xf>
    <xf numFmtId="3" fontId="39" fillId="5" borderId="10" xfId="0" applyNumberFormat="1" applyFont="1" applyFill="1" applyBorder="1"/>
    <xf numFmtId="3" fontId="39" fillId="5" borderId="11" xfId="0" applyNumberFormat="1" applyFont="1" applyFill="1" applyBorder="1"/>
    <xf numFmtId="3" fontId="41" fillId="0" borderId="62" xfId="0" applyNumberFormat="1" applyFont="1" applyFill="1" applyBorder="1"/>
    <xf numFmtId="0" fontId="34" fillId="0" borderId="29" xfId="0" applyFont="1" applyBorder="1" applyAlignment="1">
      <alignment wrapText="1"/>
    </xf>
    <xf numFmtId="3" fontId="39" fillId="0" borderId="71" xfId="0" applyNumberFormat="1" applyFont="1" applyFill="1" applyBorder="1" applyAlignment="1">
      <alignment wrapText="1"/>
    </xf>
    <xf numFmtId="3" fontId="41" fillId="0" borderId="22" xfId="0" applyNumberFormat="1" applyFont="1" applyFill="1" applyBorder="1"/>
    <xf numFmtId="3" fontId="33" fillId="0" borderId="1" xfId="0" applyNumberFormat="1" applyFont="1" applyFill="1" applyBorder="1"/>
    <xf numFmtId="3" fontId="33" fillId="0" borderId="41" xfId="0" applyNumberFormat="1" applyFont="1" applyFill="1" applyBorder="1"/>
    <xf numFmtId="3" fontId="41" fillId="0" borderId="24" xfId="0" applyNumberFormat="1" applyFont="1" applyFill="1" applyBorder="1"/>
    <xf numFmtId="3" fontId="39" fillId="0" borderId="29" xfId="0" applyNumberFormat="1" applyFont="1" applyFill="1" applyBorder="1"/>
    <xf numFmtId="3" fontId="41" fillId="0" borderId="21" xfId="0" applyNumberFormat="1" applyFont="1" applyFill="1" applyBorder="1"/>
    <xf numFmtId="3" fontId="33" fillId="0" borderId="14" xfId="0" applyNumberFormat="1" applyFont="1" applyFill="1" applyBorder="1"/>
    <xf numFmtId="3" fontId="23" fillId="0" borderId="35" xfId="0" applyNumberFormat="1" applyFont="1" applyFill="1" applyBorder="1"/>
    <xf numFmtId="0" fontId="13" fillId="0" borderId="45" xfId="16" applyFont="1" applyFill="1" applyBorder="1" applyAlignment="1">
      <alignment vertical="center" wrapText="1"/>
    </xf>
    <xf numFmtId="166" fontId="13" fillId="0" borderId="8" xfId="3" applyNumberFormat="1" applyFont="1" applyFill="1" applyBorder="1"/>
    <xf numFmtId="0" fontId="13" fillId="0" borderId="52" xfId="16" applyFont="1" applyFill="1" applyBorder="1" applyAlignment="1">
      <alignment vertical="center" wrapText="1"/>
    </xf>
    <xf numFmtId="166" fontId="13" fillId="0" borderId="11" xfId="3" applyNumberFormat="1" applyFont="1" applyFill="1" applyBorder="1"/>
    <xf numFmtId="0" fontId="52" fillId="0" borderId="55" xfId="16" applyFont="1" applyFill="1" applyBorder="1"/>
    <xf numFmtId="166" fontId="52" fillId="0" borderId="19" xfId="3" applyNumberFormat="1" applyFont="1" applyFill="1" applyBorder="1"/>
    <xf numFmtId="166" fontId="13" fillId="0" borderId="0" xfId="3" applyNumberFormat="1" applyFont="1" applyBorder="1" applyAlignment="1"/>
    <xf numFmtId="166" fontId="13" fillId="0" borderId="0" xfId="3" applyNumberFormat="1" applyFont="1" applyAlignment="1"/>
    <xf numFmtId="0" fontId="59" fillId="0" borderId="60" xfId="0" applyFont="1" applyBorder="1"/>
    <xf numFmtId="3" fontId="6" fillId="0" borderId="47" xfId="0" applyNumberFormat="1" applyFont="1" applyBorder="1"/>
    <xf numFmtId="0" fontId="6" fillId="0" borderId="68" xfId="0" applyFont="1" applyBorder="1"/>
    <xf numFmtId="0" fontId="6" fillId="0" borderId="2" xfId="0" applyFont="1" applyBorder="1"/>
    <xf numFmtId="0" fontId="0" fillId="0" borderId="23" xfId="0" applyBorder="1"/>
    <xf numFmtId="0" fontId="6" fillId="0" borderId="29" xfId="0" applyFont="1" applyBorder="1"/>
    <xf numFmtId="3" fontId="67" fillId="0" borderId="35" xfId="0" applyNumberFormat="1" applyFont="1" applyBorder="1"/>
    <xf numFmtId="0" fontId="0" fillId="0" borderId="2" xfId="0" applyBorder="1"/>
    <xf numFmtId="3" fontId="6" fillId="0" borderId="29" xfId="0" applyNumberFormat="1" applyFont="1" applyBorder="1"/>
    <xf numFmtId="3" fontId="67" fillId="0" borderId="1" xfId="0" applyNumberFormat="1" applyFont="1" applyBorder="1" applyAlignment="1">
      <alignment wrapText="1"/>
    </xf>
    <xf numFmtId="3" fontId="6" fillId="0" borderId="12" xfId="0" applyNumberFormat="1" applyFont="1" applyFill="1" applyBorder="1" applyAlignment="1"/>
    <xf numFmtId="3" fontId="6" fillId="0" borderId="61" xfId="0" applyNumberFormat="1" applyFont="1" applyFill="1" applyBorder="1" applyAlignment="1"/>
    <xf numFmtId="3" fontId="6" fillId="0" borderId="62" xfId="0" applyNumberFormat="1" applyFont="1" applyFill="1" applyBorder="1" applyAlignment="1"/>
    <xf numFmtId="3" fontId="6" fillId="0" borderId="23" xfId="0" applyNumberFormat="1" applyFont="1" applyFill="1" applyBorder="1" applyAlignment="1"/>
    <xf numFmtId="3" fontId="6" fillId="0" borderId="0" xfId="0" applyNumberFormat="1" applyFont="1" applyFill="1" applyBorder="1" applyAlignment="1"/>
    <xf numFmtId="3" fontId="67" fillId="0" borderId="1" xfId="0" applyNumberFormat="1" applyFont="1" applyFill="1" applyBorder="1" applyAlignment="1"/>
    <xf numFmtId="3" fontId="6" fillId="0" borderId="1" xfId="0" applyNumberFormat="1" applyFont="1" applyFill="1" applyBorder="1" applyAlignment="1"/>
    <xf numFmtId="0" fontId="6" fillId="0" borderId="0" xfId="0" applyFont="1" applyFill="1"/>
    <xf numFmtId="0" fontId="67" fillId="0" borderId="15" xfId="0" applyFont="1" applyFill="1" applyBorder="1" applyAlignment="1">
      <alignment horizontal="center"/>
    </xf>
    <xf numFmtId="0" fontId="67" fillId="0" borderId="23" xfId="0" applyFont="1" applyFill="1" applyBorder="1" applyAlignment="1">
      <alignment horizontal="center"/>
    </xf>
    <xf numFmtId="0" fontId="67" fillId="0" borderId="23" xfId="0" applyFont="1" applyFill="1" applyBorder="1"/>
    <xf numFmtId="0" fontId="67" fillId="0" borderId="15" xfId="0" applyFont="1" applyFill="1" applyBorder="1" applyAlignment="1">
      <alignment horizontal="right"/>
    </xf>
    <xf numFmtId="0" fontId="6" fillId="0" borderId="1" xfId="0" applyFont="1" applyFill="1" applyBorder="1" applyAlignment="1"/>
    <xf numFmtId="3" fontId="67" fillId="0" borderId="1" xfId="0" applyNumberFormat="1" applyFont="1" applyFill="1" applyBorder="1"/>
    <xf numFmtId="3" fontId="6" fillId="0" borderId="23" xfId="0" applyNumberFormat="1" applyFont="1" applyFill="1" applyBorder="1"/>
    <xf numFmtId="0" fontId="67" fillId="0" borderId="4" xfId="0" applyFont="1" applyFill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0" fontId="67" fillId="0" borderId="0" xfId="0" applyFont="1" applyFill="1" applyBorder="1"/>
    <xf numFmtId="0" fontId="67" fillId="0" borderId="63" xfId="0" applyFont="1" applyFill="1" applyBorder="1" applyAlignment="1">
      <alignment horizontal="right"/>
    </xf>
    <xf numFmtId="0" fontId="6" fillId="0" borderId="59" xfId="0" applyFont="1" applyFill="1" applyBorder="1" applyAlignment="1"/>
    <xf numFmtId="3" fontId="6" fillId="0" borderId="0" xfId="0" applyNumberFormat="1" applyFont="1" applyFill="1" applyBorder="1"/>
    <xf numFmtId="3" fontId="0" fillId="0" borderId="0" xfId="0" applyNumberFormat="1" applyFill="1"/>
    <xf numFmtId="166" fontId="0" fillId="0" borderId="0" xfId="2" applyNumberFormat="1" applyFont="1" applyAlignment="1"/>
    <xf numFmtId="166" fontId="3" fillId="0" borderId="31" xfId="2" applyNumberFormat="1" applyFont="1" applyFill="1" applyBorder="1"/>
    <xf numFmtId="166" fontId="3" fillId="0" borderId="8" xfId="2" applyNumberFormat="1" applyFont="1" applyFill="1" applyBorder="1"/>
    <xf numFmtId="166" fontId="3" fillId="0" borderId="32" xfId="2" applyNumberFormat="1" applyFont="1" applyFill="1" applyBorder="1"/>
    <xf numFmtId="166" fontId="3" fillId="0" borderId="16" xfId="2" applyNumberFormat="1" applyFont="1" applyFill="1" applyBorder="1"/>
    <xf numFmtId="166" fontId="5" fillId="0" borderId="61" xfId="0" applyNumberFormat="1" applyFont="1" applyFill="1" applyBorder="1"/>
    <xf numFmtId="166" fontId="0" fillId="0" borderId="9" xfId="0" applyNumberFormat="1" applyFont="1" applyFill="1" applyBorder="1"/>
    <xf numFmtId="166" fontId="3" fillId="0" borderId="12" xfId="2" applyNumberFormat="1" applyFont="1" applyFill="1" applyBorder="1"/>
    <xf numFmtId="166" fontId="0" fillId="0" borderId="49" xfId="0" applyNumberFormat="1" applyFont="1" applyFill="1" applyBorder="1"/>
    <xf numFmtId="166" fontId="3" fillId="0" borderId="17" xfId="2" applyNumberFormat="1" applyFont="1" applyFill="1" applyBorder="1"/>
    <xf numFmtId="166" fontId="3" fillId="0" borderId="30" xfId="2" applyNumberFormat="1" applyFont="1" applyFill="1" applyBorder="1"/>
    <xf numFmtId="166" fontId="3" fillId="0" borderId="35" xfId="2" applyNumberFormat="1" applyFont="1" applyFill="1" applyBorder="1"/>
    <xf numFmtId="3" fontId="0" fillId="0" borderId="31" xfId="0" applyNumberFormat="1" applyBorder="1"/>
    <xf numFmtId="3" fontId="0" fillId="0" borderId="8" xfId="0" applyNumberFormat="1" applyBorder="1"/>
    <xf numFmtId="166" fontId="0" fillId="0" borderId="31" xfId="1" applyNumberFormat="1" applyFont="1" applyBorder="1"/>
    <xf numFmtId="166" fontId="0" fillId="0" borderId="8" xfId="1" applyNumberFormat="1" applyFont="1" applyBorder="1"/>
    <xf numFmtId="0" fontId="0" fillId="0" borderId="0" xfId="0" applyAlignment="1"/>
    <xf numFmtId="166" fontId="13" fillId="0" borderId="31" xfId="1" applyNumberFormat="1" applyFont="1" applyFill="1" applyBorder="1" applyAlignment="1">
      <alignment horizontal="center" vertical="center"/>
    </xf>
    <xf numFmtId="166" fontId="13" fillId="0" borderId="8" xfId="1" applyNumberFormat="1" applyFont="1" applyFill="1" applyBorder="1" applyAlignment="1">
      <alignment horizontal="center" vertical="center"/>
    </xf>
    <xf numFmtId="166" fontId="13" fillId="0" borderId="11" xfId="1" applyNumberFormat="1" applyFont="1" applyFill="1" applyBorder="1" applyAlignment="1">
      <alignment horizontal="center" vertical="center"/>
    </xf>
    <xf numFmtId="3" fontId="13" fillId="0" borderId="56" xfId="0" applyNumberFormat="1" applyFont="1" applyFill="1" applyBorder="1" applyAlignment="1">
      <alignment horizontal="center"/>
    </xf>
    <xf numFmtId="3" fontId="7" fillId="0" borderId="67" xfId="0" applyNumberFormat="1" applyFont="1" applyFill="1" applyBorder="1" applyAlignment="1">
      <alignment horizontal="center"/>
    </xf>
    <xf numFmtId="3" fontId="13" fillId="0" borderId="57" xfId="0" applyNumberFormat="1" applyFont="1" applyFill="1" applyBorder="1" applyAlignment="1">
      <alignment horizontal="center"/>
    </xf>
    <xf numFmtId="3" fontId="13" fillId="0" borderId="25" xfId="0" applyNumberFormat="1" applyFont="1" applyFill="1" applyBorder="1" applyAlignment="1">
      <alignment horizontal="center"/>
    </xf>
    <xf numFmtId="166" fontId="13" fillId="0" borderId="25" xfId="2" applyNumberFormat="1" applyFont="1" applyFill="1" applyBorder="1"/>
    <xf numFmtId="166" fontId="13" fillId="0" borderId="26" xfId="2" applyNumberFormat="1" applyFont="1" applyFill="1" applyBorder="1"/>
    <xf numFmtId="166" fontId="7" fillId="0" borderId="20" xfId="2" applyNumberFormat="1" applyFont="1" applyFill="1" applyBorder="1"/>
    <xf numFmtId="3" fontId="13" fillId="0" borderId="1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4" fillId="0" borderId="41" xfId="0" applyFont="1" applyFill="1" applyBorder="1" applyAlignment="1">
      <alignment horizontal="left" vertical="center"/>
    </xf>
    <xf numFmtId="166" fontId="13" fillId="0" borderId="8" xfId="1" applyNumberFormat="1" applyFont="1" applyFill="1" applyBorder="1" applyAlignment="1">
      <alignment horizontal="center" vertical="center" wrapText="1"/>
    </xf>
    <xf numFmtId="166" fontId="13" fillId="0" borderId="16" xfId="1" applyNumberFormat="1" applyFont="1" applyFill="1" applyBorder="1" applyAlignment="1">
      <alignment horizontal="center"/>
    </xf>
    <xf numFmtId="166" fontId="14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/>
    </xf>
    <xf numFmtId="0" fontId="17" fillId="0" borderId="0" xfId="0" applyFont="1" applyFill="1" applyBorder="1"/>
    <xf numFmtId="3" fontId="13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/>
    <xf numFmtId="0" fontId="0" fillId="0" borderId="0" xfId="0" applyFont="1" applyFill="1" applyBorder="1"/>
    <xf numFmtId="3" fontId="13" fillId="2" borderId="32" xfId="0" applyNumberFormat="1" applyFont="1" applyFill="1" applyBorder="1" applyAlignment="1">
      <alignment horizontal="center"/>
    </xf>
    <xf numFmtId="3" fontId="13" fillId="2" borderId="16" xfId="0" applyNumberFormat="1" applyFont="1" applyFill="1" applyBorder="1" applyAlignment="1">
      <alignment horizontal="center"/>
    </xf>
    <xf numFmtId="166" fontId="0" fillId="0" borderId="0" xfId="0" applyNumberFormat="1" applyFill="1"/>
    <xf numFmtId="0" fontId="96" fillId="0" borderId="0" xfId="0" applyFont="1" applyAlignment="1">
      <alignment horizontal="center"/>
    </xf>
    <xf numFmtId="0" fontId="96" fillId="0" borderId="59" xfId="11" applyFont="1" applyFill="1" applyBorder="1" applyAlignment="1" applyProtection="1">
      <alignment horizontal="left" vertical="center" wrapText="1"/>
    </xf>
    <xf numFmtId="164" fontId="94" fillId="0" borderId="0" xfId="11" applyNumberFormat="1" applyFont="1" applyFill="1" applyBorder="1" applyAlignment="1" applyProtection="1">
      <alignment horizontal="center" vertical="center"/>
    </xf>
    <xf numFmtId="0" fontId="96" fillId="0" borderId="17" xfId="11" applyFont="1" applyFill="1" applyBorder="1" applyAlignment="1" applyProtection="1">
      <alignment horizontal="center" vertical="center" wrapText="1"/>
    </xf>
    <xf numFmtId="0" fontId="72" fillId="0" borderId="0" xfId="16" applyFont="1" applyBorder="1"/>
    <xf numFmtId="166" fontId="96" fillId="0" borderId="17" xfId="19" applyNumberFormat="1" applyFont="1" applyFill="1" applyBorder="1" applyAlignment="1" applyProtection="1">
      <alignment horizontal="center" vertical="center" wrapText="1"/>
    </xf>
    <xf numFmtId="49" fontId="96" fillId="0" borderId="97" xfId="19" applyNumberFormat="1" applyFont="1" applyFill="1" applyBorder="1" applyAlignment="1" applyProtection="1">
      <alignment horizontal="center" vertical="center" wrapText="1"/>
    </xf>
    <xf numFmtId="166" fontId="96" fillId="0" borderId="51" xfId="19" applyNumberFormat="1" applyFont="1" applyFill="1" applyBorder="1" applyAlignment="1" applyProtection="1">
      <alignment vertical="center" wrapText="1"/>
    </xf>
    <xf numFmtId="166" fontId="96" fillId="0" borderId="15" xfId="19" applyNumberFormat="1" applyFont="1" applyFill="1" applyBorder="1" applyAlignment="1" applyProtection="1">
      <alignment vertical="center" wrapText="1"/>
    </xf>
    <xf numFmtId="166" fontId="41" fillId="0" borderId="68" xfId="19" applyNumberFormat="1" applyFont="1" applyFill="1" applyBorder="1" applyAlignment="1" applyProtection="1">
      <alignment vertical="center" wrapText="1"/>
    </xf>
    <xf numFmtId="166" fontId="42" fillId="0" borderId="12" xfId="19" applyNumberFormat="1" applyFont="1" applyFill="1" applyBorder="1" applyAlignment="1" applyProtection="1">
      <alignment vertical="center" wrapText="1"/>
      <protection locked="0"/>
    </xf>
    <xf numFmtId="166" fontId="42" fillId="0" borderId="12" xfId="19" applyNumberFormat="1" applyFont="1" applyFill="1" applyBorder="1" applyAlignment="1" applyProtection="1">
      <alignment vertical="center" wrapText="1"/>
    </xf>
    <xf numFmtId="166" fontId="42" fillId="0" borderId="95" xfId="19" applyNumberFormat="1" applyFont="1" applyFill="1" applyBorder="1" applyAlignment="1" applyProtection="1">
      <alignment vertical="center" wrapText="1"/>
      <protection locked="0"/>
    </xf>
    <xf numFmtId="166" fontId="42" fillId="0" borderId="2" xfId="19" applyNumberFormat="1" applyFont="1" applyFill="1" applyBorder="1" applyAlignment="1" applyProtection="1">
      <alignment vertical="center" wrapText="1"/>
      <protection locked="0"/>
    </xf>
    <xf numFmtId="166" fontId="42" fillId="0" borderId="2" xfId="19" applyNumberFormat="1" applyFont="1" applyFill="1" applyBorder="1" applyAlignment="1" applyProtection="1">
      <alignment vertical="center" wrapText="1"/>
    </xf>
    <xf numFmtId="166" fontId="42" fillId="0" borderId="46" xfId="19" applyNumberFormat="1" applyFont="1" applyFill="1" applyBorder="1" applyAlignment="1" applyProtection="1">
      <alignment vertical="center" wrapText="1"/>
      <protection locked="0"/>
    </xf>
    <xf numFmtId="166" fontId="41" fillId="0" borderId="2" xfId="19" applyNumberFormat="1" applyFont="1" applyFill="1" applyBorder="1" applyAlignment="1" applyProtection="1">
      <alignment vertical="center" wrapText="1"/>
      <protection locked="0"/>
    </xf>
    <xf numFmtId="166" fontId="41" fillId="0" borderId="2" xfId="19" applyNumberFormat="1" applyFont="1" applyFill="1" applyBorder="1" applyAlignment="1" applyProtection="1">
      <alignment vertical="center" wrapText="1"/>
    </xf>
    <xf numFmtId="166" fontId="41" fillId="0" borderId="46" xfId="19" applyNumberFormat="1" applyFont="1" applyFill="1" applyBorder="1" applyAlignment="1" applyProtection="1">
      <alignment vertical="center" wrapText="1"/>
      <protection locked="0"/>
    </xf>
    <xf numFmtId="166" fontId="23" fillId="0" borderId="2" xfId="19" applyNumberFormat="1" applyFont="1" applyFill="1" applyBorder="1" applyAlignment="1" applyProtection="1">
      <alignment vertical="center" wrapText="1"/>
    </xf>
    <xf numFmtId="166" fontId="23" fillId="0" borderId="46" xfId="19" applyNumberFormat="1" applyFont="1" applyFill="1" applyBorder="1" applyAlignment="1" applyProtection="1">
      <alignment vertical="center" wrapText="1"/>
    </xf>
    <xf numFmtId="166" fontId="42" fillId="0" borderId="29" xfId="19" applyNumberFormat="1" applyFont="1" applyFill="1" applyBorder="1" applyAlignment="1" applyProtection="1">
      <alignment vertical="center" wrapText="1"/>
      <protection locked="0"/>
    </xf>
    <xf numFmtId="166" fontId="96" fillId="0" borderId="1" xfId="19" applyNumberFormat="1" applyFont="1" applyFill="1" applyBorder="1" applyAlignment="1" applyProtection="1">
      <alignment vertical="center" wrapText="1"/>
    </xf>
    <xf numFmtId="166" fontId="96" fillId="0" borderId="14" xfId="19" applyNumberFormat="1" applyFont="1" applyFill="1" applyBorder="1" applyAlignment="1" applyProtection="1">
      <alignment vertical="center" wrapText="1"/>
    </xf>
    <xf numFmtId="0" fontId="39" fillId="0" borderId="41" xfId="11" applyFont="1" applyFill="1" applyBorder="1" applyAlignment="1" applyProtection="1">
      <alignment horizontal="left" vertical="center" wrapText="1" indent="1"/>
    </xf>
    <xf numFmtId="166" fontId="39" fillId="0" borderId="14" xfId="19" applyNumberFormat="1" applyFont="1" applyFill="1" applyBorder="1" applyAlignment="1" applyProtection="1">
      <alignment vertical="center" wrapText="1"/>
    </xf>
    <xf numFmtId="166" fontId="41" fillId="0" borderId="1" xfId="19" applyNumberFormat="1" applyFont="1" applyFill="1" applyBorder="1" applyAlignment="1" applyProtection="1">
      <alignment vertical="center" wrapText="1"/>
    </xf>
    <xf numFmtId="166" fontId="41" fillId="0" borderId="14" xfId="19" applyNumberFormat="1" applyFont="1" applyFill="1" applyBorder="1" applyAlignment="1" applyProtection="1">
      <alignment vertical="center" wrapText="1"/>
    </xf>
    <xf numFmtId="166" fontId="41" fillId="0" borderId="12" xfId="19" applyNumberFormat="1" applyFont="1" applyFill="1" applyBorder="1" applyAlignment="1" applyProtection="1">
      <alignment vertical="center" wrapText="1"/>
    </xf>
    <xf numFmtId="166" fontId="33" fillId="0" borderId="15" xfId="19" applyNumberFormat="1" applyFont="1" applyFill="1" applyBorder="1" applyAlignment="1" applyProtection="1">
      <alignment vertical="center" wrapText="1"/>
    </xf>
    <xf numFmtId="166" fontId="96" fillId="0" borderId="68" xfId="19" applyNumberFormat="1" applyFont="1" applyFill="1" applyBorder="1" applyAlignment="1" applyProtection="1">
      <alignment vertical="center" wrapText="1"/>
      <protection locked="0"/>
    </xf>
    <xf numFmtId="166" fontId="96" fillId="0" borderId="68" xfId="19" applyNumberFormat="1" applyFont="1" applyFill="1" applyBorder="1" applyAlignment="1" applyProtection="1">
      <alignment vertical="center" wrapText="1"/>
    </xf>
    <xf numFmtId="166" fontId="96" fillId="0" borderId="44" xfId="19" applyNumberFormat="1" applyFont="1" applyFill="1" applyBorder="1" applyAlignment="1" applyProtection="1">
      <alignment vertical="center" wrapText="1"/>
      <protection locked="0"/>
    </xf>
    <xf numFmtId="166" fontId="96" fillId="0" borderId="2" xfId="19" applyNumberFormat="1" applyFont="1" applyFill="1" applyBorder="1" applyAlignment="1" applyProtection="1">
      <alignment vertical="center" wrapText="1"/>
      <protection locked="0"/>
    </xf>
    <xf numFmtId="166" fontId="96" fillId="0" borderId="2" xfId="19" applyNumberFormat="1" applyFont="1" applyFill="1" applyBorder="1" applyAlignment="1" applyProtection="1">
      <alignment vertical="center" wrapText="1"/>
    </xf>
    <xf numFmtId="166" fontId="96" fillId="0" borderId="46" xfId="19" applyNumberFormat="1" applyFont="1" applyFill="1" applyBorder="1" applyAlignment="1" applyProtection="1">
      <alignment vertical="center" wrapText="1"/>
      <protection locked="0"/>
    </xf>
    <xf numFmtId="166" fontId="96" fillId="0" borderId="3" xfId="19" applyNumberFormat="1" applyFont="1" applyFill="1" applyBorder="1" applyAlignment="1" applyProtection="1">
      <alignment vertical="center" wrapText="1"/>
    </xf>
    <xf numFmtId="166" fontId="96" fillId="0" borderId="23" xfId="19" applyNumberFormat="1" applyFont="1" applyFill="1" applyBorder="1" applyAlignment="1" applyProtection="1">
      <alignment vertical="center" wrapText="1"/>
    </xf>
    <xf numFmtId="166" fontId="96" fillId="0" borderId="47" xfId="19" applyNumberFormat="1" applyFont="1" applyFill="1" applyBorder="1" applyAlignment="1" applyProtection="1">
      <alignment vertical="center" wrapText="1"/>
    </xf>
    <xf numFmtId="166" fontId="42" fillId="0" borderId="1" xfId="19" applyNumberFormat="1" applyFont="1" applyFill="1" applyBorder="1" applyAlignment="1" applyProtection="1">
      <alignment vertical="center" wrapText="1"/>
      <protection locked="0"/>
    </xf>
    <xf numFmtId="166" fontId="42" fillId="0" borderId="1" xfId="19" applyNumberFormat="1" applyFont="1" applyFill="1" applyBorder="1" applyAlignment="1" applyProtection="1">
      <alignment vertical="center" wrapText="1"/>
    </xf>
    <xf numFmtId="166" fontId="42" fillId="0" borderId="14" xfId="19" applyNumberFormat="1" applyFont="1" applyFill="1" applyBorder="1" applyAlignment="1" applyProtection="1">
      <alignment vertical="center" wrapText="1"/>
      <protection locked="0"/>
    </xf>
    <xf numFmtId="166" fontId="42" fillId="0" borderId="14" xfId="19" applyNumberFormat="1" applyFont="1" applyFill="1" applyBorder="1" applyAlignment="1" applyProtection="1">
      <alignment vertical="center" wrapText="1"/>
    </xf>
    <xf numFmtId="166" fontId="98" fillId="0" borderId="1" xfId="19" applyNumberFormat="1" applyFont="1" applyFill="1" applyBorder="1" applyAlignment="1"/>
    <xf numFmtId="166" fontId="98" fillId="0" borderId="14" xfId="19" applyNumberFormat="1" applyFont="1" applyFill="1" applyBorder="1" applyAlignment="1"/>
    <xf numFmtId="166" fontId="33" fillId="0" borderId="1" xfId="19" applyNumberFormat="1" applyFont="1" applyFill="1" applyBorder="1" applyAlignment="1" applyProtection="1">
      <alignment vertical="center" wrapText="1"/>
    </xf>
    <xf numFmtId="166" fontId="42" fillId="0" borderId="1" xfId="19" applyNumberFormat="1" applyFont="1" applyFill="1" applyBorder="1" applyAlignment="1" applyProtection="1">
      <alignment horizontal="center" vertical="center" wrapText="1"/>
    </xf>
    <xf numFmtId="166" fontId="42" fillId="0" borderId="14" xfId="19" applyNumberFormat="1" applyFont="1" applyFill="1" applyBorder="1" applyAlignment="1" applyProtection="1">
      <alignment horizontal="center" vertical="center" wrapText="1"/>
    </xf>
    <xf numFmtId="166" fontId="42" fillId="0" borderId="41" xfId="19" applyNumberFormat="1" applyFont="1" applyFill="1" applyBorder="1" applyAlignment="1" applyProtection="1">
      <alignment vertical="center" wrapText="1"/>
    </xf>
    <xf numFmtId="166" fontId="27" fillId="0" borderId="0" xfId="19" applyNumberFormat="1" applyFont="1"/>
    <xf numFmtId="0" fontId="42" fillId="0" borderId="59" xfId="11" applyFont="1" applyFill="1" applyBorder="1" applyAlignment="1" applyProtection="1">
      <alignment horizontal="left" vertical="center"/>
    </xf>
    <xf numFmtId="166" fontId="33" fillId="0" borderId="0" xfId="19" applyNumberFormat="1" applyFont="1" applyFill="1" applyBorder="1" applyAlignment="1" applyProtection="1"/>
    <xf numFmtId="49" fontId="96" fillId="0" borderId="13" xfId="19" applyNumberFormat="1" applyFont="1" applyFill="1" applyBorder="1" applyAlignment="1" applyProtection="1">
      <alignment horizontal="center" vertical="center" wrapText="1"/>
    </xf>
    <xf numFmtId="166" fontId="96" fillId="0" borderId="4" xfId="19" applyNumberFormat="1" applyFont="1" applyFill="1" applyBorder="1" applyAlignment="1" applyProtection="1">
      <alignment vertical="center" wrapText="1"/>
    </xf>
    <xf numFmtId="166" fontId="42" fillId="0" borderId="44" xfId="19" applyNumberFormat="1" applyFont="1" applyFill="1" applyBorder="1" applyAlignment="1" applyProtection="1">
      <alignment vertical="center" wrapText="1"/>
    </xf>
    <xf numFmtId="166" fontId="42" fillId="0" borderId="47" xfId="19" applyNumberFormat="1" applyFont="1" applyFill="1" applyBorder="1" applyAlignment="1" applyProtection="1">
      <alignment vertical="center" wrapText="1"/>
    </xf>
    <xf numFmtId="166" fontId="96" fillId="0" borderId="59" xfId="19" applyNumberFormat="1" applyFont="1" applyFill="1" applyBorder="1" applyAlignment="1" applyProtection="1">
      <alignment vertical="center" wrapText="1"/>
    </xf>
    <xf numFmtId="166" fontId="96" fillId="0" borderId="1" xfId="1" applyNumberFormat="1" applyFont="1" applyFill="1" applyBorder="1" applyAlignment="1" applyProtection="1">
      <alignment horizontal="center"/>
    </xf>
    <xf numFmtId="166" fontId="96" fillId="0" borderId="1" xfId="19" applyNumberFormat="1" applyFont="1" applyFill="1" applyBorder="1" applyAlignment="1" applyProtection="1"/>
    <xf numFmtId="166" fontId="96" fillId="0" borderId="59" xfId="19" applyNumberFormat="1" applyFont="1" applyFill="1" applyBorder="1" applyAlignment="1" applyProtection="1"/>
    <xf numFmtId="166" fontId="96" fillId="0" borderId="1" xfId="19" applyNumberFormat="1" applyFont="1" applyFill="1" applyBorder="1" applyAlignment="1" applyProtection="1">
      <alignment horizontal="left" indent="1"/>
    </xf>
    <xf numFmtId="166" fontId="33" fillId="0" borderId="2" xfId="19" applyNumberFormat="1" applyFont="1" applyFill="1" applyBorder="1" applyAlignment="1" applyProtection="1">
      <alignment horizontal="center"/>
    </xf>
    <xf numFmtId="166" fontId="33" fillId="0" borderId="2" xfId="19" applyNumberFormat="1" applyFont="1" applyFill="1" applyBorder="1" applyAlignment="1" applyProtection="1"/>
    <xf numFmtId="166" fontId="33" fillId="0" borderId="62" xfId="19" applyNumberFormat="1" applyFont="1" applyFill="1" applyBorder="1" applyAlignment="1" applyProtection="1"/>
    <xf numFmtId="166" fontId="42" fillId="0" borderId="2" xfId="19" applyNumberFormat="1" applyFont="1" applyFill="1" applyBorder="1" applyAlignment="1" applyProtection="1"/>
    <xf numFmtId="166" fontId="42" fillId="0" borderId="62" xfId="19" applyNumberFormat="1" applyFont="1" applyFill="1" applyBorder="1" applyAlignment="1" applyProtection="1"/>
    <xf numFmtId="166" fontId="42" fillId="0" borderId="29" xfId="19" applyNumberFormat="1" applyFont="1" applyFill="1" applyBorder="1" applyAlignment="1" applyProtection="1"/>
    <xf numFmtId="166" fontId="42" fillId="0" borderId="72" xfId="19" applyNumberFormat="1" applyFont="1" applyFill="1" applyBorder="1" applyAlignment="1" applyProtection="1"/>
    <xf numFmtId="166" fontId="96" fillId="0" borderId="35" xfId="19" applyNumberFormat="1" applyFont="1" applyFill="1" applyBorder="1" applyAlignment="1" applyProtection="1">
      <alignment vertical="center" wrapText="1"/>
    </xf>
    <xf numFmtId="166" fontId="96" fillId="0" borderId="13" xfId="19" applyNumberFormat="1" applyFont="1" applyFill="1" applyBorder="1" applyAlignment="1" applyProtection="1">
      <alignment vertical="center" wrapText="1"/>
    </xf>
    <xf numFmtId="166" fontId="42" fillId="0" borderId="68" xfId="19" applyNumberFormat="1" applyFont="1" applyFill="1" applyBorder="1" applyAlignment="1" applyProtection="1">
      <alignment vertical="center" wrapText="1"/>
    </xf>
    <xf numFmtId="166" fontId="42" fillId="0" borderId="61" xfId="19" applyNumberFormat="1" applyFont="1" applyFill="1" applyBorder="1" applyAlignment="1" applyProtection="1">
      <alignment vertical="center" wrapText="1"/>
    </xf>
    <xf numFmtId="166" fontId="42" fillId="0" borderId="29" xfId="19" applyNumberFormat="1" applyFont="1" applyFill="1" applyBorder="1" applyAlignment="1" applyProtection="1">
      <alignment vertical="center" wrapText="1"/>
    </xf>
    <xf numFmtId="166" fontId="42" fillId="0" borderId="62" xfId="19" applyNumberFormat="1" applyFont="1" applyFill="1" applyBorder="1" applyAlignment="1" applyProtection="1">
      <alignment vertical="center" wrapText="1"/>
    </xf>
    <xf numFmtId="164" fontId="27" fillId="0" borderId="0" xfId="0" applyNumberFormat="1" applyFont="1" applyFill="1" applyAlignment="1"/>
    <xf numFmtId="166" fontId="3" fillId="5" borderId="0" xfId="1" applyNumberFormat="1" applyFont="1" applyFill="1"/>
    <xf numFmtId="166" fontId="3" fillId="0" borderId="0" xfId="19" applyNumberFormat="1" applyFont="1" applyFill="1" applyAlignment="1"/>
    <xf numFmtId="166" fontId="13" fillId="2" borderId="0" xfId="20" applyNumberFormat="1" applyFont="1" applyFill="1"/>
    <xf numFmtId="166" fontId="13" fillId="0" borderId="0" xfId="20" applyNumberFormat="1" applyFont="1" applyFill="1"/>
    <xf numFmtId="0" fontId="61" fillId="0" borderId="0" xfId="16" applyFont="1" applyAlignment="1"/>
    <xf numFmtId="166" fontId="52" fillId="2" borderId="0" xfId="20" applyNumberFormat="1" applyFont="1" applyFill="1"/>
    <xf numFmtId="166" fontId="67" fillId="2" borderId="67" xfId="20" applyNumberFormat="1" applyFont="1" applyFill="1" applyBorder="1" applyAlignment="1">
      <alignment horizontal="center" vertical="center" wrapText="1"/>
    </xf>
    <xf numFmtId="0" fontId="84" fillId="2" borderId="56" xfId="20" applyNumberFormat="1" applyFont="1" applyFill="1" applyBorder="1" applyAlignment="1">
      <alignment horizontal="center"/>
    </xf>
    <xf numFmtId="166" fontId="43" fillId="2" borderId="91" xfId="20" applyNumberFormat="1" applyFont="1" applyFill="1" applyBorder="1"/>
    <xf numFmtId="166" fontId="95" fillId="2" borderId="65" xfId="20" applyNumberFormat="1" applyFont="1" applyFill="1" applyBorder="1"/>
    <xf numFmtId="166" fontId="18" fillId="2" borderId="65" xfId="20" applyNumberFormat="1" applyFont="1" applyFill="1" applyBorder="1"/>
    <xf numFmtId="166" fontId="18" fillId="2" borderId="16" xfId="20" applyNumberFormat="1" applyFont="1" applyFill="1" applyBorder="1"/>
    <xf numFmtId="166" fontId="18" fillId="2" borderId="30" xfId="20" applyNumberFormat="1" applyFont="1" applyFill="1" applyBorder="1"/>
    <xf numFmtId="166" fontId="3" fillId="5" borderId="0" xfId="20" applyNumberFormat="1" applyFont="1" applyFill="1"/>
    <xf numFmtId="166" fontId="0" fillId="0" borderId="0" xfId="20" applyNumberFormat="1" applyFont="1"/>
    <xf numFmtId="166" fontId="90" fillId="0" borderId="8" xfId="20" applyNumberFormat="1" applyFont="1" applyBorder="1" applyAlignment="1" applyProtection="1">
      <alignment horizontal="center" vertical="center" wrapText="1"/>
      <protection locked="0"/>
    </xf>
    <xf numFmtId="166" fontId="49" fillId="0" borderId="8" xfId="20" applyNumberFormat="1" applyFont="1" applyBorder="1"/>
    <xf numFmtId="171" fontId="90" fillId="0" borderId="8" xfId="21" applyNumberFormat="1" applyFont="1" applyBorder="1" applyAlignment="1" applyProtection="1">
      <alignment horizontal="center" vertical="center" wrapText="1"/>
      <protection locked="0"/>
    </xf>
    <xf numFmtId="9" fontId="90" fillId="0" borderId="8" xfId="21" applyFont="1" applyBorder="1" applyAlignment="1" applyProtection="1">
      <alignment horizontal="center" vertical="center" wrapText="1"/>
      <protection locked="0"/>
    </xf>
    <xf numFmtId="166" fontId="88" fillId="0" borderId="19" xfId="20" applyNumberFormat="1" applyFont="1" applyBorder="1" applyAlignment="1" applyProtection="1">
      <alignment horizontal="center" vertical="center" wrapText="1"/>
    </xf>
    <xf numFmtId="166" fontId="50" fillId="0" borderId="19" xfId="20" applyNumberFormat="1" applyFont="1" applyBorder="1"/>
    <xf numFmtId="172" fontId="17" fillId="2" borderId="56" xfId="20" applyNumberFormat="1" applyFont="1" applyFill="1" applyBorder="1"/>
    <xf numFmtId="173" fontId="18" fillId="2" borderId="53" xfId="20" applyNumberFormat="1" applyFont="1" applyFill="1" applyBorder="1"/>
    <xf numFmtId="3" fontId="39" fillId="0" borderId="32" xfId="0" applyNumberFormat="1" applyFont="1" applyFill="1" applyBorder="1"/>
    <xf numFmtId="3" fontId="59" fillId="0" borderId="95" xfId="0" applyNumberFormat="1" applyFont="1" applyBorder="1"/>
    <xf numFmtId="3" fontId="6" fillId="0" borderId="68" xfId="0" applyNumberFormat="1" applyFont="1" applyFill="1" applyBorder="1" applyAlignment="1"/>
    <xf numFmtId="172" fontId="18" fillId="2" borderId="65" xfId="20" applyNumberFormat="1" applyFont="1" applyFill="1" applyBorder="1"/>
    <xf numFmtId="172" fontId="18" fillId="2" borderId="16" xfId="20" applyNumberFormat="1" applyFont="1" applyFill="1" applyBorder="1"/>
    <xf numFmtId="172" fontId="18" fillId="2" borderId="53" xfId="20" applyNumberFormat="1" applyFont="1" applyFill="1" applyBorder="1"/>
    <xf numFmtId="172" fontId="17" fillId="2" borderId="56" xfId="20" applyNumberFormat="1" applyFont="1" applyFill="1" applyBorder="1" applyAlignment="1">
      <alignment horizontal="center"/>
    </xf>
    <xf numFmtId="172" fontId="18" fillId="2" borderId="65" xfId="20" applyNumberFormat="1" applyFont="1" applyFill="1" applyBorder="1" applyAlignment="1">
      <alignment horizontal="center"/>
    </xf>
    <xf numFmtId="172" fontId="18" fillId="2" borderId="16" xfId="20" applyNumberFormat="1" applyFont="1" applyFill="1" applyBorder="1" applyAlignment="1">
      <alignment horizontal="center"/>
    </xf>
    <xf numFmtId="172" fontId="18" fillId="2" borderId="53" xfId="20" applyNumberFormat="1" applyFont="1" applyFill="1" applyBorder="1" applyAlignment="1">
      <alignment horizontal="center"/>
    </xf>
    <xf numFmtId="173" fontId="18" fillId="2" borderId="16" xfId="20" applyNumberFormat="1" applyFont="1" applyFill="1" applyBorder="1" applyAlignment="1">
      <alignment horizontal="right"/>
    </xf>
    <xf numFmtId="0" fontId="13" fillId="0" borderId="0" xfId="0" applyFont="1"/>
    <xf numFmtId="0" fontId="13" fillId="0" borderId="68" xfId="0" applyFont="1" applyBorder="1" applyAlignment="1">
      <alignment horizontal="center"/>
    </xf>
    <xf numFmtId="49" fontId="13" fillId="0" borderId="44" xfId="0" applyNumberFormat="1" applyFont="1" applyBorder="1" applyAlignment="1">
      <alignment horizontal="center"/>
    </xf>
    <xf numFmtId="0" fontId="13" fillId="0" borderId="71" xfId="0" applyFont="1" applyBorder="1"/>
    <xf numFmtId="0" fontId="13" fillId="0" borderId="12" xfId="0" applyFont="1" applyBorder="1" applyAlignment="1">
      <alignment horizontal="center"/>
    </xf>
    <xf numFmtId="0" fontId="13" fillId="0" borderId="2" xfId="0" applyFont="1" applyFill="1" applyBorder="1"/>
    <xf numFmtId="0" fontId="13" fillId="0" borderId="2" xfId="0" applyFont="1" applyBorder="1" applyAlignment="1">
      <alignment horizontal="center"/>
    </xf>
    <xf numFmtId="49" fontId="13" fillId="0" borderId="95" xfId="0" applyNumberFormat="1" applyFont="1" applyBorder="1" applyAlignment="1">
      <alignment horizontal="center"/>
    </xf>
    <xf numFmtId="0" fontId="13" fillId="0" borderId="5" xfId="0" applyFont="1" applyBorder="1"/>
    <xf numFmtId="49" fontId="13" fillId="0" borderId="46" xfId="0" applyNumberFormat="1" applyFont="1" applyBorder="1" applyAlignment="1">
      <alignment horizontal="center"/>
    </xf>
    <xf numFmtId="0" fontId="13" fillId="0" borderId="6" xfId="0" applyFont="1" applyBorder="1"/>
    <xf numFmtId="49" fontId="13" fillId="0" borderId="47" xfId="0" applyNumberFormat="1" applyFont="1" applyBorder="1" applyAlignment="1">
      <alignment horizontal="center"/>
    </xf>
    <xf numFmtId="0" fontId="13" fillId="0" borderId="7" xfId="0" applyFont="1" applyBorder="1"/>
    <xf numFmtId="166" fontId="13" fillId="0" borderId="0" xfId="0" applyNumberFormat="1" applyFont="1"/>
    <xf numFmtId="49" fontId="13" fillId="0" borderId="62" xfId="0" applyNumberFormat="1" applyFont="1" applyFill="1" applyBorder="1" applyAlignment="1">
      <alignment horizontal="center"/>
    </xf>
    <xf numFmtId="166" fontId="0" fillId="0" borderId="0" xfId="1" applyNumberFormat="1" applyFont="1" applyFill="1"/>
    <xf numFmtId="0" fontId="20" fillId="0" borderId="0" xfId="0" applyFont="1" applyAlignment="1"/>
    <xf numFmtId="166" fontId="5" fillId="0" borderId="8" xfId="2" applyNumberFormat="1" applyFont="1" applyBorder="1"/>
    <xf numFmtId="0" fontId="46" fillId="0" borderId="57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166" fontId="0" fillId="0" borderId="42" xfId="0" applyNumberFormat="1" applyBorder="1"/>
    <xf numFmtId="166" fontId="0" fillId="0" borderId="45" xfId="0" applyNumberFormat="1" applyBorder="1"/>
    <xf numFmtId="166" fontId="14" fillId="0" borderId="45" xfId="0" applyNumberFormat="1" applyFont="1" applyBorder="1" applyAlignment="1">
      <alignment horizontal="center" vertical="center" wrapText="1"/>
    </xf>
    <xf numFmtId="0" fontId="47" fillId="0" borderId="97" xfId="0" applyFont="1" applyBorder="1" applyAlignment="1">
      <alignment horizontal="left" vertical="center"/>
    </xf>
    <xf numFmtId="166" fontId="5" fillId="0" borderId="55" xfId="2" applyNumberFormat="1" applyFont="1" applyBorder="1" applyAlignment="1">
      <alignment horizontal="center"/>
    </xf>
    <xf numFmtId="166" fontId="5" fillId="0" borderId="19" xfId="2" applyNumberFormat="1" applyFont="1" applyBorder="1" applyAlignment="1">
      <alignment horizontal="center"/>
    </xf>
    <xf numFmtId="166" fontId="5" fillId="0" borderId="56" xfId="2" applyNumberFormat="1" applyFont="1" applyBorder="1" applyAlignment="1">
      <alignment horizontal="center"/>
    </xf>
    <xf numFmtId="166" fontId="5" fillId="0" borderId="14" xfId="2" applyNumberFormat="1" applyFont="1" applyBorder="1"/>
    <xf numFmtId="166" fontId="0" fillId="0" borderId="8" xfId="0" applyNumberFormat="1" applyFont="1" applyFill="1" applyBorder="1"/>
    <xf numFmtId="0" fontId="46" fillId="0" borderId="42" xfId="0" applyFont="1" applyFill="1" applyBorder="1" applyAlignment="1">
      <alignment horizontal="left" vertical="center" wrapText="1"/>
    </xf>
    <xf numFmtId="166" fontId="0" fillId="0" borderId="31" xfId="0" applyNumberFormat="1" applyFont="1" applyFill="1" applyBorder="1"/>
    <xf numFmtId="0" fontId="46" fillId="0" borderId="45" xfId="0" applyFont="1" applyFill="1" applyBorder="1" applyAlignment="1">
      <alignment horizontal="left" vertical="center" wrapText="1"/>
    </xf>
    <xf numFmtId="0" fontId="47" fillId="0" borderId="48" xfId="0" applyFont="1" applyFill="1" applyBorder="1" applyAlignment="1">
      <alignment horizontal="left" vertical="center"/>
    </xf>
    <xf numFmtId="166" fontId="5" fillId="0" borderId="17" xfId="0" applyNumberFormat="1" applyFont="1" applyFill="1" applyBorder="1"/>
    <xf numFmtId="166" fontId="5" fillId="0" borderId="11" xfId="0" applyNumberFormat="1" applyFont="1" applyFill="1" applyBorder="1"/>
    <xf numFmtId="166" fontId="0" fillId="0" borderId="42" xfId="0" applyNumberFormat="1" applyFill="1" applyBorder="1"/>
    <xf numFmtId="166" fontId="0" fillId="0" borderId="45" xfId="0" applyNumberFormat="1" applyFill="1" applyBorder="1"/>
    <xf numFmtId="166" fontId="13" fillId="0" borderId="45" xfId="0" applyNumberFormat="1" applyFont="1" applyFill="1" applyBorder="1" applyAlignment="1">
      <alignment horizontal="center" vertical="center" wrapText="1"/>
    </xf>
    <xf numFmtId="166" fontId="14" fillId="0" borderId="45" xfId="0" applyNumberFormat="1" applyFont="1" applyFill="1" applyBorder="1" applyAlignment="1">
      <alignment horizontal="center" vertical="center" wrapText="1"/>
    </xf>
    <xf numFmtId="166" fontId="5" fillId="0" borderId="22" xfId="2" applyNumberFormat="1" applyFont="1" applyFill="1" applyBorder="1"/>
    <xf numFmtId="166" fontId="5" fillId="0" borderId="12" xfId="2" applyNumberFormat="1" applyFont="1" applyFill="1" applyBorder="1"/>
    <xf numFmtId="0" fontId="47" fillId="0" borderId="7" xfId="0" applyFont="1" applyFill="1" applyBorder="1" applyAlignment="1">
      <alignment horizontal="left" vertical="center"/>
    </xf>
    <xf numFmtId="0" fontId="46" fillId="0" borderId="7" xfId="0" applyFont="1" applyFill="1" applyBorder="1" applyAlignment="1">
      <alignment horizontal="left" vertical="center" wrapText="1"/>
    </xf>
    <xf numFmtId="0" fontId="47" fillId="0" borderId="41" xfId="0" applyFont="1" applyFill="1" applyBorder="1" applyAlignment="1">
      <alignment horizontal="left" vertical="center"/>
    </xf>
    <xf numFmtId="166" fontId="5" fillId="0" borderId="15" xfId="0" applyNumberFormat="1" applyFont="1" applyFill="1" applyBorder="1"/>
    <xf numFmtId="166" fontId="5" fillId="0" borderId="63" xfId="2" applyNumberFormat="1" applyFont="1" applyFill="1" applyBorder="1"/>
    <xf numFmtId="166" fontId="5" fillId="0" borderId="15" xfId="2" applyNumberFormat="1" applyFont="1" applyFill="1" applyBorder="1"/>
    <xf numFmtId="166" fontId="5" fillId="0" borderId="42" xfId="0" applyNumberFormat="1" applyFont="1" applyFill="1" applyBorder="1"/>
    <xf numFmtId="166" fontId="5" fillId="0" borderId="43" xfId="0" applyNumberFormat="1" applyFont="1" applyFill="1" applyBorder="1"/>
    <xf numFmtId="166" fontId="5" fillId="0" borderId="89" xfId="0" applyNumberFormat="1" applyFont="1" applyFill="1" applyBorder="1"/>
    <xf numFmtId="166" fontId="5" fillId="0" borderId="48" xfId="2" applyNumberFormat="1" applyFont="1" applyFill="1" applyBorder="1"/>
    <xf numFmtId="166" fontId="5" fillId="0" borderId="13" xfId="1" applyNumberFormat="1" applyFont="1" applyBorder="1"/>
    <xf numFmtId="166" fontId="5" fillId="0" borderId="91" xfId="2" applyNumberFormat="1" applyFont="1" applyFill="1" applyBorder="1"/>
    <xf numFmtId="166" fontId="13" fillId="0" borderId="16" xfId="1" applyNumberFormat="1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left" vertical="center" wrapText="1"/>
    </xf>
    <xf numFmtId="166" fontId="13" fillId="0" borderId="17" xfId="1" applyNumberFormat="1" applyFont="1" applyFill="1" applyBorder="1" applyAlignment="1">
      <alignment horizontal="center" vertical="center" wrapText="1"/>
    </xf>
    <xf numFmtId="166" fontId="13" fillId="0" borderId="30" xfId="1" applyNumberFormat="1" applyFont="1" applyFill="1" applyBorder="1" applyAlignment="1">
      <alignment horizontal="center" vertical="center" wrapText="1"/>
    </xf>
    <xf numFmtId="166" fontId="7" fillId="0" borderId="33" xfId="2" applyNumberFormat="1" applyFont="1" applyFill="1" applyBorder="1"/>
    <xf numFmtId="0" fontId="14" fillId="0" borderId="71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166" fontId="7" fillId="0" borderId="42" xfId="1" applyNumberFormat="1" applyFont="1" applyBorder="1"/>
    <xf numFmtId="166" fontId="7" fillId="0" borderId="19" xfId="1" applyNumberFormat="1" applyFont="1" applyFill="1" applyBorder="1" applyAlignment="1">
      <alignment horizontal="center"/>
    </xf>
    <xf numFmtId="0" fontId="4" fillId="0" borderId="66" xfId="0" applyFont="1" applyFill="1" applyBorder="1" applyAlignment="1">
      <alignment horizontal="left" vertical="center"/>
    </xf>
    <xf numFmtId="3" fontId="13" fillId="0" borderId="22" xfId="0" applyNumberFormat="1" applyFont="1" applyFill="1" applyBorder="1" applyAlignment="1">
      <alignment horizontal="center"/>
    </xf>
    <xf numFmtId="3" fontId="13" fillId="0" borderId="65" xfId="0" applyNumberFormat="1" applyFont="1" applyFill="1" applyBorder="1" applyAlignment="1">
      <alignment horizontal="center"/>
    </xf>
    <xf numFmtId="166" fontId="7" fillId="0" borderId="8" xfId="2" applyNumberFormat="1" applyFont="1" applyFill="1" applyBorder="1"/>
    <xf numFmtId="166" fontId="7" fillId="0" borderId="42" xfId="2" applyNumberFormat="1" applyFont="1" applyFill="1" applyBorder="1"/>
    <xf numFmtId="166" fontId="7" fillId="0" borderId="31" xfId="2" applyNumberFormat="1" applyFont="1" applyFill="1" applyBorder="1"/>
    <xf numFmtId="166" fontId="7" fillId="0" borderId="45" xfId="2" applyNumberFormat="1" applyFont="1" applyFill="1" applyBorder="1"/>
    <xf numFmtId="166" fontId="7" fillId="0" borderId="48" xfId="2" applyNumberFormat="1" applyFont="1" applyFill="1" applyBorder="1"/>
    <xf numFmtId="166" fontId="7" fillId="0" borderId="17" xfId="2" applyNumberFormat="1" applyFont="1" applyFill="1" applyBorder="1"/>
    <xf numFmtId="166" fontId="7" fillId="0" borderId="52" xfId="2" applyNumberFormat="1" applyFont="1" applyFill="1" applyBorder="1"/>
    <xf numFmtId="166" fontId="7" fillId="0" borderId="11" xfId="2" applyNumberFormat="1" applyFont="1" applyFill="1" applyBorder="1"/>
    <xf numFmtId="166" fontId="7" fillId="0" borderId="55" xfId="2" applyNumberFormat="1" applyFont="1" applyFill="1" applyBorder="1"/>
    <xf numFmtId="166" fontId="13" fillId="0" borderId="31" xfId="1" applyNumberFormat="1" applyFont="1" applyFill="1" applyBorder="1" applyAlignment="1">
      <alignment horizontal="center"/>
    </xf>
    <xf numFmtId="166" fontId="13" fillId="0" borderId="22" xfId="1" applyNumberFormat="1" applyFont="1" applyFill="1" applyBorder="1" applyAlignment="1">
      <alignment horizontal="center" vertical="center" wrapText="1"/>
    </xf>
    <xf numFmtId="166" fontId="13" fillId="0" borderId="65" xfId="1" applyNumberFormat="1" applyFont="1" applyFill="1" applyBorder="1" applyAlignment="1">
      <alignment horizontal="center" vertical="center" wrapText="1"/>
    </xf>
    <xf numFmtId="166" fontId="7" fillId="0" borderId="30" xfId="2" applyNumberFormat="1" applyFont="1" applyFill="1" applyBorder="1"/>
    <xf numFmtId="0" fontId="14" fillId="0" borderId="89" xfId="0" applyFont="1" applyFill="1" applyBorder="1" applyAlignment="1">
      <alignment horizontal="left" vertical="center" wrapText="1"/>
    </xf>
    <xf numFmtId="166" fontId="7" fillId="0" borderId="71" xfId="1" applyNumberFormat="1" applyFont="1" applyBorder="1"/>
    <xf numFmtId="3" fontId="7" fillId="0" borderId="23" xfId="0" applyNumberFormat="1" applyFont="1" applyFill="1" applyBorder="1" applyAlignment="1">
      <alignment horizontal="center"/>
    </xf>
    <xf numFmtId="3" fontId="7" fillId="0" borderId="35" xfId="0" applyNumberFormat="1" applyFont="1" applyFill="1" applyBorder="1" applyAlignment="1">
      <alignment horizontal="center"/>
    </xf>
    <xf numFmtId="166" fontId="7" fillId="0" borderId="1" xfId="1" applyNumberFormat="1" applyFont="1" applyBorder="1"/>
    <xf numFmtId="3" fontId="7" fillId="0" borderId="34" xfId="0" applyNumberFormat="1" applyFont="1" applyFill="1" applyBorder="1" applyAlignment="1">
      <alignment horizontal="center"/>
    </xf>
    <xf numFmtId="166" fontId="7" fillId="0" borderId="66" xfId="1" applyNumberFormat="1" applyFont="1" applyBorder="1"/>
    <xf numFmtId="3" fontId="7" fillId="0" borderId="13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/>
    </xf>
    <xf numFmtId="3" fontId="7" fillId="2" borderId="54" xfId="0" applyNumberFormat="1" applyFont="1" applyFill="1" applyBorder="1" applyAlignment="1">
      <alignment horizontal="center"/>
    </xf>
    <xf numFmtId="3" fontId="7" fillId="2" borderId="15" xfId="0" applyNumberFormat="1" applyFont="1" applyFill="1" applyBorder="1" applyAlignment="1">
      <alignment horizontal="center"/>
    </xf>
    <xf numFmtId="3" fontId="18" fillId="2" borderId="32" xfId="0" applyNumberFormat="1" applyFont="1" applyFill="1" applyBorder="1" applyAlignment="1">
      <alignment horizontal="center"/>
    </xf>
    <xf numFmtId="3" fontId="18" fillId="2" borderId="16" xfId="0" applyNumberFormat="1" applyFont="1" applyFill="1" applyBorder="1" applyAlignment="1">
      <alignment horizontal="center"/>
    </xf>
    <xf numFmtId="0" fontId="59" fillId="0" borderId="0" xfId="24" applyFont="1"/>
    <xf numFmtId="0" fontId="3" fillId="0" borderId="0" xfId="24"/>
    <xf numFmtId="166" fontId="59" fillId="0" borderId="0" xfId="20" applyNumberFormat="1" applyFont="1"/>
    <xf numFmtId="0" fontId="59" fillId="0" borderId="0" xfId="24" applyFont="1" applyAlignment="1"/>
    <xf numFmtId="0" fontId="66" fillId="0" borderId="55" xfId="24" applyFont="1" applyBorder="1" applyAlignment="1">
      <alignment wrapText="1"/>
    </xf>
    <xf numFmtId="0" fontId="66" fillId="0" borderId="19" xfId="24" applyFont="1" applyBorder="1" applyAlignment="1">
      <alignment wrapText="1"/>
    </xf>
    <xf numFmtId="166" fontId="66" fillId="0" borderId="19" xfId="20" applyNumberFormat="1" applyFont="1" applyBorder="1" applyAlignment="1">
      <alignment wrapText="1"/>
    </xf>
    <xf numFmtId="166" fontId="66" fillId="0" borderId="56" xfId="20" applyNumberFormat="1" applyFont="1" applyBorder="1" applyAlignment="1">
      <alignment wrapText="1"/>
    </xf>
    <xf numFmtId="0" fontId="59" fillId="0" borderId="55" xfId="24" applyFont="1" applyBorder="1" applyAlignment="1">
      <alignment horizontal="center"/>
    </xf>
    <xf numFmtId="0" fontId="59" fillId="0" borderId="19" xfId="24" applyFont="1" applyBorder="1" applyAlignment="1">
      <alignment horizontal="center"/>
    </xf>
    <xf numFmtId="0" fontId="59" fillId="0" borderId="19" xfId="20" applyNumberFormat="1" applyFont="1" applyBorder="1" applyAlignment="1">
      <alignment horizontal="center"/>
    </xf>
    <xf numFmtId="0" fontId="59" fillId="0" borderId="56" xfId="20" applyNumberFormat="1" applyFont="1" applyBorder="1" applyAlignment="1">
      <alignment horizontal="center"/>
    </xf>
    <xf numFmtId="0" fontId="59" fillId="0" borderId="89" xfId="24" applyFont="1" applyBorder="1" applyAlignment="1">
      <alignment horizontal="center"/>
    </xf>
    <xf numFmtId="0" fontId="59" fillId="0" borderId="22" xfId="24" applyFont="1" applyBorder="1"/>
    <xf numFmtId="166" fontId="59" fillId="0" borderId="22" xfId="20" applyNumberFormat="1" applyFont="1" applyBorder="1"/>
    <xf numFmtId="166" fontId="59" fillId="0" borderId="65" xfId="20" applyNumberFormat="1" applyFont="1" applyBorder="1"/>
    <xf numFmtId="0" fontId="59" fillId="0" borderId="45" xfId="24" applyFont="1" applyBorder="1" applyAlignment="1">
      <alignment horizontal="center"/>
    </xf>
    <xf numFmtId="0" fontId="59" fillId="0" borderId="8" xfId="24" applyFont="1" applyBorder="1"/>
    <xf numFmtId="166" fontId="59" fillId="0" borderId="8" xfId="20" applyNumberFormat="1" applyFont="1" applyBorder="1"/>
    <xf numFmtId="166" fontId="59" fillId="0" borderId="16" xfId="20" applyNumberFormat="1" applyFont="1" applyBorder="1"/>
    <xf numFmtId="0" fontId="67" fillId="0" borderId="45" xfId="24" applyFont="1" applyBorder="1" applyAlignment="1">
      <alignment horizontal="center"/>
    </xf>
    <xf numFmtId="0" fontId="67" fillId="0" borderId="8" xfId="24" applyFont="1" applyBorder="1" applyAlignment="1">
      <alignment wrapText="1"/>
    </xf>
    <xf numFmtId="166" fontId="67" fillId="0" borderId="8" xfId="20" applyNumberFormat="1" applyFont="1" applyBorder="1"/>
    <xf numFmtId="166" fontId="67" fillId="0" borderId="16" xfId="20" applyNumberFormat="1" applyFont="1" applyBorder="1"/>
    <xf numFmtId="0" fontId="68" fillId="0" borderId="0" xfId="24" applyFont="1"/>
    <xf numFmtId="0" fontId="68" fillId="0" borderId="45" xfId="24" applyFont="1" applyBorder="1" applyAlignment="1">
      <alignment horizontal="center"/>
    </xf>
    <xf numFmtId="0" fontId="68" fillId="0" borderId="8" xfId="24" applyFont="1" applyBorder="1" applyAlignment="1">
      <alignment wrapText="1"/>
    </xf>
    <xf numFmtId="166" fontId="68" fillId="0" borderId="8" xfId="20" applyNumberFormat="1" applyFont="1" applyBorder="1"/>
    <xf numFmtId="0" fontId="5" fillId="0" borderId="0" xfId="24" applyFont="1"/>
    <xf numFmtId="0" fontId="3" fillId="0" borderId="0" xfId="24" applyFont="1"/>
    <xf numFmtId="0" fontId="67" fillId="0" borderId="8" xfId="24" applyFont="1" applyBorder="1"/>
    <xf numFmtId="0" fontId="59" fillId="0" borderId="8" xfId="24" applyFont="1" applyBorder="1" applyAlignment="1">
      <alignment wrapText="1"/>
    </xf>
    <xf numFmtId="0" fontId="66" fillId="0" borderId="0" xfId="24" applyFont="1"/>
    <xf numFmtId="0" fontId="66" fillId="0" borderId="48" xfId="24" applyFont="1" applyBorder="1" applyAlignment="1">
      <alignment horizontal="center"/>
    </xf>
    <xf numFmtId="0" fontId="66" fillId="0" borderId="17" xfId="24" applyFont="1" applyBorder="1"/>
    <xf numFmtId="166" fontId="66" fillId="0" borderId="17" xfId="20" applyNumberFormat="1" applyFont="1" applyBorder="1"/>
    <xf numFmtId="0" fontId="29" fillId="0" borderId="0" xfId="24" applyFont="1"/>
    <xf numFmtId="49" fontId="6" fillId="0" borderId="45" xfId="24" applyNumberFormat="1" applyFont="1" applyBorder="1" applyAlignment="1">
      <alignment horizontal="center"/>
    </xf>
    <xf numFmtId="0" fontId="6" fillId="0" borderId="8" xfId="24" applyFont="1" applyBorder="1" applyAlignment="1">
      <alignment wrapText="1"/>
    </xf>
    <xf numFmtId="166" fontId="6" fillId="0" borderId="8" xfId="20" applyNumberFormat="1" applyFont="1" applyBorder="1"/>
    <xf numFmtId="166" fontId="6" fillId="0" borderId="16" xfId="20" applyNumberFormat="1" applyFont="1" applyBorder="1"/>
    <xf numFmtId="166" fontId="13" fillId="0" borderId="71" xfId="1" applyNumberFormat="1" applyFont="1" applyBorder="1"/>
    <xf numFmtId="166" fontId="13" fillId="0" borderId="12" xfId="1" applyNumberFormat="1" applyFont="1" applyFill="1" applyBorder="1"/>
    <xf numFmtId="166" fontId="13" fillId="0" borderId="5" xfId="1" applyNumberFormat="1" applyFont="1" applyBorder="1"/>
    <xf numFmtId="166" fontId="13" fillId="0" borderId="6" xfId="1" applyNumberFormat="1" applyFont="1" applyBorder="1"/>
    <xf numFmtId="166" fontId="13" fillId="0" borderId="7" xfId="1" applyNumberFormat="1" applyFont="1" applyBorder="1"/>
    <xf numFmtId="166" fontId="13" fillId="0" borderId="0" xfId="1" applyNumberFormat="1" applyFont="1"/>
    <xf numFmtId="166" fontId="13" fillId="0" borderId="0" xfId="1" applyNumberFormat="1" applyFont="1" applyFill="1"/>
    <xf numFmtId="166" fontId="18" fillId="0" borderId="0" xfId="1" applyNumberFormat="1" applyFont="1" applyFill="1" applyAlignment="1">
      <alignment horizontal="right"/>
    </xf>
    <xf numFmtId="166" fontId="0" fillId="0" borderId="0" xfId="1" applyNumberFormat="1" applyFont="1" applyAlignment="1">
      <alignment horizontal="right"/>
    </xf>
    <xf numFmtId="166" fontId="13" fillId="0" borderId="68" xfId="1" applyNumberFormat="1" applyFont="1" applyFill="1" applyBorder="1"/>
    <xf numFmtId="166" fontId="13" fillId="0" borderId="2" xfId="1" applyNumberFormat="1" applyFont="1" applyFill="1" applyBorder="1"/>
    <xf numFmtId="166" fontId="13" fillId="0" borderId="3" xfId="1" applyNumberFormat="1" applyFont="1" applyFill="1" applyBorder="1"/>
    <xf numFmtId="166" fontId="7" fillId="0" borderId="1" xfId="1" applyNumberFormat="1" applyFont="1" applyFill="1" applyBorder="1" applyAlignment="1">
      <alignment horizontal="right"/>
    </xf>
    <xf numFmtId="166" fontId="13" fillId="0" borderId="0" xfId="1" applyNumberFormat="1" applyFont="1" applyFill="1" applyBorder="1"/>
    <xf numFmtId="0" fontId="13" fillId="0" borderId="71" xfId="0" applyFont="1" applyFill="1" applyBorder="1" applyAlignment="1">
      <alignment horizontal="center"/>
    </xf>
    <xf numFmtId="166" fontId="7" fillId="0" borderId="15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68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13" fillId="0" borderId="29" xfId="0" applyFont="1" applyFill="1" applyBorder="1"/>
    <xf numFmtId="166" fontId="13" fillId="0" borderId="42" xfId="1" applyNumberFormat="1" applyFont="1" applyBorder="1"/>
    <xf numFmtId="166" fontId="13" fillId="0" borderId="45" xfId="1" applyNumberFormat="1" applyFont="1" applyBorder="1"/>
    <xf numFmtId="166" fontId="13" fillId="0" borderId="7" xfId="1" applyNumberFormat="1" applyFont="1" applyFill="1" applyBorder="1"/>
    <xf numFmtId="166" fontId="7" fillId="0" borderId="1" xfId="1" applyNumberFormat="1" applyFont="1" applyFill="1" applyBorder="1"/>
    <xf numFmtId="0" fontId="13" fillId="0" borderId="1" xfId="0" applyFont="1" applyFill="1" applyBorder="1" applyAlignment="1">
      <alignment horizontal="center"/>
    </xf>
    <xf numFmtId="3" fontId="6" fillId="0" borderId="68" xfId="0" applyNumberFormat="1" applyFont="1" applyBorder="1" applyAlignment="1"/>
    <xf numFmtId="3" fontId="6" fillId="0" borderId="2" xfId="0" applyNumberFormat="1" applyFont="1" applyBorder="1" applyAlignment="1"/>
    <xf numFmtId="166" fontId="6" fillId="0" borderId="2" xfId="1" applyNumberFormat="1" applyFont="1" applyBorder="1" applyAlignment="1"/>
    <xf numFmtId="0" fontId="0" fillId="0" borderId="2" xfId="0" applyBorder="1" applyAlignment="1"/>
    <xf numFmtId="0" fontId="14" fillId="0" borderId="0" xfId="16" applyFont="1" applyAlignment="1">
      <alignment horizontal="center" wrapText="1"/>
    </xf>
    <xf numFmtId="0" fontId="13" fillId="0" borderId="0" xfId="12" applyFont="1"/>
    <xf numFmtId="49" fontId="13" fillId="0" borderId="0" xfId="12" applyNumberFormat="1" applyFont="1" applyFill="1" applyAlignment="1">
      <alignment horizontal="center" vertical="center" wrapText="1"/>
    </xf>
    <xf numFmtId="164" fontId="13" fillId="0" borderId="0" xfId="12" applyNumberFormat="1" applyFont="1" applyFill="1" applyAlignment="1">
      <alignment vertical="center" wrapText="1"/>
    </xf>
    <xf numFmtId="164" fontId="13" fillId="0" borderId="0" xfId="12" applyNumberFormat="1" applyFont="1" applyFill="1" applyAlignment="1">
      <alignment horizontal="center" vertical="center" wrapText="1"/>
    </xf>
    <xf numFmtId="164" fontId="52" fillId="0" borderId="0" xfId="12" applyNumberFormat="1" applyFont="1" applyFill="1" applyAlignment="1">
      <alignment horizontal="center"/>
    </xf>
    <xf numFmtId="0" fontId="57" fillId="0" borderId="0" xfId="12" applyFont="1"/>
    <xf numFmtId="164" fontId="7" fillId="0" borderId="115" xfId="12" applyNumberFormat="1" applyFont="1" applyFill="1" applyBorder="1" applyAlignment="1">
      <alignment horizontal="center" vertical="center"/>
    </xf>
    <xf numFmtId="164" fontId="7" fillId="0" borderId="116" xfId="12" applyNumberFormat="1" applyFont="1" applyFill="1" applyBorder="1" applyAlignment="1">
      <alignment horizontal="center" vertical="center" wrapText="1"/>
    </xf>
    <xf numFmtId="49" fontId="7" fillId="2" borderId="55" xfId="12" applyNumberFormat="1" applyFont="1" applyFill="1" applyBorder="1" applyAlignment="1">
      <alignment horizontal="center" vertical="center" wrapText="1"/>
    </xf>
    <xf numFmtId="164" fontId="7" fillId="2" borderId="19" xfId="12" applyNumberFormat="1" applyFont="1" applyFill="1" applyBorder="1" applyAlignment="1">
      <alignment horizontal="center" vertical="center" wrapText="1"/>
    </xf>
    <xf numFmtId="164" fontId="7" fillId="2" borderId="19" xfId="12" applyNumberFormat="1" applyFont="1" applyFill="1" applyBorder="1" applyAlignment="1" applyProtection="1">
      <alignment horizontal="center" vertical="center" wrapText="1"/>
    </xf>
    <xf numFmtId="3" fontId="7" fillId="2" borderId="19" xfId="12" applyNumberFormat="1" applyFont="1" applyFill="1" applyBorder="1" applyAlignment="1" applyProtection="1">
      <alignment horizontal="center" vertical="center" wrapText="1"/>
    </xf>
    <xf numFmtId="3" fontId="7" fillId="2" borderId="56" xfId="12" applyNumberFormat="1" applyFont="1" applyFill="1" applyBorder="1" applyAlignment="1" applyProtection="1">
      <alignment horizontal="center" vertical="center" wrapText="1"/>
    </xf>
    <xf numFmtId="0" fontId="13" fillId="2" borderId="0" xfId="12" applyFont="1" applyFill="1"/>
    <xf numFmtId="49" fontId="7" fillId="2" borderId="98" xfId="12" applyNumberFormat="1" applyFont="1" applyFill="1" applyBorder="1" applyAlignment="1">
      <alignment horizontal="center" vertical="center" wrapText="1"/>
    </xf>
    <xf numFmtId="164" fontId="13" fillId="2" borderId="37" xfId="12" applyNumberFormat="1" applyFont="1" applyFill="1" applyBorder="1" applyAlignment="1" applyProtection="1">
      <alignment horizontal="left" vertical="center" wrapText="1"/>
      <protection locked="0"/>
    </xf>
    <xf numFmtId="165" fontId="13" fillId="2" borderId="37" xfId="12" applyNumberFormat="1" applyFont="1" applyFill="1" applyBorder="1" applyAlignment="1" applyProtection="1">
      <alignment horizontal="center" vertical="center" wrapText="1"/>
      <protection locked="0"/>
    </xf>
    <xf numFmtId="3" fontId="13" fillId="2" borderId="37" xfId="12" applyNumberFormat="1" applyFont="1" applyFill="1" applyBorder="1" applyAlignment="1" applyProtection="1">
      <alignment horizontal="center" vertical="center" wrapText="1"/>
      <protection locked="0"/>
    </xf>
    <xf numFmtId="164" fontId="13" fillId="2" borderId="37" xfId="12" applyNumberFormat="1" applyFont="1" applyFill="1" applyBorder="1" applyAlignment="1" applyProtection="1">
      <alignment horizontal="center" vertical="center" wrapText="1"/>
      <protection locked="0"/>
    </xf>
    <xf numFmtId="3" fontId="13" fillId="2" borderId="54" xfId="12" applyNumberFormat="1" applyFont="1" applyFill="1" applyBorder="1" applyAlignment="1">
      <alignment horizontal="center" vertical="center" wrapText="1"/>
    </xf>
    <xf numFmtId="164" fontId="7" fillId="2" borderId="19" xfId="12" applyNumberFormat="1" applyFont="1" applyFill="1" applyBorder="1" applyAlignment="1" applyProtection="1">
      <alignment horizontal="center" vertical="center" wrapText="1"/>
      <protection locked="0"/>
    </xf>
    <xf numFmtId="49" fontId="7" fillId="2" borderId="89" xfId="12" applyNumberFormat="1" applyFont="1" applyFill="1" applyBorder="1" applyAlignment="1">
      <alignment horizontal="center" vertical="center" wrapText="1"/>
    </xf>
    <xf numFmtId="164" fontId="13" fillId="5" borderId="22" xfId="12" applyNumberFormat="1" applyFont="1" applyFill="1" applyBorder="1" applyAlignment="1" applyProtection="1">
      <alignment horizontal="left" vertical="center" wrapText="1"/>
      <protection locked="0"/>
    </xf>
    <xf numFmtId="165" fontId="13" fillId="5" borderId="22" xfId="12" applyNumberFormat="1" applyFont="1" applyFill="1" applyBorder="1" applyAlignment="1" applyProtection="1">
      <alignment horizontal="center" vertical="center" wrapText="1"/>
      <protection locked="0"/>
    </xf>
    <xf numFmtId="164" fontId="13" fillId="5" borderId="22" xfId="12" applyNumberFormat="1" applyFont="1" applyFill="1" applyBorder="1" applyAlignment="1" applyProtection="1">
      <alignment horizontal="center" vertical="center" wrapText="1"/>
      <protection locked="0"/>
    </xf>
    <xf numFmtId="164" fontId="13" fillId="5" borderId="65" xfId="12" applyNumberFormat="1" applyFont="1" applyFill="1" applyBorder="1" applyAlignment="1">
      <alignment horizontal="center" vertical="center" wrapText="1"/>
    </xf>
    <xf numFmtId="49" fontId="7" fillId="2" borderId="45" xfId="12" applyNumberFormat="1" applyFont="1" applyFill="1" applyBorder="1" applyAlignment="1">
      <alignment horizontal="center" vertical="center" wrapText="1"/>
    </xf>
    <xf numFmtId="164" fontId="13" fillId="5" borderId="8" xfId="12" applyNumberFormat="1" applyFont="1" applyFill="1" applyBorder="1" applyAlignment="1">
      <alignment horizontal="left" vertical="center" wrapText="1"/>
    </xf>
    <xf numFmtId="165" fontId="13" fillId="5" borderId="8" xfId="12" applyNumberFormat="1" applyFont="1" applyFill="1" applyBorder="1" applyAlignment="1" applyProtection="1">
      <alignment horizontal="center" vertical="center" wrapText="1"/>
      <protection locked="0"/>
    </xf>
    <xf numFmtId="164" fontId="13" fillId="5" borderId="8" xfId="12" applyNumberFormat="1" applyFont="1" applyFill="1" applyBorder="1" applyAlignment="1" applyProtection="1">
      <alignment horizontal="center" vertical="center" wrapText="1"/>
      <protection locked="0"/>
    </xf>
    <xf numFmtId="3" fontId="13" fillId="5" borderId="8" xfId="12" applyNumberFormat="1" applyFont="1" applyFill="1" applyBorder="1" applyAlignment="1" applyProtection="1">
      <alignment horizontal="center" vertical="center" wrapText="1"/>
      <protection locked="0"/>
    </xf>
    <xf numFmtId="49" fontId="7" fillId="5" borderId="52" xfId="12" applyNumberFormat="1" applyFont="1" applyFill="1" applyBorder="1" applyAlignment="1">
      <alignment horizontal="center" vertical="center" wrapText="1"/>
    </xf>
    <xf numFmtId="164" fontId="13" fillId="5" borderId="11" xfId="12" applyNumberFormat="1" applyFont="1" applyFill="1" applyBorder="1" applyAlignment="1">
      <alignment horizontal="left" vertical="center" wrapText="1"/>
    </xf>
    <xf numFmtId="165" fontId="13" fillId="5" borderId="11" xfId="12" applyNumberFormat="1" applyFont="1" applyFill="1" applyBorder="1" applyAlignment="1" applyProtection="1">
      <alignment horizontal="center" vertical="center" wrapText="1"/>
      <protection locked="0"/>
    </xf>
    <xf numFmtId="164" fontId="13" fillId="5" borderId="11" xfId="12" applyNumberFormat="1" applyFont="1" applyFill="1" applyBorder="1" applyAlignment="1" applyProtection="1">
      <alignment horizontal="center" vertical="center" wrapText="1"/>
      <protection locked="0"/>
    </xf>
    <xf numFmtId="3" fontId="13" fillId="5" borderId="11" xfId="12" applyNumberFormat="1" applyFont="1" applyFill="1" applyBorder="1" applyAlignment="1" applyProtection="1">
      <alignment horizontal="center" vertical="center" wrapText="1"/>
      <protection locked="0"/>
    </xf>
    <xf numFmtId="164" fontId="13" fillId="5" borderId="8" xfId="12" applyNumberFormat="1" applyFont="1" applyFill="1" applyBorder="1" applyAlignment="1" applyProtection="1">
      <alignment horizontal="left" vertical="center" wrapText="1"/>
      <protection locked="0"/>
    </xf>
    <xf numFmtId="164" fontId="13" fillId="5" borderId="11" xfId="12" applyNumberFormat="1" applyFont="1" applyFill="1" applyBorder="1" applyAlignment="1" applyProtection="1">
      <alignment horizontal="left" vertical="center" wrapText="1"/>
      <protection locked="0"/>
    </xf>
    <xf numFmtId="49" fontId="7" fillId="2" borderId="11" xfId="12" applyNumberFormat="1" applyFont="1" applyFill="1" applyBorder="1" applyAlignment="1">
      <alignment horizontal="center" vertical="center" wrapText="1"/>
    </xf>
    <xf numFmtId="164" fontId="7" fillId="5" borderId="19" xfId="12" applyNumberFormat="1" applyFont="1" applyFill="1" applyBorder="1" applyAlignment="1">
      <alignment horizontal="center" vertical="center" wrapText="1"/>
    </xf>
    <xf numFmtId="164" fontId="13" fillId="5" borderId="22" xfId="12" applyNumberFormat="1" applyFont="1" applyFill="1" applyBorder="1" applyAlignment="1">
      <alignment horizontal="left" vertical="center" wrapText="1"/>
    </xf>
    <xf numFmtId="164" fontId="13" fillId="5" borderId="22" xfId="12" applyNumberFormat="1" applyFont="1" applyFill="1" applyBorder="1" applyAlignment="1">
      <alignment horizontal="center" vertical="center" wrapText="1"/>
    </xf>
    <xf numFmtId="49" fontId="7" fillId="2" borderId="52" xfId="12" applyNumberFormat="1" applyFont="1" applyFill="1" applyBorder="1" applyAlignment="1">
      <alignment horizontal="center" vertical="center" wrapText="1"/>
    </xf>
    <xf numFmtId="164" fontId="13" fillId="2" borderId="19" xfId="12" applyNumberFormat="1" applyFont="1" applyFill="1" applyBorder="1" applyAlignment="1" applyProtection="1">
      <alignment horizontal="center" vertical="center" wrapText="1"/>
    </xf>
    <xf numFmtId="0" fontId="50" fillId="0" borderId="0" xfId="14" applyFont="1" applyFill="1" applyAlignment="1">
      <alignment horizontal="center" vertical="center" wrapText="1"/>
    </xf>
    <xf numFmtId="0" fontId="84" fillId="0" borderId="41" xfId="14" applyFont="1" applyFill="1" applyBorder="1" applyAlignment="1">
      <alignment horizontal="left"/>
    </xf>
    <xf numFmtId="0" fontId="84" fillId="0" borderId="27" xfId="14" applyFont="1" applyFill="1" applyBorder="1" applyAlignment="1">
      <alignment horizontal="left"/>
    </xf>
    <xf numFmtId="0" fontId="91" fillId="0" borderId="98" xfId="14" applyFont="1" applyFill="1" applyBorder="1" applyAlignment="1" applyProtection="1">
      <alignment horizontal="center" vertical="center" wrapText="1"/>
    </xf>
    <xf numFmtId="0" fontId="91" fillId="0" borderId="90" xfId="14" applyFont="1" applyFill="1" applyBorder="1" applyAlignment="1" applyProtection="1">
      <alignment horizontal="center" vertical="center" wrapText="1"/>
    </xf>
    <xf numFmtId="0" fontId="80" fillId="0" borderId="38" xfId="13" applyFont="1" applyFill="1" applyBorder="1" applyAlignment="1" applyProtection="1">
      <alignment horizontal="center" vertical="center" textRotation="90"/>
    </xf>
    <xf numFmtId="0" fontId="80" fillId="0" borderId="97" xfId="13" applyFont="1" applyFill="1" applyBorder="1" applyAlignment="1" applyProtection="1">
      <alignment horizontal="center" vertical="center" textRotation="90"/>
    </xf>
    <xf numFmtId="0" fontId="80" fillId="0" borderId="18" xfId="13" applyFont="1" applyFill="1" applyBorder="1" applyAlignment="1" applyProtection="1">
      <alignment horizontal="center" vertical="center" textRotation="91"/>
    </xf>
    <xf numFmtId="0" fontId="80" fillId="0" borderId="64" xfId="13" applyFont="1" applyFill="1" applyBorder="1" applyAlignment="1" applyProtection="1">
      <alignment horizontal="center" vertical="center" textRotation="91"/>
    </xf>
    <xf numFmtId="0" fontId="92" fillId="0" borderId="70" xfId="14" applyFont="1" applyFill="1" applyBorder="1" applyAlignment="1" applyProtection="1">
      <alignment horizontal="center" wrapText="1"/>
    </xf>
    <xf numFmtId="0" fontId="92" fillId="0" borderId="18" xfId="14" applyFont="1" applyFill="1" applyBorder="1" applyAlignment="1" applyProtection="1">
      <alignment horizontal="center" wrapText="1"/>
    </xf>
    <xf numFmtId="0" fontId="1" fillId="0" borderId="0" xfId="25"/>
    <xf numFmtId="0" fontId="102" fillId="0" borderId="8" xfId="25" applyFont="1" applyBorder="1" applyAlignment="1">
      <alignment horizontal="center" vertical="center" wrapText="1"/>
    </xf>
    <xf numFmtId="0" fontId="101" fillId="0" borderId="8" xfId="25" applyFont="1" applyBorder="1" applyAlignment="1">
      <alignment horizontal="center" vertical="center" wrapText="1"/>
    </xf>
    <xf numFmtId="0" fontId="102" fillId="0" borderId="0" xfId="25" applyFont="1" applyAlignment="1">
      <alignment horizontal="center" vertical="center" wrapText="1"/>
    </xf>
    <xf numFmtId="0" fontId="1" fillId="0" borderId="8" xfId="25" applyBorder="1" applyAlignment="1">
      <alignment horizontal="center" vertical="center"/>
    </xf>
    <xf numFmtId="0" fontId="104" fillId="0" borderId="8" xfId="25" applyFont="1" applyBorder="1" applyAlignment="1">
      <alignment horizontal="center" vertical="center" wrapText="1"/>
    </xf>
    <xf numFmtId="166" fontId="0" fillId="0" borderId="8" xfId="26" applyNumberFormat="1" applyFont="1" applyBorder="1" applyAlignment="1">
      <alignment horizontal="center" vertical="center"/>
    </xf>
    <xf numFmtId="166" fontId="101" fillId="0" borderId="8" xfId="26" applyNumberFormat="1" applyFont="1" applyBorder="1" applyAlignment="1">
      <alignment horizontal="center" vertical="center"/>
    </xf>
    <xf numFmtId="14" fontId="1" fillId="0" borderId="8" xfId="25" applyNumberFormat="1" applyBorder="1" applyAlignment="1">
      <alignment horizontal="center" vertical="center"/>
    </xf>
    <xf numFmtId="0" fontId="103" fillId="0" borderId="8" xfId="25" applyFont="1" applyBorder="1" applyAlignment="1">
      <alignment horizontal="center" vertical="center"/>
    </xf>
    <xf numFmtId="0" fontId="106" fillId="0" borderId="8" xfId="25" applyFont="1" applyBorder="1" applyAlignment="1">
      <alignment horizontal="center" vertical="center"/>
    </xf>
    <xf numFmtId="166" fontId="103" fillId="0" borderId="8" xfId="25" applyNumberFormat="1" applyFont="1" applyBorder="1" applyAlignment="1">
      <alignment horizontal="center" vertical="center"/>
    </xf>
    <xf numFmtId="0" fontId="1" fillId="0" borderId="0" xfId="25" applyBorder="1" applyAlignment="1"/>
    <xf numFmtId="0" fontId="103" fillId="0" borderId="0" xfId="25" applyFont="1" applyBorder="1"/>
    <xf numFmtId="166" fontId="1" fillId="0" borderId="63" xfId="25" applyNumberFormat="1" applyFont="1" applyBorder="1" applyAlignment="1"/>
    <xf numFmtId="166" fontId="1" fillId="0" borderId="0" xfId="26" applyNumberFormat="1" applyFont="1"/>
    <xf numFmtId="166" fontId="101" fillId="0" borderId="0" xfId="25" applyNumberFormat="1" applyFont="1"/>
    <xf numFmtId="0" fontId="1" fillId="0" borderId="0" xfId="25" applyAlignment="1">
      <alignment horizontal="center" vertical="center"/>
    </xf>
    <xf numFmtId="0" fontId="102" fillId="0" borderId="0" xfId="25" applyFont="1"/>
    <xf numFmtId="0" fontId="88" fillId="0" borderId="71" xfId="0" applyFont="1" applyBorder="1" applyAlignment="1" applyProtection="1">
      <alignment horizontal="center" vertical="top" wrapText="1"/>
    </xf>
    <xf numFmtId="0" fontId="88" fillId="0" borderId="6" xfId="0" applyFont="1" applyBorder="1" applyAlignment="1" applyProtection="1">
      <alignment horizontal="center" vertical="top" wrapText="1"/>
    </xf>
    <xf numFmtId="0" fontId="88" fillId="0" borderId="66" xfId="0" applyFont="1" applyBorder="1" applyAlignment="1" applyProtection="1">
      <alignment horizontal="center" vertical="center" wrapText="1"/>
    </xf>
    <xf numFmtId="0" fontId="88" fillId="0" borderId="33" xfId="0" applyFont="1" applyBorder="1" applyAlignment="1" applyProtection="1">
      <alignment horizontal="center" vertical="center" wrapText="1"/>
    </xf>
    <xf numFmtId="166" fontId="88" fillId="0" borderId="33" xfId="20" applyNumberFormat="1" applyFont="1" applyFill="1" applyBorder="1" applyAlignment="1" applyProtection="1">
      <alignment horizontal="center" vertical="center" wrapText="1"/>
    </xf>
    <xf numFmtId="0" fontId="89" fillId="0" borderId="41" xfId="0" applyFont="1" applyBorder="1" applyAlignment="1" applyProtection="1">
      <alignment horizontal="center" vertical="center" wrapText="1"/>
    </xf>
    <xf numFmtId="0" fontId="88" fillId="0" borderId="7" xfId="0" applyFont="1" applyBorder="1" applyAlignment="1" applyProtection="1">
      <alignment horizontal="center" vertical="top" wrapText="1"/>
    </xf>
    <xf numFmtId="166" fontId="49" fillId="0" borderId="45" xfId="1" applyNumberFormat="1" applyFont="1" applyBorder="1"/>
    <xf numFmtId="0" fontId="90" fillId="0" borderId="45" xfId="0" applyFont="1" applyBorder="1" applyAlignment="1" applyProtection="1">
      <alignment horizontal="left" vertical="top" wrapText="1"/>
      <protection locked="0"/>
    </xf>
    <xf numFmtId="0" fontId="90" fillId="0" borderId="48" xfId="0" applyFont="1" applyBorder="1" applyAlignment="1" applyProtection="1">
      <alignment horizontal="left" vertical="top" wrapText="1"/>
      <protection locked="0"/>
    </xf>
    <xf numFmtId="9" fontId="90" fillId="0" borderId="17" xfId="21" applyFont="1" applyBorder="1" applyAlignment="1" applyProtection="1">
      <alignment horizontal="center" vertical="center" wrapText="1"/>
      <protection locked="0"/>
    </xf>
    <xf numFmtId="166" fontId="90" fillId="0" borderId="17" xfId="20" applyNumberFormat="1" applyFont="1" applyBorder="1" applyAlignment="1" applyProtection="1">
      <alignment horizontal="center" vertical="center" wrapText="1"/>
      <protection locked="0"/>
    </xf>
    <xf numFmtId="166" fontId="49" fillId="0" borderId="17" xfId="20" applyNumberFormat="1" applyFont="1" applyBorder="1"/>
    <xf numFmtId="166" fontId="49" fillId="0" borderId="8" xfId="1" applyNumberFormat="1" applyFont="1" applyBorder="1" applyAlignment="1">
      <alignment horizontal="center" vertical="top"/>
    </xf>
    <xf numFmtId="166" fontId="49" fillId="0" borderId="16" xfId="1" applyNumberFormat="1" applyFont="1" applyBorder="1" applyAlignment="1">
      <alignment horizontal="center" vertical="top"/>
    </xf>
    <xf numFmtId="171" fontId="90" fillId="0" borderId="8" xfId="21" applyNumberFormat="1" applyFont="1" applyBorder="1" applyAlignment="1" applyProtection="1">
      <alignment horizontal="center" vertical="top" wrapText="1"/>
      <protection locked="0"/>
    </xf>
    <xf numFmtId="166" fontId="49" fillId="0" borderId="8" xfId="20" applyNumberFormat="1" applyFont="1" applyBorder="1" applyAlignment="1">
      <alignment horizontal="center" vertical="top"/>
    </xf>
    <xf numFmtId="166" fontId="90" fillId="0" borderId="8" xfId="20" applyNumberFormat="1" applyFont="1" applyBorder="1" applyAlignment="1" applyProtection="1">
      <alignment horizontal="left" wrapText="1"/>
      <protection locked="0"/>
    </xf>
    <xf numFmtId="166" fontId="88" fillId="0" borderId="67" xfId="20" applyNumberFormat="1" applyFont="1" applyFill="1" applyBorder="1" applyAlignment="1" applyProtection="1">
      <alignment horizontal="center" vertical="center" wrapText="1"/>
    </xf>
    <xf numFmtId="166" fontId="49" fillId="0" borderId="16" xfId="20" applyNumberFormat="1" applyFont="1" applyBorder="1" applyAlignment="1">
      <alignment horizontal="center" vertical="top"/>
    </xf>
    <xf numFmtId="166" fontId="49" fillId="0" borderId="16" xfId="20" applyNumberFormat="1" applyFont="1" applyBorder="1"/>
    <xf numFmtId="166" fontId="49" fillId="0" borderId="30" xfId="20" applyNumberFormat="1" applyFont="1" applyBorder="1"/>
    <xf numFmtId="166" fontId="13" fillId="0" borderId="0" xfId="3" applyNumberFormat="1" applyFont="1" applyAlignment="1">
      <alignment horizontal="right"/>
    </xf>
    <xf numFmtId="166" fontId="14" fillId="0" borderId="56" xfId="3" applyNumberFormat="1" applyFont="1" applyBorder="1" applyAlignment="1">
      <alignment horizontal="center" vertical="center" wrapText="1"/>
    </xf>
    <xf numFmtId="166" fontId="14" fillId="0" borderId="19" xfId="3" applyNumberFormat="1" applyFont="1" applyBorder="1" applyAlignment="1">
      <alignment horizontal="center" vertical="center" wrapText="1"/>
    </xf>
    <xf numFmtId="0" fontId="7" fillId="0" borderId="45" xfId="16" applyFont="1" applyBorder="1" applyAlignment="1">
      <alignment vertical="center" wrapText="1"/>
    </xf>
    <xf numFmtId="166" fontId="7" fillId="5" borderId="8" xfId="3" applyNumberFormat="1" applyFont="1" applyFill="1" applyBorder="1"/>
    <xf numFmtId="0" fontId="13" fillId="0" borderId="42" xfId="16" applyFont="1" applyBorder="1"/>
    <xf numFmtId="166" fontId="13" fillId="5" borderId="31" xfId="3" applyNumberFormat="1" applyFont="1" applyFill="1" applyBorder="1"/>
    <xf numFmtId="166" fontId="13" fillId="0" borderId="31" xfId="3" applyNumberFormat="1" applyFont="1" applyBorder="1"/>
    <xf numFmtId="166" fontId="13" fillId="0" borderId="32" xfId="3" applyNumberFormat="1" applyFont="1" applyBorder="1"/>
    <xf numFmtId="166" fontId="7" fillId="5" borderId="16" xfId="3" applyNumberFormat="1" applyFont="1" applyFill="1" applyBorder="1"/>
    <xf numFmtId="0" fontId="13" fillId="0" borderId="48" xfId="16" applyFont="1" applyFill="1" applyBorder="1" applyAlignment="1">
      <alignment vertical="center" wrapText="1"/>
    </xf>
    <xf numFmtId="166" fontId="13" fillId="0" borderId="17" xfId="3" applyNumberFormat="1" applyFont="1" applyFill="1" applyBorder="1"/>
    <xf numFmtId="166" fontId="13" fillId="5" borderId="17" xfId="3" applyNumberFormat="1" applyFont="1" applyFill="1" applyBorder="1"/>
    <xf numFmtId="166" fontId="13" fillId="0" borderId="17" xfId="3" applyNumberFormat="1" applyFont="1" applyBorder="1"/>
    <xf numFmtId="166" fontId="13" fillId="0" borderId="30" xfId="3" applyNumberFormat="1" applyFont="1" applyBorder="1"/>
    <xf numFmtId="166" fontId="14" fillId="0" borderId="1" xfId="3" applyNumberFormat="1" applyFont="1" applyBorder="1" applyAlignment="1">
      <alignment horizontal="center" vertical="center" wrapText="1"/>
    </xf>
    <xf numFmtId="166" fontId="7" fillId="0" borderId="1" xfId="3" applyNumberFormat="1" applyFont="1" applyBorder="1" applyAlignment="1">
      <alignment horizontal="center" vertical="center" wrapText="1"/>
    </xf>
    <xf numFmtId="166" fontId="13" fillId="0" borderId="0" xfId="3" applyNumberFormat="1" applyFont="1" applyBorder="1" applyAlignment="1">
      <alignment horizontal="right"/>
    </xf>
    <xf numFmtId="0" fontId="14" fillId="0" borderId="60" xfId="16" applyFont="1" applyBorder="1" applyAlignment="1">
      <alignment horizontal="center" vertical="center" wrapText="1"/>
    </xf>
    <xf numFmtId="166" fontId="13" fillId="0" borderId="2" xfId="3" applyNumberFormat="1" applyFont="1" applyBorder="1" applyAlignment="1">
      <alignment horizontal="center" vertical="center" wrapText="1"/>
    </xf>
    <xf numFmtId="166" fontId="13" fillId="0" borderId="29" xfId="3" applyNumberFormat="1" applyFont="1" applyBorder="1" applyAlignment="1">
      <alignment horizontal="center" vertical="center" wrapText="1"/>
    </xf>
    <xf numFmtId="166" fontId="13" fillId="0" borderId="21" xfId="3" applyNumberFormat="1" applyFont="1" applyBorder="1" applyAlignment="1">
      <alignment horizontal="center" vertical="center" wrapText="1"/>
    </xf>
    <xf numFmtId="166" fontId="13" fillId="0" borderId="62" xfId="3" applyNumberFormat="1" applyFont="1" applyBorder="1" applyAlignment="1">
      <alignment vertical="center" wrapText="1"/>
    </xf>
    <xf numFmtId="166" fontId="13" fillId="0" borderId="25" xfId="3" applyNumberFormat="1" applyFont="1" applyBorder="1" applyAlignment="1">
      <alignment vertical="center" wrapText="1"/>
    </xf>
    <xf numFmtId="166" fontId="13" fillId="0" borderId="2" xfId="3" applyNumberFormat="1" applyFont="1" applyBorder="1" applyAlignment="1">
      <alignment vertical="center" wrapText="1"/>
    </xf>
    <xf numFmtId="166" fontId="13" fillId="0" borderId="29" xfId="3" applyNumberFormat="1" applyFont="1" applyBorder="1" applyAlignment="1">
      <alignment vertical="center" wrapText="1"/>
    </xf>
    <xf numFmtId="0" fontId="13" fillId="0" borderId="68" xfId="16" applyFont="1" applyFill="1" applyBorder="1" applyAlignment="1">
      <alignment vertical="center" wrapText="1"/>
    </xf>
    <xf numFmtId="0" fontId="13" fillId="0" borderId="2" xfId="16" applyFont="1" applyBorder="1" applyAlignment="1">
      <alignment horizontal="left" vertical="center" wrapText="1"/>
    </xf>
    <xf numFmtId="0" fontId="13" fillId="0" borderId="29" xfId="16" applyFont="1" applyBorder="1" applyAlignment="1">
      <alignment horizontal="left" vertical="center" wrapText="1"/>
    </xf>
    <xf numFmtId="166" fontId="13" fillId="0" borderId="12" xfId="3" applyNumberFormat="1" applyFont="1" applyBorder="1" applyAlignment="1">
      <alignment horizontal="center" vertical="center" wrapText="1"/>
    </xf>
    <xf numFmtId="166" fontId="13" fillId="0" borderId="61" xfId="3" applyNumberFormat="1" applyFont="1" applyBorder="1" applyAlignment="1">
      <alignment vertical="center" wrapText="1"/>
    </xf>
    <xf numFmtId="166" fontId="13" fillId="0" borderId="12" xfId="3" applyNumberFormat="1" applyFont="1" applyBorder="1" applyAlignment="1">
      <alignment vertical="center" wrapText="1"/>
    </xf>
    <xf numFmtId="0" fontId="52" fillId="0" borderId="0" xfId="16" applyFont="1" applyFill="1" applyBorder="1"/>
    <xf numFmtId="166" fontId="52" fillId="0" borderId="0" xfId="3" applyNumberFormat="1" applyFont="1" applyFill="1" applyBorder="1"/>
    <xf numFmtId="0" fontId="20" fillId="0" borderId="0" xfId="16" applyFont="1"/>
    <xf numFmtId="166" fontId="20" fillId="0" borderId="0" xfId="3" applyNumberFormat="1" applyFont="1"/>
    <xf numFmtId="166" fontId="59" fillId="0" borderId="0" xfId="1" applyNumberFormat="1" applyFont="1"/>
    <xf numFmtId="164" fontId="13" fillId="2" borderId="0" xfId="12" applyNumberFormat="1" applyFont="1" applyFill="1"/>
    <xf numFmtId="0" fontId="0" fillId="6" borderId="0" xfId="0" applyFill="1"/>
    <xf numFmtId="3" fontId="7" fillId="0" borderId="19" xfId="12" applyNumberFormat="1" applyFont="1" applyFill="1" applyBorder="1" applyAlignment="1" applyProtection="1">
      <alignment horizontal="center" vertical="center" wrapText="1"/>
    </xf>
    <xf numFmtId="3" fontId="13" fillId="0" borderId="37" xfId="12" applyNumberFormat="1" applyFont="1" applyFill="1" applyBorder="1" applyAlignment="1" applyProtection="1">
      <alignment horizontal="center" vertical="center" wrapText="1"/>
      <protection locked="0"/>
    </xf>
    <xf numFmtId="164" fontId="7" fillId="0" borderId="19" xfId="12" applyNumberFormat="1" applyFont="1" applyFill="1" applyBorder="1" applyAlignment="1" applyProtection="1">
      <alignment horizontal="center" vertical="center" wrapText="1"/>
    </xf>
    <xf numFmtId="164" fontId="13" fillId="0" borderId="22" xfId="12" applyNumberFormat="1" applyFont="1" applyFill="1" applyBorder="1" applyAlignment="1" applyProtection="1">
      <alignment horizontal="center" vertical="center" wrapText="1"/>
      <protection locked="0"/>
    </xf>
    <xf numFmtId="164" fontId="13" fillId="0" borderId="8" xfId="12" applyNumberFormat="1" applyFont="1" applyFill="1" applyBorder="1" applyAlignment="1" applyProtection="1">
      <alignment horizontal="center" vertical="center" wrapText="1"/>
      <protection locked="0"/>
    </xf>
    <xf numFmtId="164" fontId="13" fillId="0" borderId="11" xfId="12" applyNumberFormat="1" applyFont="1" applyFill="1" applyBorder="1" applyAlignment="1" applyProtection="1">
      <alignment horizontal="center" vertical="center" wrapText="1"/>
      <protection locked="0"/>
    </xf>
    <xf numFmtId="164" fontId="7" fillId="0" borderId="19" xfId="12" applyNumberFormat="1" applyFont="1" applyFill="1" applyBorder="1" applyAlignment="1">
      <alignment horizontal="center" vertical="center" wrapText="1"/>
    </xf>
    <xf numFmtId="164" fontId="13" fillId="0" borderId="22" xfId="12" applyNumberFormat="1" applyFont="1" applyFill="1" applyBorder="1" applyAlignment="1">
      <alignment horizontal="center" vertical="center" wrapText="1"/>
    </xf>
    <xf numFmtId="170" fontId="77" fillId="0" borderId="6" xfId="14" applyNumberFormat="1" applyFont="1" applyFill="1" applyBorder="1" applyAlignment="1" applyProtection="1">
      <alignment horizontal="right" vertical="center" wrapText="1"/>
      <protection locked="0"/>
    </xf>
    <xf numFmtId="170" fontId="77" fillId="0" borderId="2" xfId="14" applyNumberFormat="1" applyFont="1" applyFill="1" applyBorder="1" applyAlignment="1" applyProtection="1">
      <alignment horizontal="right" vertical="center" wrapText="1"/>
      <protection locked="0"/>
    </xf>
    <xf numFmtId="166" fontId="13" fillId="5" borderId="8" xfId="1" applyNumberFormat="1" applyFont="1" applyFill="1" applyBorder="1" applyAlignment="1" applyProtection="1">
      <alignment horizontal="center" vertical="center" wrapText="1"/>
      <protection locked="0"/>
    </xf>
    <xf numFmtId="166" fontId="13" fillId="5" borderId="22" xfId="1" applyNumberFormat="1" applyFont="1" applyFill="1" applyBorder="1" applyAlignment="1">
      <alignment horizontal="center" vertical="center" wrapText="1"/>
    </xf>
    <xf numFmtId="166" fontId="7" fillId="5" borderId="22" xfId="1" applyNumberFormat="1" applyFont="1" applyFill="1" applyBorder="1" applyAlignment="1">
      <alignment horizontal="center" vertical="center" wrapText="1"/>
    </xf>
    <xf numFmtId="166" fontId="13" fillId="2" borderId="0" xfId="20" applyNumberFormat="1" applyFont="1" applyFill="1" applyAlignment="1">
      <alignment horizontal="right"/>
    </xf>
    <xf numFmtId="0" fontId="93" fillId="0" borderId="0" xfId="16" applyFont="1" applyBorder="1" applyAlignment="1">
      <alignment horizontal="right"/>
    </xf>
    <xf numFmtId="0" fontId="13" fillId="0" borderId="0" xfId="16" applyAlignment="1">
      <alignment horizontal="center"/>
    </xf>
    <xf numFmtId="0" fontId="61" fillId="0" borderId="0" xfId="16" applyFont="1" applyAlignment="1">
      <alignment horizontal="center"/>
    </xf>
    <xf numFmtId="0" fontId="61" fillId="5" borderId="0" xfId="16" applyFont="1" applyFill="1" applyAlignment="1">
      <alignment horizontal="center"/>
    </xf>
    <xf numFmtId="166" fontId="103" fillId="0" borderId="8" xfId="25" applyNumberFormat="1" applyFont="1" applyFill="1" applyBorder="1" applyAlignment="1">
      <alignment horizontal="center" vertical="center"/>
    </xf>
    <xf numFmtId="0" fontId="103" fillId="0" borderId="8" xfId="25" applyFont="1" applyFill="1" applyBorder="1" applyAlignment="1">
      <alignment horizontal="center" vertical="center"/>
    </xf>
    <xf numFmtId="170" fontId="108" fillId="0" borderId="6" xfId="14" applyNumberFormat="1" applyFont="1" applyFill="1" applyBorder="1" applyAlignment="1" applyProtection="1">
      <alignment horizontal="right" vertical="center" wrapText="1"/>
    </xf>
    <xf numFmtId="169" fontId="83" fillId="0" borderId="62" xfId="13" applyNumberFormat="1" applyFont="1" applyFill="1" applyBorder="1" applyAlignment="1" applyProtection="1">
      <alignment horizontal="center" vertical="center"/>
    </xf>
    <xf numFmtId="0" fontId="72" fillId="0" borderId="60" xfId="16" applyFont="1" applyBorder="1" applyAlignment="1"/>
    <xf numFmtId="0" fontId="72" fillId="0" borderId="4" xfId="16" applyFont="1" applyBorder="1" applyAlignment="1"/>
    <xf numFmtId="0" fontId="72" fillId="0" borderId="51" xfId="16" applyFont="1" applyBorder="1"/>
    <xf numFmtId="0" fontId="93" fillId="0" borderId="60" xfId="16" applyFont="1" applyBorder="1" applyAlignment="1">
      <alignment horizontal="center"/>
    </xf>
    <xf numFmtId="0" fontId="93" fillId="0" borderId="51" xfId="16" applyFont="1" applyBorder="1" applyAlignment="1">
      <alignment horizontal="center"/>
    </xf>
    <xf numFmtId="0" fontId="92" fillId="0" borderId="35" xfId="14" applyFont="1" applyFill="1" applyBorder="1" applyAlignment="1" applyProtection="1">
      <alignment horizontal="center" vertical="center" wrapText="1"/>
    </xf>
    <xf numFmtId="0" fontId="91" fillId="0" borderId="1" xfId="14" applyFont="1" applyFill="1" applyBorder="1" applyAlignment="1" applyProtection="1">
      <alignment horizontal="center" vertical="center" wrapText="1"/>
    </xf>
    <xf numFmtId="0" fontId="80" fillId="0" borderId="1" xfId="13" applyFont="1" applyFill="1" applyBorder="1" applyAlignment="1" applyProtection="1">
      <alignment horizontal="center" vertical="center" textRotation="90"/>
    </xf>
    <xf numFmtId="0" fontId="80" fillId="0" borderId="1" xfId="13" applyFont="1" applyFill="1" applyBorder="1" applyAlignment="1" applyProtection="1">
      <alignment horizontal="center" vertical="center" textRotation="91"/>
    </xf>
    <xf numFmtId="0" fontId="92" fillId="0" borderId="1" xfId="14" applyFont="1" applyFill="1" applyBorder="1" applyAlignment="1" applyProtection="1">
      <alignment horizontal="center" vertical="center" wrapText="1"/>
    </xf>
    <xf numFmtId="0" fontId="78" fillId="0" borderId="14" xfId="14" applyFont="1" applyFill="1" applyBorder="1" applyAlignment="1" applyProtection="1">
      <alignment horizontal="center" vertical="center" wrapText="1"/>
    </xf>
    <xf numFmtId="0" fontId="78" fillId="0" borderId="19" xfId="14" applyFont="1" applyFill="1" applyBorder="1" applyAlignment="1" applyProtection="1">
      <alignment horizontal="center" vertical="center" wrapText="1"/>
    </xf>
    <xf numFmtId="169" fontId="81" fillId="0" borderId="31" xfId="13" applyNumberFormat="1" applyFont="1" applyFill="1" applyBorder="1" applyAlignment="1" applyProtection="1">
      <alignment horizontal="center" vertical="center"/>
    </xf>
    <xf numFmtId="169" fontId="81" fillId="0" borderId="8" xfId="13" applyNumberFormat="1" applyFont="1" applyFill="1" applyBorder="1" applyAlignment="1" applyProtection="1">
      <alignment horizontal="center" vertical="center"/>
    </xf>
    <xf numFmtId="169" fontId="82" fillId="0" borderId="8" xfId="13" applyNumberFormat="1" applyFont="1" applyFill="1" applyBorder="1" applyAlignment="1" applyProtection="1">
      <alignment horizontal="center" vertical="center"/>
    </xf>
    <xf numFmtId="169" fontId="82" fillId="0" borderId="11" xfId="13" applyNumberFormat="1" applyFont="1" applyFill="1" applyBorder="1" applyAlignment="1" applyProtection="1">
      <alignment horizontal="center" vertical="center"/>
    </xf>
    <xf numFmtId="169" fontId="82" fillId="0" borderId="19" xfId="13" applyNumberFormat="1" applyFont="1" applyFill="1" applyBorder="1" applyAlignment="1" applyProtection="1">
      <alignment horizontal="center" vertical="center"/>
    </xf>
    <xf numFmtId="169" fontId="82" fillId="0" borderId="22" xfId="13" applyNumberFormat="1" applyFont="1" applyFill="1" applyBorder="1" applyAlignment="1" applyProtection="1">
      <alignment horizontal="center" vertical="center"/>
    </xf>
    <xf numFmtId="3" fontId="23" fillId="2" borderId="34" xfId="0" applyNumberFormat="1" applyFont="1" applyFill="1" applyBorder="1" applyAlignment="1">
      <alignment horizontal="left" wrapText="1"/>
    </xf>
    <xf numFmtId="3" fontId="23" fillId="2" borderId="13" xfId="0" applyNumberFormat="1" applyFont="1" applyFill="1" applyBorder="1" applyAlignment="1">
      <alignment horizontal="left" wrapText="1"/>
    </xf>
    <xf numFmtId="3" fontId="23" fillId="2" borderId="64" xfId="0" applyNumberFormat="1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0" fontId="17" fillId="2" borderId="15" xfId="0" applyFont="1" applyFill="1" applyBorder="1" applyAlignment="1">
      <alignment horizontal="center" vertical="center"/>
    </xf>
    <xf numFmtId="0" fontId="26" fillId="2" borderId="35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23" fillId="2" borderId="41" xfId="0" applyFont="1" applyFill="1" applyBorder="1" applyAlignment="1">
      <alignment horizontal="center" vertical="center" wrapText="1"/>
    </xf>
    <xf numFmtId="0" fontId="23" fillId="2" borderId="59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3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3" fillId="0" borderId="60" xfId="0" applyFont="1" applyFill="1" applyBorder="1" applyAlignment="1">
      <alignment horizontal="center" vertical="center" wrapText="1"/>
    </xf>
    <xf numFmtId="0" fontId="43" fillId="0" borderId="70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43" fillId="0" borderId="66" xfId="0" applyFont="1" applyFill="1" applyBorder="1" applyAlignment="1">
      <alignment horizontal="center" vertical="center" wrapText="1"/>
    </xf>
    <xf numFmtId="0" fontId="43" fillId="0" borderId="98" xfId="0" applyFont="1" applyFill="1" applyBorder="1" applyAlignment="1">
      <alignment horizontal="center" vertical="center" wrapText="1"/>
    </xf>
    <xf numFmtId="0" fontId="43" fillId="0" borderId="90" xfId="0" applyFont="1" applyFill="1" applyBorder="1" applyAlignment="1">
      <alignment horizontal="center" vertical="center" wrapText="1"/>
    </xf>
    <xf numFmtId="0" fontId="43" fillId="0" borderId="68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3" fillId="0" borderId="42" xfId="0" applyFont="1" applyBorder="1" applyAlignment="1">
      <alignment horizontal="center" vertical="center" wrapText="1"/>
    </xf>
    <xf numFmtId="0" fontId="43" fillId="0" borderId="45" xfId="0" applyFont="1" applyBorder="1" applyAlignment="1">
      <alignment horizontal="center" vertical="center" wrapText="1"/>
    </xf>
    <xf numFmtId="0" fontId="43" fillId="0" borderId="48" xfId="0" applyFont="1" applyBorder="1" applyAlignment="1">
      <alignment horizontal="center" vertical="center" wrapText="1"/>
    </xf>
    <xf numFmtId="0" fontId="43" fillId="0" borderId="89" xfId="0" applyFont="1" applyBorder="1" applyAlignment="1">
      <alignment horizontal="center" vertical="center" wrapText="1"/>
    </xf>
    <xf numFmtId="0" fontId="43" fillId="0" borderId="52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43" fillId="0" borderId="71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6" fontId="0" fillId="0" borderId="0" xfId="2" applyNumberFormat="1" applyFont="1" applyAlignment="1">
      <alignment horizontal="center"/>
    </xf>
    <xf numFmtId="0" fontId="17" fillId="0" borderId="60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center" vertical="center" wrapText="1"/>
    </xf>
    <xf numFmtId="0" fontId="17" fillId="0" borderId="9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7" fillId="0" borderId="6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14" fillId="0" borderId="68" xfId="0" applyFont="1" applyBorder="1" applyAlignment="1">
      <alignment vertical="center" wrapText="1"/>
    </xf>
    <xf numFmtId="0" fontId="14" fillId="0" borderId="29" xfId="0" applyFont="1" applyBorder="1" applyAlignment="1">
      <alignment vertical="center" wrapText="1"/>
    </xf>
    <xf numFmtId="0" fontId="57" fillId="0" borderId="0" xfId="0" applyFont="1" applyAlignment="1">
      <alignment horizontal="center" wrapText="1"/>
    </xf>
    <xf numFmtId="0" fontId="8" fillId="0" borderId="41" xfId="0" applyFont="1" applyFill="1" applyBorder="1" applyAlignment="1">
      <alignment horizontal="center"/>
    </xf>
    <xf numFmtId="0" fontId="8" fillId="0" borderId="59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59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Fill="1" applyAlignment="1">
      <alignment horizontal="center"/>
    </xf>
    <xf numFmtId="49" fontId="43" fillId="0" borderId="60" xfId="0" applyNumberFormat="1" applyFont="1" applyFill="1" applyBorder="1" applyAlignment="1">
      <alignment horizontal="center" vertical="center" wrapText="1"/>
    </xf>
    <xf numFmtId="49" fontId="43" fillId="0" borderId="70" xfId="0" applyNumberFormat="1" applyFont="1" applyFill="1" applyBorder="1" applyAlignment="1">
      <alignment horizontal="center" vertical="center" wrapText="1"/>
    </xf>
    <xf numFmtId="0" fontId="31" fillId="0" borderId="60" xfId="0" applyFont="1" applyFill="1" applyBorder="1" applyAlignment="1">
      <alignment horizontal="center" vertical="center" wrapText="1"/>
    </xf>
    <xf numFmtId="0" fontId="31" fillId="0" borderId="7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31" fillId="0" borderId="15" xfId="0" applyFont="1" applyFill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3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70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14" fillId="0" borderId="41" xfId="0" applyFont="1" applyFill="1" applyBorder="1" applyAlignment="1">
      <alignment horizontal="center" vertical="center" wrapText="1"/>
    </xf>
    <xf numFmtId="0" fontId="14" fillId="0" borderId="59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59" xfId="0" applyFont="1" applyFill="1" applyBorder="1" applyAlignment="1">
      <alignment horizontal="center"/>
    </xf>
    <xf numFmtId="0" fontId="7" fillId="0" borderId="64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66" fontId="7" fillId="0" borderId="41" xfId="1" applyNumberFormat="1" applyFont="1" applyFill="1" applyBorder="1" applyAlignment="1">
      <alignment horizontal="center"/>
    </xf>
    <xf numFmtId="166" fontId="7" fillId="0" borderId="59" xfId="1" applyNumberFormat="1" applyFont="1" applyFill="1" applyBorder="1" applyAlignment="1">
      <alignment horizontal="center"/>
    </xf>
    <xf numFmtId="166" fontId="7" fillId="0" borderId="14" xfId="1" applyNumberFormat="1" applyFont="1" applyFill="1" applyBorder="1" applyAlignment="1">
      <alignment horizontal="center"/>
    </xf>
    <xf numFmtId="0" fontId="7" fillId="0" borderId="23" xfId="0" applyFont="1" applyBorder="1" applyAlignment="1">
      <alignment horizontal="center" vertical="center" wrapText="1"/>
    </xf>
    <xf numFmtId="0" fontId="9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4" fontId="94" fillId="0" borderId="0" xfId="11" applyNumberFormat="1" applyFont="1" applyFill="1" applyBorder="1" applyAlignment="1" applyProtection="1">
      <alignment horizontal="center" vertical="center"/>
    </xf>
    <xf numFmtId="0" fontId="96" fillId="0" borderId="42" xfId="11" applyFont="1" applyFill="1" applyBorder="1" applyAlignment="1" applyProtection="1">
      <alignment horizontal="center" vertical="center" wrapText="1"/>
    </xf>
    <xf numFmtId="0" fontId="96" fillId="0" borderId="48" xfId="11" applyFont="1" applyFill="1" applyBorder="1" applyAlignment="1" applyProtection="1">
      <alignment horizontal="center" vertical="center" wrapText="1"/>
    </xf>
    <xf numFmtId="0" fontId="96" fillId="0" borderId="31" xfId="11" applyFont="1" applyFill="1" applyBorder="1" applyAlignment="1" applyProtection="1">
      <alignment horizontal="center" vertical="center" wrapText="1"/>
    </xf>
    <xf numFmtId="0" fontId="96" fillId="0" borderId="17" xfId="11" applyFont="1" applyFill="1" applyBorder="1" applyAlignment="1" applyProtection="1">
      <alignment horizontal="center" vertical="center" wrapText="1"/>
    </xf>
    <xf numFmtId="166" fontId="96" fillId="5" borderId="31" xfId="1" applyNumberFormat="1" applyFont="1" applyFill="1" applyBorder="1" applyAlignment="1" applyProtection="1">
      <alignment horizontal="center" vertical="center" wrapText="1"/>
    </xf>
    <xf numFmtId="166" fontId="96" fillId="5" borderId="17" xfId="1" applyNumberFormat="1" applyFont="1" applyFill="1" applyBorder="1" applyAlignment="1" applyProtection="1">
      <alignment horizontal="center" vertical="center" wrapText="1"/>
    </xf>
    <xf numFmtId="164" fontId="94" fillId="0" borderId="31" xfId="11" applyNumberFormat="1" applyFont="1" applyFill="1" applyBorder="1" applyAlignment="1" applyProtection="1">
      <alignment horizontal="center" vertical="center"/>
    </xf>
    <xf numFmtId="0" fontId="96" fillId="0" borderId="32" xfId="11" applyFont="1" applyFill="1" applyBorder="1" applyAlignment="1" applyProtection="1">
      <alignment horizontal="center" vertical="center" wrapText="1"/>
    </xf>
    <xf numFmtId="0" fontId="96" fillId="0" borderId="30" xfId="11" applyFont="1" applyFill="1" applyBorder="1" applyAlignment="1" applyProtection="1">
      <alignment horizontal="center" vertical="center" wrapText="1"/>
    </xf>
    <xf numFmtId="0" fontId="96" fillId="0" borderId="41" xfId="11" applyFont="1" applyFill="1" applyBorder="1" applyAlignment="1" applyProtection="1">
      <alignment horizontal="left" vertical="center" wrapText="1"/>
    </xf>
    <xf numFmtId="0" fontId="96" fillId="0" borderId="59" xfId="11" applyFont="1" applyFill="1" applyBorder="1" applyAlignment="1" applyProtection="1">
      <alignment horizontal="left" vertical="center" wrapText="1"/>
    </xf>
    <xf numFmtId="0" fontId="98" fillId="0" borderId="41" xfId="0" applyFont="1" applyBorder="1" applyAlignment="1">
      <alignment horizontal="center"/>
    </xf>
    <xf numFmtId="0" fontId="98" fillId="0" borderId="59" xfId="0" applyFont="1" applyBorder="1" applyAlignment="1">
      <alignment horizontal="center"/>
    </xf>
    <xf numFmtId="164" fontId="96" fillId="0" borderId="0" xfId="11" applyNumberFormat="1" applyFont="1" applyFill="1" applyBorder="1" applyAlignment="1" applyProtection="1">
      <alignment horizontal="center" vertical="center"/>
    </xf>
    <xf numFmtId="164" fontId="96" fillId="0" borderId="31" xfId="11" applyNumberFormat="1" applyFont="1" applyFill="1" applyBorder="1" applyAlignment="1" applyProtection="1">
      <alignment horizontal="center" vertical="center"/>
    </xf>
    <xf numFmtId="0" fontId="50" fillId="0" borderId="0" xfId="0" applyFont="1" applyAlignment="1">
      <alignment horizontal="center"/>
    </xf>
    <xf numFmtId="0" fontId="6" fillId="2" borderId="13" xfId="0" applyFont="1" applyFill="1" applyBorder="1" applyAlignment="1">
      <alignment horizontal="right"/>
    </xf>
    <xf numFmtId="0" fontId="7" fillId="5" borderId="0" xfId="16" applyFont="1" applyFill="1" applyBorder="1" applyAlignment="1">
      <alignment horizontal="center"/>
    </xf>
    <xf numFmtId="0" fontId="50" fillId="0" borderId="0" xfId="16" applyFont="1" applyBorder="1" applyAlignment="1">
      <alignment horizontal="center"/>
    </xf>
    <xf numFmtId="0" fontId="50" fillId="0" borderId="0" xfId="16" applyFont="1" applyFill="1" applyBorder="1" applyAlignment="1">
      <alignment horizontal="center"/>
    </xf>
    <xf numFmtId="168" fontId="13" fillId="0" borderId="99" xfId="4" applyNumberFormat="1" applyFont="1" applyFill="1" applyBorder="1" applyAlignment="1" applyProtection="1">
      <alignment horizontal="right"/>
    </xf>
    <xf numFmtId="0" fontId="49" fillId="0" borderId="99" xfId="16" applyFont="1" applyBorder="1" applyAlignment="1">
      <alignment horizontal="right"/>
    </xf>
    <xf numFmtId="0" fontId="87" fillId="0" borderId="0" xfId="0" applyFont="1" applyAlignment="1" applyProtection="1">
      <alignment horizontal="center" vertical="center" wrapText="1"/>
      <protection locked="0"/>
    </xf>
    <xf numFmtId="0" fontId="88" fillId="0" borderId="55" xfId="0" applyFont="1" applyBorder="1" applyAlignment="1" applyProtection="1">
      <alignment wrapText="1"/>
    </xf>
    <xf numFmtId="0" fontId="88" fillId="0" borderId="19" xfId="0" applyFont="1" applyBorder="1" applyAlignment="1" applyProtection="1">
      <alignment wrapText="1"/>
    </xf>
    <xf numFmtId="0" fontId="13" fillId="0" borderId="0" xfId="16" applyAlignment="1">
      <alignment horizontal="center"/>
    </xf>
    <xf numFmtId="0" fontId="15" fillId="0" borderId="0" xfId="16" applyFont="1" applyAlignment="1">
      <alignment horizontal="center"/>
    </xf>
    <xf numFmtId="0" fontId="107" fillId="0" borderId="0" xfId="16" applyFont="1" applyAlignment="1">
      <alignment horizontal="center"/>
    </xf>
    <xf numFmtId="0" fontId="8" fillId="0" borderId="0" xfId="16" applyFont="1" applyFill="1" applyAlignment="1">
      <alignment horizontal="center"/>
    </xf>
    <xf numFmtId="0" fontId="8" fillId="0" borderId="0" xfId="16" applyFont="1" applyAlignment="1">
      <alignment horizontal="center" wrapText="1"/>
    </xf>
    <xf numFmtId="0" fontId="107" fillId="5" borderId="0" xfId="16" applyFont="1" applyFill="1" applyAlignment="1">
      <alignment horizontal="center"/>
    </xf>
    <xf numFmtId="0" fontId="55" fillId="0" borderId="0" xfId="16" applyFont="1" applyAlignment="1">
      <alignment horizontal="center" vertical="center" wrapText="1"/>
    </xf>
    <xf numFmtId="0" fontId="100" fillId="0" borderId="0" xfId="0" applyFont="1" applyAlignment="1">
      <alignment horizontal="center" vertical="center" wrapText="1"/>
    </xf>
    <xf numFmtId="49" fontId="7" fillId="2" borderId="55" xfId="12" applyNumberFormat="1" applyFont="1" applyFill="1" applyBorder="1" applyAlignment="1">
      <alignment horizontal="center" vertical="center" wrapText="1"/>
    </xf>
    <xf numFmtId="49" fontId="7" fillId="2" borderId="19" xfId="12" applyNumberFormat="1" applyFont="1" applyFill="1" applyBorder="1" applyAlignment="1">
      <alignment horizontal="center" vertical="center" wrapText="1"/>
    </xf>
    <xf numFmtId="164" fontId="7" fillId="0" borderId="118" xfId="12" applyNumberFormat="1" applyFont="1" applyFill="1" applyBorder="1" applyAlignment="1">
      <alignment horizontal="center" vertical="center" wrapText="1"/>
    </xf>
    <xf numFmtId="164" fontId="7" fillId="0" borderId="119" xfId="12" applyNumberFormat="1" applyFont="1" applyFill="1" applyBorder="1" applyAlignment="1">
      <alignment horizontal="center" vertical="center" wrapText="1"/>
    </xf>
    <xf numFmtId="49" fontId="21" fillId="0" borderId="0" xfId="12" applyNumberFormat="1" applyFont="1" applyFill="1" applyBorder="1" applyAlignment="1">
      <alignment horizontal="center"/>
    </xf>
    <xf numFmtId="49" fontId="7" fillId="0" borderId="100" xfId="12" applyNumberFormat="1" applyFont="1" applyFill="1" applyBorder="1" applyAlignment="1">
      <alignment horizontal="center" vertical="center" wrapText="1"/>
    </xf>
    <xf numFmtId="49" fontId="7" fillId="0" borderId="113" xfId="12" applyNumberFormat="1" applyFont="1" applyFill="1" applyBorder="1" applyAlignment="1">
      <alignment horizontal="center" vertical="center" wrapText="1"/>
    </xf>
    <xf numFmtId="164" fontId="7" fillId="0" borderId="101" xfId="12" applyNumberFormat="1" applyFont="1" applyFill="1" applyBorder="1" applyAlignment="1">
      <alignment horizontal="center" vertical="center"/>
    </xf>
    <xf numFmtId="164" fontId="7" fillId="0" borderId="114" xfId="12" applyNumberFormat="1" applyFont="1" applyFill="1" applyBorder="1" applyAlignment="1">
      <alignment horizontal="center" vertical="center"/>
    </xf>
    <xf numFmtId="164" fontId="7" fillId="0" borderId="101" xfId="12" applyNumberFormat="1" applyFont="1" applyFill="1" applyBorder="1" applyAlignment="1">
      <alignment horizontal="center" vertical="center" wrapText="1"/>
    </xf>
    <xf numFmtId="164" fontId="7" fillId="0" borderId="114" xfId="12" applyNumberFormat="1" applyFont="1" applyFill="1" applyBorder="1" applyAlignment="1">
      <alignment horizontal="center" vertical="center" wrapText="1"/>
    </xf>
    <xf numFmtId="164" fontId="7" fillId="0" borderId="112" xfId="12" applyNumberFormat="1" applyFont="1" applyFill="1" applyBorder="1" applyAlignment="1">
      <alignment horizontal="center" vertical="center"/>
    </xf>
    <xf numFmtId="164" fontId="7" fillId="0" borderId="102" xfId="12" applyNumberFormat="1" applyFont="1" applyFill="1" applyBorder="1" applyAlignment="1">
      <alignment horizontal="center" vertical="center"/>
    </xf>
    <xf numFmtId="164" fontId="7" fillId="0" borderId="117" xfId="12" applyNumberFormat="1" applyFont="1" applyFill="1" applyBorder="1" applyAlignment="1">
      <alignment horizontal="center" vertical="center"/>
    </xf>
    <xf numFmtId="0" fontId="61" fillId="0" borderId="4" xfId="15" applyFont="1" applyBorder="1" applyAlignment="1">
      <alignment horizontal="left"/>
    </xf>
    <xf numFmtId="0" fontId="63" fillId="0" borderId="55" xfId="15" applyFont="1" applyBorder="1" applyAlignment="1">
      <alignment horizontal="left"/>
    </xf>
    <xf numFmtId="0" fontId="63" fillId="0" borderId="19" xfId="15" applyFont="1" applyBorder="1" applyAlignment="1">
      <alignment horizontal="left"/>
    </xf>
    <xf numFmtId="0" fontId="64" fillId="0" borderId="90" xfId="15" applyFont="1" applyBorder="1" applyAlignment="1">
      <alignment horizontal="left"/>
    </xf>
    <xf numFmtId="0" fontId="64" fillId="0" borderId="88" xfId="15" applyFont="1" applyBorder="1" applyAlignment="1">
      <alignment horizontal="left"/>
    </xf>
    <xf numFmtId="0" fontId="60" fillId="0" borderId="0" xfId="15" applyFont="1" applyAlignment="1">
      <alignment horizontal="center"/>
    </xf>
    <xf numFmtId="0" fontId="61" fillId="0" borderId="0" xfId="15" applyFont="1" applyAlignment="1">
      <alignment horizontal="center"/>
    </xf>
    <xf numFmtId="0" fontId="60" fillId="0" borderId="0" xfId="15" applyFont="1" applyFill="1" applyAlignment="1">
      <alignment horizontal="center" wrapText="1"/>
    </xf>
    <xf numFmtId="0" fontId="60" fillId="0" borderId="0" xfId="15" applyFont="1" applyAlignment="1">
      <alignment horizontal="center" wrapText="1"/>
    </xf>
    <xf numFmtId="0" fontId="62" fillId="0" borderId="13" xfId="15" applyFont="1" applyBorder="1" applyAlignment="1">
      <alignment horizontal="center"/>
    </xf>
    <xf numFmtId="0" fontId="60" fillId="0" borderId="66" xfId="15" applyFont="1" applyBorder="1" applyAlignment="1">
      <alignment horizontal="center" vertical="center" wrapText="1"/>
    </xf>
    <xf numFmtId="0" fontId="60" fillId="0" borderId="89" xfId="15" applyFont="1" applyBorder="1" applyAlignment="1">
      <alignment horizontal="center" vertical="center" wrapText="1"/>
    </xf>
    <xf numFmtId="0" fontId="60" fillId="0" borderId="31" xfId="15" applyFont="1" applyBorder="1" applyAlignment="1">
      <alignment horizontal="center" vertical="center" wrapText="1"/>
    </xf>
    <xf numFmtId="0" fontId="60" fillId="0" borderId="8" xfId="15" applyFont="1" applyBorder="1" applyAlignment="1">
      <alignment horizontal="center" vertical="center" wrapText="1"/>
    </xf>
    <xf numFmtId="0" fontId="60" fillId="0" borderId="31" xfId="15" applyFont="1" applyBorder="1" applyAlignment="1">
      <alignment horizontal="center" vertical="center"/>
    </xf>
    <xf numFmtId="0" fontId="60" fillId="0" borderId="8" xfId="15" applyFont="1" applyBorder="1" applyAlignment="1">
      <alignment horizontal="center" vertical="center"/>
    </xf>
    <xf numFmtId="0" fontId="60" fillId="0" borderId="32" xfId="15" applyFont="1" applyBorder="1" applyAlignment="1">
      <alignment horizontal="center" vertical="center"/>
    </xf>
    <xf numFmtId="0" fontId="61" fillId="0" borderId="0" xfId="15" applyFont="1" applyAlignment="1">
      <alignment horizontal="left"/>
    </xf>
    <xf numFmtId="0" fontId="63" fillId="0" borderId="41" xfId="15" applyFont="1" applyBorder="1" applyAlignment="1">
      <alignment horizontal="left"/>
    </xf>
    <xf numFmtId="0" fontId="63" fillId="0" borderId="27" xfId="15" applyFont="1" applyBorder="1" applyAlignment="1">
      <alignment horizontal="left"/>
    </xf>
    <xf numFmtId="0" fontId="60" fillId="0" borderId="0" xfId="15" applyFont="1" applyAlignment="1">
      <alignment horizontal="center" vertical="center" wrapText="1"/>
    </xf>
    <xf numFmtId="0" fontId="60" fillId="0" borderId="31" xfId="16" applyFont="1" applyBorder="1" applyAlignment="1">
      <alignment horizontal="center" vertical="center"/>
    </xf>
    <xf numFmtId="0" fontId="60" fillId="0" borderId="32" xfId="16" applyFont="1" applyBorder="1" applyAlignment="1">
      <alignment horizontal="center" vertical="center"/>
    </xf>
    <xf numFmtId="0" fontId="61" fillId="0" borderId="0" xfId="16" applyFont="1" applyAlignment="1">
      <alignment horizontal="left"/>
    </xf>
    <xf numFmtId="0" fontId="63" fillId="0" borderId="41" xfId="16" applyFont="1" applyBorder="1" applyAlignment="1">
      <alignment horizontal="left"/>
    </xf>
    <xf numFmtId="0" fontId="63" fillId="0" borderId="27" xfId="16" applyFont="1" applyBorder="1" applyAlignment="1">
      <alignment horizontal="left"/>
    </xf>
    <xf numFmtId="0" fontId="60" fillId="0" borderId="0" xfId="16" applyFont="1" applyAlignment="1">
      <alignment horizontal="center"/>
    </xf>
    <xf numFmtId="0" fontId="61" fillId="0" borderId="0" xfId="16" applyFont="1" applyAlignment="1">
      <alignment horizontal="center"/>
    </xf>
    <xf numFmtId="0" fontId="60" fillId="0" borderId="0" xfId="16" applyFont="1" applyAlignment="1">
      <alignment horizontal="center" wrapText="1"/>
    </xf>
    <xf numFmtId="0" fontId="65" fillId="0" borderId="0" xfId="16" applyFont="1" applyAlignment="1">
      <alignment horizontal="center"/>
    </xf>
    <xf numFmtId="0" fontId="62" fillId="0" borderId="13" xfId="16" applyFont="1" applyBorder="1" applyAlignment="1">
      <alignment horizontal="center"/>
    </xf>
    <xf numFmtId="0" fontId="60" fillId="0" borderId="8" xfId="16" applyFont="1" applyBorder="1" applyAlignment="1">
      <alignment horizontal="center" vertical="center"/>
    </xf>
    <xf numFmtId="0" fontId="61" fillId="0" borderId="4" xfId="16" applyFont="1" applyBorder="1" applyAlignment="1">
      <alignment horizontal="left"/>
    </xf>
    <xf numFmtId="0" fontId="63" fillId="0" borderId="55" xfId="16" applyFont="1" applyBorder="1" applyAlignment="1">
      <alignment horizontal="left"/>
    </xf>
    <xf numFmtId="0" fontId="63" fillId="0" borderId="19" xfId="16" applyFont="1" applyBorder="1" applyAlignment="1">
      <alignment horizontal="left"/>
    </xf>
    <xf numFmtId="0" fontId="64" fillId="0" borderId="90" xfId="16" applyFont="1" applyBorder="1" applyAlignment="1">
      <alignment horizontal="left"/>
    </xf>
    <xf numFmtId="0" fontId="64" fillId="0" borderId="88" xfId="16" applyFont="1" applyBorder="1" applyAlignment="1">
      <alignment horizontal="left"/>
    </xf>
    <xf numFmtId="0" fontId="60" fillId="0" borderId="66" xfId="16" applyFont="1" applyBorder="1" applyAlignment="1">
      <alignment horizontal="center" vertical="center" wrapText="1"/>
    </xf>
    <xf numFmtId="0" fontId="60" fillId="0" borderId="89" xfId="16" applyFont="1" applyBorder="1" applyAlignment="1">
      <alignment horizontal="center" vertical="center" wrapText="1"/>
    </xf>
    <xf numFmtId="0" fontId="60" fillId="0" borderId="31" xfId="16" applyFont="1" applyBorder="1" applyAlignment="1">
      <alignment horizontal="center" vertical="center" wrapText="1"/>
    </xf>
    <xf numFmtId="0" fontId="60" fillId="0" borderId="8" xfId="16" applyFont="1" applyBorder="1" applyAlignment="1">
      <alignment horizontal="center" vertical="center" wrapText="1"/>
    </xf>
    <xf numFmtId="0" fontId="61" fillId="5" borderId="0" xfId="24" applyFont="1" applyFill="1" applyAlignment="1">
      <alignment horizontal="center"/>
    </xf>
    <xf numFmtId="0" fontId="60" fillId="0" borderId="0" xfId="24" applyFont="1" applyAlignment="1">
      <alignment horizontal="center" vertical="center" wrapText="1"/>
    </xf>
    <xf numFmtId="0" fontId="60" fillId="0" borderId="0" xfId="24" applyFont="1" applyAlignment="1">
      <alignment horizontal="center"/>
    </xf>
    <xf numFmtId="0" fontId="0" fillId="0" borderId="103" xfId="9" applyFont="1" applyBorder="1" applyAlignment="1">
      <alignment horizontal="center"/>
    </xf>
    <xf numFmtId="168" fontId="0" fillId="0" borderId="103" xfId="4" applyNumberFormat="1" applyFont="1" applyFill="1" applyBorder="1" applyAlignment="1" applyProtection="1">
      <alignment horizontal="center"/>
    </xf>
    <xf numFmtId="0" fontId="0" fillId="0" borderId="104" xfId="9" applyFont="1" applyBorder="1" applyAlignment="1">
      <alignment horizontal="left"/>
    </xf>
    <xf numFmtId="0" fontId="0" fillId="0" borderId="105" xfId="9" applyFont="1" applyBorder="1" applyAlignment="1">
      <alignment horizontal="left"/>
    </xf>
    <xf numFmtId="0" fontId="0" fillId="0" borderId="106" xfId="9" applyFont="1" applyBorder="1" applyAlignment="1">
      <alignment horizontal="left"/>
    </xf>
    <xf numFmtId="168" fontId="0" fillId="0" borderId="107" xfId="4" applyNumberFormat="1" applyFont="1" applyFill="1" applyBorder="1" applyAlignment="1" applyProtection="1">
      <alignment horizontal="center"/>
    </xf>
    <xf numFmtId="168" fontId="11" fillId="0" borderId="103" xfId="4" applyNumberFormat="1" applyFont="1" applyFill="1" applyBorder="1" applyAlignment="1" applyProtection="1">
      <alignment horizontal="center"/>
    </xf>
    <xf numFmtId="0" fontId="4" fillId="0" borderId="103" xfId="9" applyFont="1" applyBorder="1" applyAlignment="1">
      <alignment horizontal="left"/>
    </xf>
    <xf numFmtId="168" fontId="4" fillId="0" borderId="103" xfId="4" applyNumberFormat="1" applyFont="1" applyFill="1" applyBorder="1" applyAlignment="1" applyProtection="1">
      <alignment horizontal="center"/>
    </xf>
    <xf numFmtId="0" fontId="0" fillId="0" borderId="108" xfId="9" applyFont="1" applyBorder="1" applyAlignment="1">
      <alignment horizontal="center" wrapText="1"/>
    </xf>
    <xf numFmtId="0" fontId="0" fillId="0" borderId="109" xfId="9" applyFont="1" applyBorder="1" applyAlignment="1">
      <alignment horizontal="center" wrapText="1"/>
    </xf>
    <xf numFmtId="0" fontId="0" fillId="0" borderId="110" xfId="9" applyFont="1" applyBorder="1" applyAlignment="1">
      <alignment horizontal="center" wrapText="1"/>
    </xf>
    <xf numFmtId="0" fontId="0" fillId="0" borderId="108" xfId="9" applyFont="1" applyBorder="1" applyAlignment="1">
      <alignment horizontal="center"/>
    </xf>
    <xf numFmtId="0" fontId="0" fillId="0" borderId="109" xfId="9" applyFont="1" applyBorder="1" applyAlignment="1">
      <alignment horizontal="center"/>
    </xf>
    <xf numFmtId="0" fontId="0" fillId="0" borderId="110" xfId="9" applyFont="1" applyBorder="1" applyAlignment="1">
      <alignment horizontal="center"/>
    </xf>
    <xf numFmtId="168" fontId="0" fillId="0" borderId="108" xfId="4" applyNumberFormat="1" applyFont="1" applyFill="1" applyBorder="1" applyAlignment="1" applyProtection="1">
      <alignment horizontal="center"/>
    </xf>
    <xf numFmtId="168" fontId="0" fillId="0" borderId="110" xfId="4" applyNumberFormat="1" applyFont="1" applyFill="1" applyBorder="1" applyAlignment="1" applyProtection="1">
      <alignment horizontal="center"/>
    </xf>
    <xf numFmtId="0" fontId="5" fillId="0" borderId="108" xfId="9" applyFont="1" applyBorder="1" applyAlignment="1">
      <alignment horizontal="left"/>
    </xf>
    <xf numFmtId="0" fontId="5" fillId="0" borderId="109" xfId="9" applyFont="1" applyBorder="1" applyAlignment="1">
      <alignment horizontal="left"/>
    </xf>
    <xf numFmtId="0" fontId="5" fillId="0" borderId="110" xfId="9" applyFont="1" applyBorder="1" applyAlignment="1">
      <alignment horizontal="left"/>
    </xf>
    <xf numFmtId="168" fontId="5" fillId="0" borderId="108" xfId="4" applyNumberFormat="1" applyFont="1" applyFill="1" applyBorder="1" applyAlignment="1" applyProtection="1">
      <alignment horizontal="center"/>
    </xf>
    <xf numFmtId="168" fontId="5" fillId="0" borderId="110" xfId="4" applyNumberFormat="1" applyFont="1" applyFill="1" applyBorder="1" applyAlignment="1" applyProtection="1">
      <alignment horizontal="center"/>
    </xf>
    <xf numFmtId="0" fontId="4" fillId="0" borderId="111" xfId="9" applyFont="1" applyBorder="1" applyAlignment="1">
      <alignment horizontal="left"/>
    </xf>
    <xf numFmtId="168" fontId="4" fillId="0" borderId="111" xfId="4" applyNumberFormat="1" applyFont="1" applyFill="1" applyBorder="1" applyAlignment="1" applyProtection="1">
      <alignment horizontal="center"/>
    </xf>
    <xf numFmtId="0" fontId="69" fillId="5" borderId="0" xfId="9" applyFont="1" applyFill="1" applyBorder="1" applyAlignment="1">
      <alignment horizontal="center"/>
    </xf>
    <xf numFmtId="0" fontId="70" fillId="0" borderId="0" xfId="9" applyFont="1" applyBorder="1" applyAlignment="1">
      <alignment horizontal="center"/>
    </xf>
    <xf numFmtId="0" fontId="0" fillId="0" borderId="0" xfId="9" applyFont="1" applyBorder="1" applyAlignment="1">
      <alignment horizontal="center"/>
    </xf>
    <xf numFmtId="0" fontId="4" fillId="0" borderId="73" xfId="9" applyFont="1" applyBorder="1" applyAlignment="1">
      <alignment horizontal="center" wrapText="1"/>
    </xf>
    <xf numFmtId="0" fontId="4" fillId="0" borderId="75" xfId="9" applyFont="1" applyBorder="1" applyAlignment="1">
      <alignment horizontal="center"/>
    </xf>
    <xf numFmtId="0" fontId="4" fillId="0" borderId="103" xfId="9" applyFont="1" applyBorder="1" applyAlignment="1"/>
    <xf numFmtId="0" fontId="0" fillId="0" borderId="103" xfId="9" applyFont="1" applyBorder="1" applyAlignment="1"/>
    <xf numFmtId="0" fontId="0" fillId="0" borderId="107" xfId="9" applyFont="1" applyBorder="1" applyAlignment="1"/>
    <xf numFmtId="168" fontId="0" fillId="4" borderId="103" xfId="4" applyNumberFormat="1" applyFont="1" applyFill="1" applyBorder="1" applyAlignment="1" applyProtection="1">
      <alignment horizontal="center"/>
    </xf>
    <xf numFmtId="0" fontId="0" fillId="0" borderId="108" xfId="9" applyFont="1" applyBorder="1" applyAlignment="1">
      <alignment wrapText="1"/>
    </xf>
    <xf numFmtId="0" fontId="0" fillId="0" borderId="109" xfId="9" applyFont="1" applyBorder="1" applyAlignment="1">
      <alignment wrapText="1"/>
    </xf>
    <xf numFmtId="0" fontId="0" fillId="0" borderId="110" xfId="9" applyFont="1" applyBorder="1" applyAlignment="1">
      <alignment wrapText="1"/>
    </xf>
    <xf numFmtId="0" fontId="5" fillId="0" borderId="108" xfId="9" applyFont="1" applyBorder="1" applyAlignment="1"/>
    <xf numFmtId="0" fontId="5" fillId="0" borderId="109" xfId="9" applyFont="1" applyBorder="1" applyAlignment="1"/>
    <xf numFmtId="0" fontId="5" fillId="0" borderId="110" xfId="9" applyFont="1" applyBorder="1" applyAlignment="1"/>
    <xf numFmtId="0" fontId="4" fillId="0" borderId="111" xfId="9" applyFont="1" applyBorder="1" applyAlignment="1"/>
    <xf numFmtId="0" fontId="70" fillId="0" borderId="0" xfId="9" applyFont="1" applyFill="1" applyBorder="1" applyAlignment="1">
      <alignment horizontal="center"/>
    </xf>
    <xf numFmtId="0" fontId="0" fillId="0" borderId="108" xfId="9" applyFont="1" applyBorder="1" applyAlignment="1"/>
    <xf numFmtId="0" fontId="0" fillId="0" borderId="109" xfId="9" applyFont="1" applyBorder="1" applyAlignment="1"/>
    <xf numFmtId="0" fontId="0" fillId="0" borderId="110" xfId="9" applyFont="1" applyBorder="1" applyAlignment="1"/>
    <xf numFmtId="0" fontId="0" fillId="0" borderId="104" xfId="9" applyFont="1" applyBorder="1" applyAlignment="1"/>
    <xf numFmtId="0" fontId="0" fillId="0" borderId="105" xfId="9" applyFont="1" applyBorder="1" applyAlignment="1"/>
    <xf numFmtId="0" fontId="0" fillId="0" borderId="106" xfId="9" applyFont="1" applyBorder="1" applyAlignment="1"/>
    <xf numFmtId="0" fontId="4" fillId="0" borderId="108" xfId="9" applyFont="1" applyBorder="1" applyAlignment="1"/>
    <xf numFmtId="0" fontId="4" fillId="0" borderId="109" xfId="9" applyFont="1" applyBorder="1" applyAlignment="1"/>
    <xf numFmtId="0" fontId="4" fillId="0" borderId="110" xfId="9" applyFont="1" applyBorder="1" applyAlignment="1"/>
    <xf numFmtId="0" fontId="101" fillId="0" borderId="0" xfId="25" applyFont="1" applyAlignment="1">
      <alignment horizontal="center" vertical="center" wrapText="1"/>
    </xf>
    <xf numFmtId="0" fontId="1" fillId="0" borderId="11" xfId="25" applyBorder="1" applyAlignment="1">
      <alignment horizontal="center" vertical="center"/>
    </xf>
    <xf numFmtId="0" fontId="1" fillId="0" borderId="22" xfId="25" applyBorder="1" applyAlignment="1">
      <alignment horizontal="center" vertical="center"/>
    </xf>
    <xf numFmtId="0" fontId="104" fillId="0" borderId="8" xfId="25" applyFont="1" applyBorder="1" applyAlignment="1">
      <alignment horizontal="center" vertical="center" wrapText="1"/>
    </xf>
    <xf numFmtId="166" fontId="0" fillId="0" borderId="8" xfId="26" applyNumberFormat="1" applyFont="1" applyBorder="1" applyAlignment="1">
      <alignment horizontal="center" vertical="center"/>
    </xf>
    <xf numFmtId="166" fontId="101" fillId="0" borderId="8" xfId="26" applyNumberFormat="1" applyFont="1" applyBorder="1" applyAlignment="1">
      <alignment horizontal="center" vertical="center"/>
    </xf>
    <xf numFmtId="14" fontId="1" fillId="0" borderId="8" xfId="25" applyNumberFormat="1" applyBorder="1" applyAlignment="1">
      <alignment horizontal="center" vertical="center"/>
    </xf>
    <xf numFmtId="0" fontId="1" fillId="0" borderId="8" xfId="25" applyBorder="1" applyAlignment="1">
      <alignment horizontal="center" vertical="center"/>
    </xf>
    <xf numFmtId="14" fontId="1" fillId="0" borderId="11" xfId="25" applyNumberFormat="1" applyBorder="1" applyAlignment="1">
      <alignment horizontal="center" vertical="center"/>
    </xf>
    <xf numFmtId="14" fontId="1" fillId="0" borderId="22" xfId="25" applyNumberFormat="1" applyBorder="1" applyAlignment="1">
      <alignment horizontal="center" vertical="center"/>
    </xf>
    <xf numFmtId="166" fontId="0" fillId="0" borderId="11" xfId="26" applyNumberFormat="1" applyFont="1" applyBorder="1" applyAlignment="1">
      <alignment horizontal="center" vertical="center"/>
    </xf>
    <xf numFmtId="166" fontId="0" fillId="0" borderId="22" xfId="26" applyNumberFormat="1" applyFont="1" applyBorder="1" applyAlignment="1">
      <alignment horizontal="center" vertical="center"/>
    </xf>
    <xf numFmtId="0" fontId="1" fillId="0" borderId="11" xfId="25" applyFill="1" applyBorder="1" applyAlignment="1">
      <alignment horizontal="center" vertical="center"/>
    </xf>
    <xf numFmtId="0" fontId="1" fillId="0" borderId="37" xfId="25" applyFill="1" applyBorder="1" applyAlignment="1">
      <alignment horizontal="center" vertical="center"/>
    </xf>
    <xf numFmtId="0" fontId="1" fillId="0" borderId="22" xfId="25" applyFill="1" applyBorder="1" applyAlignment="1">
      <alignment horizontal="center" vertical="center"/>
    </xf>
    <xf numFmtId="0" fontId="105" fillId="0" borderId="11" xfId="25" applyFont="1" applyBorder="1" applyAlignment="1">
      <alignment horizontal="center" vertical="center" wrapText="1"/>
    </xf>
    <xf numFmtId="0" fontId="105" fillId="0" borderId="37" xfId="25" applyFont="1" applyBorder="1" applyAlignment="1">
      <alignment horizontal="center" vertical="center" wrapText="1"/>
    </xf>
    <xf numFmtId="0" fontId="105" fillId="0" borderId="22" xfId="25" applyFont="1" applyBorder="1" applyAlignment="1">
      <alignment horizontal="center" vertical="center" wrapText="1"/>
    </xf>
    <xf numFmtId="166" fontId="0" fillId="0" borderId="37" xfId="26" applyNumberFormat="1" applyFont="1" applyBorder="1" applyAlignment="1">
      <alignment horizontal="center" vertical="center"/>
    </xf>
    <xf numFmtId="166" fontId="101" fillId="0" borderId="11" xfId="26" applyNumberFormat="1" applyFont="1" applyBorder="1" applyAlignment="1">
      <alignment horizontal="center" vertical="center"/>
    </xf>
    <xf numFmtId="166" fontId="101" fillId="0" borderId="37" xfId="26" applyNumberFormat="1" applyFont="1" applyBorder="1" applyAlignment="1">
      <alignment horizontal="center" vertical="center"/>
    </xf>
    <xf numFmtId="166" fontId="101" fillId="0" borderId="22" xfId="26" applyNumberFormat="1" applyFont="1" applyBorder="1" applyAlignment="1">
      <alignment horizontal="center" vertical="center"/>
    </xf>
    <xf numFmtId="0" fontId="1" fillId="0" borderId="37" xfId="25" applyBorder="1" applyAlignment="1">
      <alignment horizontal="center" vertical="center"/>
    </xf>
    <xf numFmtId="14" fontId="1" fillId="0" borderId="37" xfId="25" applyNumberFormat="1" applyBorder="1" applyAlignment="1">
      <alignment horizontal="center" vertical="center"/>
    </xf>
    <xf numFmtId="166" fontId="101" fillId="0" borderId="11" xfId="25" applyNumberFormat="1" applyFont="1" applyBorder="1" applyAlignment="1">
      <alignment horizontal="center" vertical="center"/>
    </xf>
    <xf numFmtId="166" fontId="101" fillId="0" borderId="37" xfId="25" applyNumberFormat="1" applyFont="1" applyBorder="1" applyAlignment="1">
      <alignment horizontal="center" vertical="center"/>
    </xf>
    <xf numFmtId="166" fontId="101" fillId="0" borderId="22" xfId="25" applyNumberFormat="1" applyFont="1" applyBorder="1" applyAlignment="1">
      <alignment horizontal="center" vertical="center"/>
    </xf>
    <xf numFmtId="166" fontId="101" fillId="0" borderId="8" xfId="26" applyNumberFormat="1" applyFont="1" applyBorder="1" applyAlignment="1">
      <alignment horizontal="center" vertical="center" wrapText="1"/>
    </xf>
    <xf numFmtId="0" fontId="105" fillId="0" borderId="8" xfId="25" applyFont="1" applyBorder="1" applyAlignment="1">
      <alignment horizontal="center" vertical="center" wrapText="1"/>
    </xf>
    <xf numFmtId="166" fontId="101" fillId="0" borderId="11" xfId="26" applyNumberFormat="1" applyFont="1" applyBorder="1" applyAlignment="1">
      <alignment horizontal="center" vertical="center" wrapText="1"/>
    </xf>
    <xf numFmtId="166" fontId="101" fillId="0" borderId="22" xfId="26" applyNumberFormat="1" applyFont="1" applyBorder="1" applyAlignment="1">
      <alignment horizontal="center" vertical="center" wrapText="1"/>
    </xf>
    <xf numFmtId="49" fontId="1" fillId="0" borderId="11" xfId="25" applyNumberFormat="1" applyBorder="1" applyAlignment="1">
      <alignment horizontal="center" vertical="center"/>
    </xf>
    <xf numFmtId="49" fontId="1" fillId="0" borderId="37" xfId="25" applyNumberFormat="1" applyBorder="1" applyAlignment="1">
      <alignment horizontal="center" vertical="center"/>
    </xf>
    <xf numFmtId="49" fontId="1" fillId="0" borderId="22" xfId="25" applyNumberFormat="1" applyBorder="1" applyAlignment="1">
      <alignment horizontal="center" vertical="center"/>
    </xf>
    <xf numFmtId="166" fontId="101" fillId="0" borderId="37" xfId="26" applyNumberFormat="1" applyFont="1" applyBorder="1" applyAlignment="1">
      <alignment horizontal="center" vertical="center" wrapText="1"/>
    </xf>
    <xf numFmtId="0" fontId="101" fillId="0" borderId="0" xfId="25" applyFont="1" applyAlignment="1">
      <alignment horizontal="left" vertical="center"/>
    </xf>
    <xf numFmtId="166" fontId="101" fillId="0" borderId="63" xfId="25" applyNumberFormat="1" applyFont="1" applyBorder="1" applyAlignment="1">
      <alignment horizontal="left"/>
    </xf>
    <xf numFmtId="0" fontId="0" fillId="0" borderId="0" xfId="0" applyAlignment="1"/>
    <xf numFmtId="0" fontId="61" fillId="5" borderId="0" xfId="16" applyFont="1" applyFill="1" applyAlignment="1">
      <alignment horizontal="center"/>
    </xf>
  </cellXfs>
  <cellStyles count="27">
    <cellStyle name="Ezres" xfId="1" builtinId="3"/>
    <cellStyle name="Ezres 2" xfId="2"/>
    <cellStyle name="Ezres 2 2" xfId="3"/>
    <cellStyle name="Ezres 2 2 2" xfId="4"/>
    <cellStyle name="Ezres 2 2 3" xfId="20"/>
    <cellStyle name="Ezres 2 3" xfId="19"/>
    <cellStyle name="Ezres 3" xfId="5"/>
    <cellStyle name="Ezres 3 2" xfId="6"/>
    <cellStyle name="Ezres 4" xfId="23"/>
    <cellStyle name="Ezres 5" xfId="26"/>
    <cellStyle name="Normál" xfId="0" builtinId="0"/>
    <cellStyle name="Normál 2" xfId="7"/>
    <cellStyle name="Normál 3" xfId="8"/>
    <cellStyle name="Normál 3 2" xfId="9"/>
    <cellStyle name="Normál 3 3" xfId="24"/>
    <cellStyle name="Normál 4" xfId="10"/>
    <cellStyle name="Normál 5" xfId="22"/>
    <cellStyle name="Normál 6" xfId="25"/>
    <cellStyle name="Normál_KVRENMUNKA" xfId="11"/>
    <cellStyle name="Normál_rendelet mellékletei (1)" xfId="12"/>
    <cellStyle name="Normál_VAGYONK" xfId="13"/>
    <cellStyle name="Normál_VAGYONKIM" xfId="14"/>
    <cellStyle name="Normál_Zárszámadás mell" xfId="15"/>
    <cellStyle name="Normál_Zárszámadás mell 2" xfId="16"/>
    <cellStyle name="Százalék 2" xfId="17"/>
    <cellStyle name="Százalék 3" xfId="18"/>
    <cellStyle name="Százalék 3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15</xdr:col>
          <xdr:colOff>561975</xdr:colOff>
          <xdr:row>142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1.xlsx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52"/>
  <sheetViews>
    <sheetView topLeftCell="H19" zoomScaleNormal="100" workbookViewId="0">
      <selection activeCell="H34" sqref="H34"/>
    </sheetView>
  </sheetViews>
  <sheetFormatPr defaultRowHeight="14.25" x14ac:dyDescent="0.2"/>
  <cols>
    <col min="1" max="1" width="32.7109375" style="32" customWidth="1"/>
    <col min="2" max="3" width="15.5703125" style="32" bestFit="1" customWidth="1"/>
    <col min="4" max="4" width="15.140625" style="32" customWidth="1"/>
    <col min="5" max="5" width="12" style="32" customWidth="1"/>
    <col min="6" max="6" width="12.42578125" style="32" customWidth="1"/>
    <col min="7" max="7" width="12.85546875" style="32" customWidth="1"/>
    <col min="8" max="8" width="12.42578125" style="32" customWidth="1"/>
    <col min="9" max="9" width="9.7109375" style="32" customWidth="1"/>
    <col min="10" max="10" width="12.7109375" style="32" customWidth="1"/>
    <col min="11" max="11" width="14.28515625" style="32" customWidth="1"/>
    <col min="12" max="12" width="13.28515625" style="32" customWidth="1"/>
    <col min="13" max="13" width="10.5703125" style="32" bestFit="1" customWidth="1"/>
    <col min="14" max="14" width="15.42578125" style="32" customWidth="1"/>
    <col min="15" max="16" width="16" style="32" customWidth="1"/>
    <col min="17" max="17" width="11.140625" style="44" customWidth="1"/>
    <col min="18" max="18" width="15.28515625" style="602" bestFit="1" customWidth="1"/>
  </cols>
  <sheetData>
    <row r="3" spans="1:18" ht="37.5" customHeight="1" x14ac:dyDescent="0.25">
      <c r="A3" s="1532" t="s">
        <v>608</v>
      </c>
      <c r="B3" s="1532"/>
      <c r="C3" s="1532"/>
      <c r="D3" s="1532"/>
      <c r="E3" s="1532"/>
      <c r="F3" s="1532"/>
      <c r="G3" s="1532"/>
      <c r="H3" s="1532"/>
      <c r="I3" s="1532"/>
      <c r="J3" s="1532"/>
      <c r="K3" s="1532"/>
      <c r="L3" s="1532"/>
      <c r="M3" s="1532"/>
      <c r="N3" s="1532"/>
      <c r="O3" s="1532"/>
      <c r="P3" s="1532"/>
      <c r="Q3" s="1532"/>
    </row>
    <row r="4" spans="1:18" ht="1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1:18" ht="18.75" customHeight="1" thickBot="1" x14ac:dyDescent="0.25">
      <c r="A5" s="64"/>
      <c r="B5" s="64"/>
      <c r="C5" s="64"/>
      <c r="D5" s="64"/>
      <c r="E5" s="64"/>
      <c r="F5" s="704"/>
      <c r="G5" s="704"/>
      <c r="H5" s="704"/>
      <c r="I5" s="704"/>
      <c r="J5" s="704"/>
      <c r="K5" s="704"/>
      <c r="L5" s="704"/>
      <c r="M5" s="704"/>
      <c r="N5" s="1533" t="s">
        <v>556</v>
      </c>
      <c r="O5" s="1534"/>
      <c r="P5" s="1534"/>
      <c r="Q5" s="1534"/>
    </row>
    <row r="6" spans="1:18" s="18" customFormat="1" ht="14.25" customHeight="1" thickBot="1" x14ac:dyDescent="0.25">
      <c r="A6" s="1535" t="s">
        <v>91</v>
      </c>
      <c r="B6" s="1537" t="s">
        <v>157</v>
      </c>
      <c r="C6" s="1538"/>
      <c r="D6" s="1538"/>
      <c r="E6" s="1539"/>
      <c r="F6" s="1537" t="s">
        <v>536</v>
      </c>
      <c r="G6" s="1538"/>
      <c r="H6" s="1538"/>
      <c r="I6" s="1539"/>
      <c r="J6" s="1537" t="s">
        <v>156</v>
      </c>
      <c r="K6" s="1538"/>
      <c r="L6" s="1538"/>
      <c r="M6" s="1539"/>
      <c r="N6" s="1540" t="s">
        <v>11</v>
      </c>
      <c r="O6" s="1541"/>
      <c r="P6" s="1541"/>
      <c r="Q6" s="1542"/>
      <c r="R6" s="705"/>
    </row>
    <row r="7" spans="1:18" s="18" customFormat="1" ht="51" customHeight="1" thickBot="1" x14ac:dyDescent="0.25">
      <c r="A7" s="1536"/>
      <c r="B7" s="175" t="s">
        <v>158</v>
      </c>
      <c r="C7" s="175" t="s">
        <v>159</v>
      </c>
      <c r="D7" s="260" t="s">
        <v>160</v>
      </c>
      <c r="E7" s="277" t="s">
        <v>161</v>
      </c>
      <c r="F7" s="271" t="s">
        <v>158</v>
      </c>
      <c r="G7" s="175" t="s">
        <v>159</v>
      </c>
      <c r="H7" s="260" t="s">
        <v>160</v>
      </c>
      <c r="I7" s="277" t="s">
        <v>161</v>
      </c>
      <c r="J7" s="271" t="s">
        <v>158</v>
      </c>
      <c r="K7" s="175" t="s">
        <v>159</v>
      </c>
      <c r="L7" s="176" t="s">
        <v>160</v>
      </c>
      <c r="M7" s="176" t="s">
        <v>161</v>
      </c>
      <c r="N7" s="175" t="s">
        <v>158</v>
      </c>
      <c r="O7" s="175" t="s">
        <v>159</v>
      </c>
      <c r="P7" s="260" t="s">
        <v>160</v>
      </c>
      <c r="Q7" s="277" t="s">
        <v>161</v>
      </c>
      <c r="R7" s="705"/>
    </row>
    <row r="8" spans="1:18" s="18" customFormat="1" ht="56.25" customHeight="1" thickBot="1" x14ac:dyDescent="0.3">
      <c r="A8" s="159" t="s">
        <v>57</v>
      </c>
      <c r="B8" s="93">
        <f>B9+B16+B15</f>
        <v>339619100</v>
      </c>
      <c r="C8" s="93">
        <f>C9+C16+C15</f>
        <v>804870412</v>
      </c>
      <c r="D8" s="93">
        <f>D9+D16+D15</f>
        <v>792437084</v>
      </c>
      <c r="E8" s="291">
        <f>D8/C8*100</f>
        <v>98.45523853099472</v>
      </c>
      <c r="F8" s="93">
        <f>F9+F16</f>
        <v>0</v>
      </c>
      <c r="G8" s="93">
        <f>G9+G16</f>
        <v>0</v>
      </c>
      <c r="H8" s="261">
        <f>H9+H16</f>
        <v>0</v>
      </c>
      <c r="I8" s="291"/>
      <c r="J8" s="160">
        <f>J9+J16</f>
        <v>0</v>
      </c>
      <c r="K8" s="150">
        <f>K9+K16</f>
        <v>200000</v>
      </c>
      <c r="L8" s="161">
        <f>L9+L16</f>
        <v>200000</v>
      </c>
      <c r="M8" s="349">
        <f>L8/K8%</f>
        <v>100</v>
      </c>
      <c r="N8" s="280">
        <f>J8+F8+B8</f>
        <v>339619100</v>
      </c>
      <c r="O8" s="105">
        <f>K8+G8+C8</f>
        <v>805070412</v>
      </c>
      <c r="P8" s="283">
        <f>L8+H8+D8</f>
        <v>792637084</v>
      </c>
      <c r="Q8" s="291">
        <f>P8/O8*100</f>
        <v>98.455622289097363</v>
      </c>
      <c r="R8" s="705"/>
    </row>
    <row r="9" spans="1:18" s="18" customFormat="1" ht="33.75" customHeight="1" thickBot="1" x14ac:dyDescent="0.3">
      <c r="A9" s="158" t="s">
        <v>61</v>
      </c>
      <c r="B9" s="126">
        <f>SUM(B10:B14)</f>
        <v>334670529</v>
      </c>
      <c r="C9" s="126">
        <f t="shared" ref="C9:D9" si="0">SUM(C10:C14)</f>
        <v>291912231</v>
      </c>
      <c r="D9" s="126">
        <f t="shared" si="0"/>
        <v>291957691</v>
      </c>
      <c r="E9" s="163">
        <f t="shared" ref="E9:E34" si="1">D9/C9*100</f>
        <v>100.01557317411616</v>
      </c>
      <c r="F9" s="126">
        <f>SUM(F10:F13)</f>
        <v>0</v>
      </c>
      <c r="G9" s="94">
        <f>SUM(G10:G13)</f>
        <v>0</v>
      </c>
      <c r="H9" s="95">
        <f>SUM(H10:H13)</f>
        <v>0</v>
      </c>
      <c r="I9" s="163"/>
      <c r="J9" s="126">
        <f>SUM(J10:J13)</f>
        <v>0</v>
      </c>
      <c r="K9" s="94">
        <f>SUM(K10:K13)</f>
        <v>0</v>
      </c>
      <c r="L9" s="95">
        <f>SUM(L10:L13)</f>
        <v>0</v>
      </c>
      <c r="M9" s="163"/>
      <c r="N9" s="126">
        <f t="shared" ref="N9:P34" si="2">J9+F9+B9</f>
        <v>334670529</v>
      </c>
      <c r="O9" s="94">
        <f t="shared" si="2"/>
        <v>291912231</v>
      </c>
      <c r="P9" s="95">
        <f t="shared" si="2"/>
        <v>291957691</v>
      </c>
      <c r="Q9" s="163">
        <f t="shared" ref="Q9:Q46" si="3">P9/O9*100</f>
        <v>100.01557317411616</v>
      </c>
      <c r="R9" s="705"/>
    </row>
    <row r="10" spans="1:18" s="18" customFormat="1" ht="48.75" customHeight="1" x14ac:dyDescent="0.25">
      <c r="A10" s="157" t="s">
        <v>58</v>
      </c>
      <c r="B10" s="253">
        <v>164633912</v>
      </c>
      <c r="C10" s="256">
        <v>165623912</v>
      </c>
      <c r="D10" s="262">
        <v>165623912</v>
      </c>
      <c r="E10" s="355">
        <f t="shared" si="1"/>
        <v>100</v>
      </c>
      <c r="F10" s="253"/>
      <c r="G10" s="99"/>
      <c r="H10" s="140"/>
      <c r="I10" s="293"/>
      <c r="J10" s="253"/>
      <c r="K10" s="140"/>
      <c r="L10" s="140"/>
      <c r="M10" s="293"/>
      <c r="N10" s="350">
        <f t="shared" si="2"/>
        <v>164633912</v>
      </c>
      <c r="O10" s="351">
        <f t="shared" si="2"/>
        <v>165623912</v>
      </c>
      <c r="P10" s="284">
        <f t="shared" si="2"/>
        <v>165623912</v>
      </c>
      <c r="Q10" s="293">
        <f t="shared" si="3"/>
        <v>100</v>
      </c>
      <c r="R10" s="705"/>
    </row>
    <row r="11" spans="1:18" s="18" customFormat="1" ht="46.5" customHeight="1" x14ac:dyDescent="0.25">
      <c r="A11" s="96" t="s">
        <v>59</v>
      </c>
      <c r="B11" s="253">
        <v>91720560</v>
      </c>
      <c r="C11" s="256">
        <v>90657831</v>
      </c>
      <c r="D11" s="262">
        <v>90657831</v>
      </c>
      <c r="E11" s="356">
        <f t="shared" si="1"/>
        <v>100</v>
      </c>
      <c r="F11" s="253"/>
      <c r="G11" s="99"/>
      <c r="H11" s="140"/>
      <c r="I11" s="278"/>
      <c r="J11" s="253"/>
      <c r="K11" s="140"/>
      <c r="L11" s="140"/>
      <c r="M11" s="278"/>
      <c r="N11" s="279">
        <f t="shared" si="2"/>
        <v>91720560</v>
      </c>
      <c r="O11" s="259">
        <f t="shared" si="2"/>
        <v>90657831</v>
      </c>
      <c r="P11" s="282">
        <f t="shared" si="2"/>
        <v>90657831</v>
      </c>
      <c r="Q11" s="278">
        <f t="shared" si="3"/>
        <v>100</v>
      </c>
      <c r="R11" s="705"/>
    </row>
    <row r="12" spans="1:18" s="18" customFormat="1" ht="40.5" customHeight="1" x14ac:dyDescent="0.25">
      <c r="A12" s="96" t="s">
        <v>60</v>
      </c>
      <c r="B12" s="254">
        <v>6205020</v>
      </c>
      <c r="C12" s="257">
        <v>6877210</v>
      </c>
      <c r="D12" s="263">
        <v>6877210</v>
      </c>
      <c r="E12" s="356">
        <f t="shared" si="1"/>
        <v>100</v>
      </c>
      <c r="F12" s="254"/>
      <c r="G12" s="100"/>
      <c r="H12" s="141"/>
      <c r="I12" s="278"/>
      <c r="J12" s="254"/>
      <c r="K12" s="141"/>
      <c r="L12" s="141"/>
      <c r="M12" s="278"/>
      <c r="N12" s="149">
        <f t="shared" si="2"/>
        <v>6205020</v>
      </c>
      <c r="O12" s="91">
        <f t="shared" si="2"/>
        <v>6877210</v>
      </c>
      <c r="P12" s="282">
        <f t="shared" si="2"/>
        <v>6877210</v>
      </c>
      <c r="Q12" s="278">
        <f t="shared" si="3"/>
        <v>100</v>
      </c>
      <c r="R12" s="705"/>
    </row>
    <row r="13" spans="1:18" s="18" customFormat="1" ht="43.5" x14ac:dyDescent="0.25">
      <c r="A13" s="96" t="s">
        <v>488</v>
      </c>
      <c r="B13" s="254">
        <v>72111037</v>
      </c>
      <c r="C13" s="257">
        <v>28753278</v>
      </c>
      <c r="D13" s="263">
        <v>28753278</v>
      </c>
      <c r="E13" s="356">
        <f t="shared" si="1"/>
        <v>100</v>
      </c>
      <c r="F13" s="254"/>
      <c r="G13" s="100"/>
      <c r="H13" s="141"/>
      <c r="I13" s="278"/>
      <c r="J13" s="254"/>
      <c r="K13" s="141"/>
      <c r="L13" s="141"/>
      <c r="M13" s="278"/>
      <c r="N13" s="149">
        <f t="shared" si="2"/>
        <v>72111037</v>
      </c>
      <c r="O13" s="91">
        <f t="shared" si="2"/>
        <v>28753278</v>
      </c>
      <c r="P13" s="282">
        <f t="shared" si="2"/>
        <v>28753278</v>
      </c>
      <c r="Q13" s="278">
        <f t="shared" si="3"/>
        <v>100</v>
      </c>
      <c r="R13" s="705"/>
    </row>
    <row r="14" spans="1:18" s="18" customFormat="1" ht="29.25" x14ac:dyDescent="0.25">
      <c r="A14" s="106" t="s">
        <v>552</v>
      </c>
      <c r="B14" s="985"/>
      <c r="C14" s="986"/>
      <c r="D14" s="266">
        <v>45460</v>
      </c>
      <c r="E14" s="357"/>
      <c r="F14" s="985"/>
      <c r="G14" s="109"/>
      <c r="H14" s="143"/>
      <c r="I14" s="291"/>
      <c r="J14" s="985"/>
      <c r="K14" s="143"/>
      <c r="L14" s="143"/>
      <c r="M14" s="291"/>
      <c r="N14" s="280">
        <v>0</v>
      </c>
      <c r="O14" s="105">
        <f t="shared" si="2"/>
        <v>0</v>
      </c>
      <c r="P14" s="283">
        <f t="shared" si="2"/>
        <v>45460</v>
      </c>
      <c r="Q14" s="291"/>
      <c r="R14" s="705"/>
    </row>
    <row r="15" spans="1:18" s="18" customFormat="1" ht="57.75" x14ac:dyDescent="0.25">
      <c r="A15" s="106" t="s">
        <v>551</v>
      </c>
      <c r="B15" s="985"/>
      <c r="C15" s="986"/>
      <c r="D15" s="266"/>
      <c r="E15" s="357"/>
      <c r="F15" s="985"/>
      <c r="G15" s="109"/>
      <c r="H15" s="143"/>
      <c r="I15" s="291"/>
      <c r="J15" s="985"/>
      <c r="K15" s="143"/>
      <c r="L15" s="143"/>
      <c r="M15" s="291"/>
      <c r="N15" s="280">
        <f t="shared" si="2"/>
        <v>0</v>
      </c>
      <c r="O15" s="105">
        <v>0</v>
      </c>
      <c r="P15" s="283">
        <v>0</v>
      </c>
      <c r="Q15" s="291"/>
      <c r="R15" s="705"/>
    </row>
    <row r="16" spans="1:18" s="76" customFormat="1" ht="44.25" thickBot="1" x14ac:dyDescent="0.3">
      <c r="A16" s="101" t="s">
        <v>152</v>
      </c>
      <c r="B16" s="255">
        <v>4948571</v>
      </c>
      <c r="C16" s="258">
        <v>512958181</v>
      </c>
      <c r="D16" s="264">
        <v>500479393</v>
      </c>
      <c r="E16" s="357">
        <f t="shared" si="1"/>
        <v>97.56728940833483</v>
      </c>
      <c r="F16" s="255">
        <v>0</v>
      </c>
      <c r="G16" s="104"/>
      <c r="H16" s="142"/>
      <c r="I16" s="357"/>
      <c r="J16" s="255">
        <v>0</v>
      </c>
      <c r="K16" s="142">
        <v>200000</v>
      </c>
      <c r="L16" s="142">
        <v>200000</v>
      </c>
      <c r="M16" s="357">
        <f>L16/K16%</f>
        <v>100</v>
      </c>
      <c r="N16" s="280">
        <f t="shared" si="2"/>
        <v>4948571</v>
      </c>
      <c r="O16" s="105">
        <f t="shared" si="2"/>
        <v>513158181</v>
      </c>
      <c r="P16" s="283">
        <f t="shared" si="2"/>
        <v>500679393</v>
      </c>
      <c r="Q16" s="291">
        <f t="shared" si="3"/>
        <v>97.56823754116472</v>
      </c>
      <c r="R16" s="706"/>
    </row>
    <row r="17" spans="1:18" s="77" customFormat="1" ht="48.75" customHeight="1" thickBot="1" x14ac:dyDescent="0.3">
      <c r="A17" s="92" t="s">
        <v>62</v>
      </c>
      <c r="B17" s="126">
        <f t="shared" ref="B17:L17" si="4">SUM(B18:B19)</f>
        <v>1968432291</v>
      </c>
      <c r="C17" s="94">
        <f t="shared" si="4"/>
        <v>2854405849</v>
      </c>
      <c r="D17" s="95">
        <f t="shared" si="4"/>
        <v>102758460</v>
      </c>
      <c r="E17" s="163">
        <f t="shared" si="1"/>
        <v>3.5999947252069973</v>
      </c>
      <c r="F17" s="126">
        <f t="shared" si="4"/>
        <v>0</v>
      </c>
      <c r="G17" s="94">
        <f t="shared" si="4"/>
        <v>0</v>
      </c>
      <c r="H17" s="95">
        <f t="shared" si="4"/>
        <v>0</v>
      </c>
      <c r="I17" s="163"/>
      <c r="J17" s="126">
        <f t="shared" si="4"/>
        <v>0</v>
      </c>
      <c r="K17" s="95">
        <f t="shared" si="4"/>
        <v>0</v>
      </c>
      <c r="L17" s="95">
        <f t="shared" si="4"/>
        <v>0</v>
      </c>
      <c r="M17" s="163"/>
      <c r="N17" s="126">
        <f t="shared" si="2"/>
        <v>1968432291</v>
      </c>
      <c r="O17" s="94">
        <f t="shared" si="2"/>
        <v>2854405849</v>
      </c>
      <c r="P17" s="95">
        <f t="shared" si="2"/>
        <v>102758460</v>
      </c>
      <c r="Q17" s="163">
        <f t="shared" si="3"/>
        <v>3.5999947252069973</v>
      </c>
      <c r="R17" s="707"/>
    </row>
    <row r="18" spans="1:18" s="18" customFormat="1" ht="58.5" customHeight="1" x14ac:dyDescent="0.25">
      <c r="A18" s="151" t="s">
        <v>116</v>
      </c>
      <c r="B18" s="152"/>
      <c r="C18" s="153">
        <v>888108</v>
      </c>
      <c r="D18" s="265">
        <v>888108</v>
      </c>
      <c r="E18" s="293">
        <f t="shared" si="1"/>
        <v>100</v>
      </c>
      <c r="F18" s="272"/>
      <c r="G18" s="154"/>
      <c r="H18" s="155"/>
      <c r="I18" s="293"/>
      <c r="J18" s="272"/>
      <c r="K18" s="155"/>
      <c r="L18" s="155"/>
      <c r="M18" s="293"/>
      <c r="N18" s="281">
        <f t="shared" si="2"/>
        <v>0</v>
      </c>
      <c r="O18" s="156">
        <f t="shared" si="2"/>
        <v>888108</v>
      </c>
      <c r="P18" s="284">
        <f t="shared" si="2"/>
        <v>888108</v>
      </c>
      <c r="Q18" s="293">
        <f t="shared" si="3"/>
        <v>100</v>
      </c>
      <c r="R18" s="705"/>
    </row>
    <row r="19" spans="1:18" s="18" customFormat="1" ht="48.75" customHeight="1" thickBot="1" x14ac:dyDescent="0.3">
      <c r="A19" s="106" t="s">
        <v>63</v>
      </c>
      <c r="B19" s="107">
        <v>1968432291</v>
      </c>
      <c r="C19" s="108">
        <v>2853517741</v>
      </c>
      <c r="D19" s="266">
        <v>101870352</v>
      </c>
      <c r="E19" s="291">
        <f t="shared" si="1"/>
        <v>3.5699918923335692</v>
      </c>
      <c r="F19" s="273"/>
      <c r="G19" s="109"/>
      <c r="H19" s="143"/>
      <c r="I19" s="291"/>
      <c r="J19" s="273"/>
      <c r="K19" s="143"/>
      <c r="L19" s="143"/>
      <c r="M19" s="291"/>
      <c r="N19" s="280">
        <f t="shared" si="2"/>
        <v>1968432291</v>
      </c>
      <c r="O19" s="105">
        <f t="shared" si="2"/>
        <v>2853517741</v>
      </c>
      <c r="P19" s="283">
        <f t="shared" si="2"/>
        <v>101870352</v>
      </c>
      <c r="Q19" s="291">
        <f t="shared" si="3"/>
        <v>3.5699918923335692</v>
      </c>
      <c r="R19" s="705"/>
    </row>
    <row r="20" spans="1:18" s="65" customFormat="1" ht="15.75" thickBot="1" x14ac:dyDescent="0.3">
      <c r="A20" s="159" t="s">
        <v>49</v>
      </c>
      <c r="B20" s="992">
        <f>B22+B23+B27+B21</f>
        <v>79118000</v>
      </c>
      <c r="C20" s="992">
        <f>C22+C23+C27+C21</f>
        <v>79193000</v>
      </c>
      <c r="D20" s="992">
        <f>D22+D23+D27+D21</f>
        <v>82384251</v>
      </c>
      <c r="E20" s="163">
        <f t="shared" si="1"/>
        <v>104.0297134847777</v>
      </c>
      <c r="F20" s="991">
        <f>F22+F23+F27</f>
        <v>0</v>
      </c>
      <c r="G20" s="991">
        <f>G22+G23+G27</f>
        <v>0</v>
      </c>
      <c r="H20" s="992">
        <f>H22+H23+H27</f>
        <v>0</v>
      </c>
      <c r="I20" s="163"/>
      <c r="J20" s="996">
        <f>J22+J23+J27</f>
        <v>0</v>
      </c>
      <c r="K20" s="991">
        <f>K22+K23+K27</f>
        <v>0</v>
      </c>
      <c r="L20" s="991">
        <f>L22+L23+L27</f>
        <v>0</v>
      </c>
      <c r="M20" s="163"/>
      <c r="N20" s="163">
        <f t="shared" si="2"/>
        <v>79118000</v>
      </c>
      <c r="O20" s="163">
        <f>K20+G20+C20</f>
        <v>79193000</v>
      </c>
      <c r="P20" s="163">
        <f t="shared" si="2"/>
        <v>82384251</v>
      </c>
      <c r="Q20" s="163">
        <f t="shared" si="3"/>
        <v>104.0297134847777</v>
      </c>
      <c r="R20" s="708"/>
    </row>
    <row r="21" spans="1:18" s="18" customFormat="1" ht="30" thickBot="1" x14ac:dyDescent="0.3">
      <c r="A21" s="989" t="s">
        <v>553</v>
      </c>
      <c r="B21" s="990">
        <v>368000</v>
      </c>
      <c r="C21" s="990">
        <v>368000</v>
      </c>
      <c r="D21" s="993"/>
      <c r="E21" s="355"/>
      <c r="F21" s="995"/>
      <c r="G21" s="990"/>
      <c r="H21" s="993"/>
      <c r="I21" s="355"/>
      <c r="J21" s="995"/>
      <c r="K21" s="990"/>
      <c r="L21" s="990"/>
      <c r="M21" s="98"/>
      <c r="N21" s="163">
        <f t="shared" si="2"/>
        <v>368000</v>
      </c>
      <c r="O21" s="163">
        <f>K21+G21+C21</f>
        <v>368000</v>
      </c>
      <c r="P21" s="98"/>
      <c r="Q21" s="1178"/>
      <c r="R21" s="705"/>
    </row>
    <row r="22" spans="1:18" s="76" customFormat="1" ht="15" x14ac:dyDescent="0.25">
      <c r="A22" s="110" t="s">
        <v>50</v>
      </c>
      <c r="B22" s="111">
        <v>14124000</v>
      </c>
      <c r="C22" s="112">
        <v>14195750</v>
      </c>
      <c r="D22" s="267">
        <v>13998469</v>
      </c>
      <c r="E22" s="355">
        <f t="shared" si="1"/>
        <v>98.610281246147608</v>
      </c>
      <c r="F22" s="274"/>
      <c r="G22" s="113"/>
      <c r="H22" s="114"/>
      <c r="I22" s="278"/>
      <c r="J22" s="274"/>
      <c r="K22" s="114"/>
      <c r="L22" s="114"/>
      <c r="M22" s="293"/>
      <c r="N22" s="281">
        <f t="shared" si="2"/>
        <v>14124000</v>
      </c>
      <c r="O22" s="156">
        <f t="shared" si="2"/>
        <v>14195750</v>
      </c>
      <c r="P22" s="284">
        <f t="shared" si="2"/>
        <v>13998469</v>
      </c>
      <c r="Q22" s="293">
        <f t="shared" si="3"/>
        <v>98.610281246147608</v>
      </c>
      <c r="R22" s="706"/>
    </row>
    <row r="23" spans="1:18" s="76" customFormat="1" ht="29.25" x14ac:dyDescent="0.25">
      <c r="A23" s="115" t="s">
        <v>51</v>
      </c>
      <c r="B23" s="987">
        <f>SUM(B24:B26)</f>
        <v>60466000</v>
      </c>
      <c r="C23" s="987">
        <f t="shared" ref="C23:D23" si="5">SUM(C24:C26)</f>
        <v>58306000</v>
      </c>
      <c r="D23" s="987">
        <f t="shared" si="5"/>
        <v>62498212</v>
      </c>
      <c r="E23" s="356">
        <f t="shared" si="1"/>
        <v>107.19001817994717</v>
      </c>
      <c r="F23" s="165">
        <f>F24+F25+F26</f>
        <v>0</v>
      </c>
      <c r="G23" s="116">
        <f>G24+G25+G26</f>
        <v>0</v>
      </c>
      <c r="H23" s="117">
        <f>H24+H25+H26</f>
        <v>0</v>
      </c>
      <c r="I23" s="278"/>
      <c r="J23" s="165">
        <f>J24+J25+J26</f>
        <v>0</v>
      </c>
      <c r="K23" s="117">
        <f>K24+K25+K26</f>
        <v>0</v>
      </c>
      <c r="L23" s="117">
        <f>L24+L25+L26</f>
        <v>0</v>
      </c>
      <c r="M23" s="278"/>
      <c r="N23" s="149">
        <f t="shared" si="2"/>
        <v>60466000</v>
      </c>
      <c r="O23" s="91">
        <f t="shared" si="2"/>
        <v>58306000</v>
      </c>
      <c r="P23" s="282">
        <f t="shared" si="2"/>
        <v>62498212</v>
      </c>
      <c r="Q23" s="278">
        <f t="shared" si="3"/>
        <v>107.19001817994717</v>
      </c>
      <c r="R23" s="706"/>
    </row>
    <row r="24" spans="1:18" s="76" customFormat="1" ht="57.75" x14ac:dyDescent="0.25">
      <c r="A24" s="106" t="s">
        <v>52</v>
      </c>
      <c r="B24" s="118">
        <v>50623000</v>
      </c>
      <c r="C24" s="119">
        <v>50623000</v>
      </c>
      <c r="D24" s="268">
        <v>53854570</v>
      </c>
      <c r="E24" s="356">
        <f t="shared" si="1"/>
        <v>106.3836003397665</v>
      </c>
      <c r="F24" s="275"/>
      <c r="G24" s="120"/>
      <c r="H24" s="121"/>
      <c r="I24" s="278"/>
      <c r="J24" s="275"/>
      <c r="K24" s="121"/>
      <c r="L24" s="121"/>
      <c r="M24" s="278"/>
      <c r="N24" s="149">
        <f t="shared" si="2"/>
        <v>50623000</v>
      </c>
      <c r="O24" s="91">
        <f t="shared" si="2"/>
        <v>50623000</v>
      </c>
      <c r="P24" s="282">
        <f t="shared" si="2"/>
        <v>53854570</v>
      </c>
      <c r="Q24" s="278">
        <f t="shared" si="3"/>
        <v>106.3836003397665</v>
      </c>
      <c r="R24" s="706"/>
    </row>
    <row r="25" spans="1:18" s="18" customFormat="1" ht="24.75" customHeight="1" x14ac:dyDescent="0.25">
      <c r="A25" s="96" t="s">
        <v>53</v>
      </c>
      <c r="B25" s="122">
        <v>7683000</v>
      </c>
      <c r="C25" s="123">
        <v>7683000</v>
      </c>
      <c r="D25" s="269">
        <v>8643642</v>
      </c>
      <c r="E25" s="356">
        <f t="shared" si="1"/>
        <v>112.50347520499804</v>
      </c>
      <c r="F25" s="276"/>
      <c r="G25" s="124"/>
      <c r="H25" s="125"/>
      <c r="I25" s="278"/>
      <c r="J25" s="276"/>
      <c r="K25" s="125"/>
      <c r="L25" s="125"/>
      <c r="M25" s="278"/>
      <c r="N25" s="149">
        <f t="shared" si="2"/>
        <v>7683000</v>
      </c>
      <c r="O25" s="91">
        <f t="shared" si="2"/>
        <v>7683000</v>
      </c>
      <c r="P25" s="282">
        <f t="shared" si="2"/>
        <v>8643642</v>
      </c>
      <c r="Q25" s="278">
        <f t="shared" si="3"/>
        <v>112.50347520499804</v>
      </c>
      <c r="R25" s="705"/>
    </row>
    <row r="26" spans="1:18" s="18" customFormat="1" ht="47.25" customHeight="1" x14ac:dyDescent="0.25">
      <c r="A26" s="96" t="s">
        <v>54</v>
      </c>
      <c r="B26" s="122">
        <v>2160000</v>
      </c>
      <c r="C26" s="123"/>
      <c r="D26" s="269"/>
      <c r="E26" s="356"/>
      <c r="F26" s="276"/>
      <c r="G26" s="124"/>
      <c r="H26" s="125"/>
      <c r="I26" s="278"/>
      <c r="J26" s="276"/>
      <c r="K26" s="125"/>
      <c r="L26" s="125"/>
      <c r="M26" s="278"/>
      <c r="N26" s="149">
        <f t="shared" si="2"/>
        <v>2160000</v>
      </c>
      <c r="O26" s="91">
        <f t="shared" si="2"/>
        <v>0</v>
      </c>
      <c r="P26" s="282">
        <f t="shared" si="2"/>
        <v>0</v>
      </c>
      <c r="Q26" s="278"/>
      <c r="R26" s="705"/>
    </row>
    <row r="27" spans="1:18" s="76" customFormat="1" ht="48.75" customHeight="1" thickBot="1" x14ac:dyDescent="0.3">
      <c r="A27" s="988" t="s">
        <v>609</v>
      </c>
      <c r="B27" s="102">
        <v>4160000</v>
      </c>
      <c r="C27" s="103">
        <v>6323250</v>
      </c>
      <c r="D27" s="264">
        <v>5887570</v>
      </c>
      <c r="E27" s="994">
        <f t="shared" si="1"/>
        <v>93.109872296682866</v>
      </c>
      <c r="F27" s="255"/>
      <c r="G27" s="104"/>
      <c r="H27" s="142"/>
      <c r="I27" s="739"/>
      <c r="J27" s="275"/>
      <c r="K27" s="121"/>
      <c r="L27" s="121"/>
      <c r="M27" s="291"/>
      <c r="N27" s="280">
        <f t="shared" si="2"/>
        <v>4160000</v>
      </c>
      <c r="O27" s="105">
        <f t="shared" si="2"/>
        <v>6323250</v>
      </c>
      <c r="P27" s="283">
        <f t="shared" si="2"/>
        <v>5887570</v>
      </c>
      <c r="Q27" s="291">
        <f t="shared" si="3"/>
        <v>93.109872296682866</v>
      </c>
      <c r="R27" s="706"/>
    </row>
    <row r="28" spans="1:18" s="18" customFormat="1" ht="15.75" thickBot="1" x14ac:dyDescent="0.3">
      <c r="A28" s="92" t="s">
        <v>55</v>
      </c>
      <c r="B28" s="347">
        <v>59300382</v>
      </c>
      <c r="C28" s="94">
        <v>79425324</v>
      </c>
      <c r="D28" s="348">
        <v>82558539</v>
      </c>
      <c r="E28" s="163">
        <f t="shared" si="1"/>
        <v>103.94485642891429</v>
      </c>
      <c r="F28" s="126">
        <v>57000</v>
      </c>
      <c r="G28" s="94">
        <v>978850</v>
      </c>
      <c r="H28" s="95">
        <v>585791</v>
      </c>
      <c r="I28" s="997">
        <f>H28/G28*100</f>
        <v>59.844817898554425</v>
      </c>
      <c r="J28" s="126">
        <v>622000</v>
      </c>
      <c r="K28" s="95">
        <v>682319</v>
      </c>
      <c r="L28" s="95">
        <v>779932</v>
      </c>
      <c r="M28" s="163">
        <f>L28/K28*100</f>
        <v>114.30606505168403</v>
      </c>
      <c r="N28" s="126">
        <f t="shared" si="2"/>
        <v>59979382</v>
      </c>
      <c r="O28" s="94">
        <f t="shared" si="2"/>
        <v>81086493</v>
      </c>
      <c r="P28" s="95">
        <f t="shared" si="2"/>
        <v>83924262</v>
      </c>
      <c r="Q28" s="163">
        <f t="shared" si="3"/>
        <v>103.49968150675848</v>
      </c>
      <c r="R28" s="705"/>
    </row>
    <row r="29" spans="1:18" ht="15.75" thickBot="1" x14ac:dyDescent="0.3">
      <c r="A29" s="92" t="s">
        <v>56</v>
      </c>
      <c r="B29" s="162"/>
      <c r="C29" s="163">
        <v>1770403</v>
      </c>
      <c r="D29" s="270">
        <v>2574243</v>
      </c>
      <c r="E29" s="163"/>
      <c r="F29" s="173">
        <v>0</v>
      </c>
      <c r="G29" s="36">
        <v>0</v>
      </c>
      <c r="H29" s="164">
        <v>0</v>
      </c>
      <c r="I29" s="163"/>
      <c r="J29" s="173">
        <f>SUM(J31:J32)</f>
        <v>0</v>
      </c>
      <c r="K29" s="164">
        <f>SUM(K31:K32)</f>
        <v>0</v>
      </c>
      <c r="L29" s="164">
        <f>SUM(L31:L32)</f>
        <v>0</v>
      </c>
      <c r="M29" s="163"/>
      <c r="N29" s="126">
        <f t="shared" si="2"/>
        <v>0</v>
      </c>
      <c r="O29" s="94">
        <f t="shared" si="2"/>
        <v>1770403</v>
      </c>
      <c r="P29" s="95">
        <f t="shared" si="2"/>
        <v>2574243</v>
      </c>
      <c r="Q29" s="163"/>
    </row>
    <row r="30" spans="1:18" ht="32.25" customHeight="1" thickBot="1" x14ac:dyDescent="0.3">
      <c r="A30" s="339" t="s">
        <v>73</v>
      </c>
      <c r="B30" s="340">
        <v>247000</v>
      </c>
      <c r="C30" s="341">
        <v>12036505</v>
      </c>
      <c r="D30" s="342">
        <v>4274438</v>
      </c>
      <c r="E30" s="343">
        <f t="shared" si="1"/>
        <v>35.512285335319518</v>
      </c>
      <c r="F30" s="344"/>
      <c r="G30" s="345"/>
      <c r="H30" s="346"/>
      <c r="I30" s="343"/>
      <c r="J30" s="344"/>
      <c r="K30" s="346"/>
      <c r="L30" s="346"/>
      <c r="M30" s="163"/>
      <c r="N30" s="340">
        <f t="shared" si="2"/>
        <v>247000</v>
      </c>
      <c r="O30" s="341">
        <f t="shared" si="2"/>
        <v>12036505</v>
      </c>
      <c r="P30" s="342">
        <f t="shared" si="2"/>
        <v>4274438</v>
      </c>
      <c r="Q30" s="343">
        <f t="shared" si="3"/>
        <v>35.512285335319518</v>
      </c>
    </row>
    <row r="31" spans="1:18" s="18" customFormat="1" ht="30.75" thickBot="1" x14ac:dyDescent="0.3">
      <c r="A31" s="92" t="s">
        <v>64</v>
      </c>
      <c r="B31" s="126">
        <f>SUM(B32+B33)</f>
        <v>0</v>
      </c>
      <c r="C31" s="126">
        <f t="shared" ref="C31:D31" si="6">SUM(C32+C33)</f>
        <v>0</v>
      </c>
      <c r="D31" s="126">
        <f t="shared" si="6"/>
        <v>0</v>
      </c>
      <c r="E31" s="163"/>
      <c r="F31" s="126">
        <f>SUM(F32:F33)</f>
        <v>0</v>
      </c>
      <c r="G31" s="94">
        <f>SUM(G32)</f>
        <v>0</v>
      </c>
      <c r="H31" s="95">
        <f>SUM(H32)</f>
        <v>0</v>
      </c>
      <c r="I31" s="163"/>
      <c r="J31" s="126">
        <f>SUM(J32)</f>
        <v>0</v>
      </c>
      <c r="K31" s="95">
        <f>SUM(K32)</f>
        <v>0</v>
      </c>
      <c r="L31" s="95">
        <f>SUM(L32)</f>
        <v>0</v>
      </c>
      <c r="M31" s="163"/>
      <c r="N31" s="126">
        <f t="shared" si="2"/>
        <v>0</v>
      </c>
      <c r="O31" s="94">
        <f t="shared" si="2"/>
        <v>0</v>
      </c>
      <c r="P31" s="95">
        <f t="shared" si="2"/>
        <v>0</v>
      </c>
      <c r="Q31" s="163"/>
      <c r="R31" s="705"/>
    </row>
    <row r="32" spans="1:18" s="18" customFormat="1" ht="57.75" x14ac:dyDescent="0.25">
      <c r="A32" s="157" t="s">
        <v>489</v>
      </c>
      <c r="B32" s="97">
        <v>0</v>
      </c>
      <c r="C32" s="98">
        <v>0</v>
      </c>
      <c r="D32" s="338">
        <v>0</v>
      </c>
      <c r="E32" s="355"/>
      <c r="F32" s="253"/>
      <c r="G32" s="99"/>
      <c r="H32" s="140"/>
      <c r="I32" s="293"/>
      <c r="J32" s="253"/>
      <c r="K32" s="140"/>
      <c r="L32" s="140"/>
      <c r="M32" s="293"/>
      <c r="N32" s="281">
        <f t="shared" si="2"/>
        <v>0</v>
      </c>
      <c r="O32" s="156">
        <f t="shared" si="2"/>
        <v>0</v>
      </c>
      <c r="P32" s="284">
        <f t="shared" si="2"/>
        <v>0</v>
      </c>
      <c r="Q32" s="293"/>
      <c r="R32" s="705"/>
    </row>
    <row r="33" spans="1:18" s="18" customFormat="1" ht="48" customHeight="1" thickBot="1" x14ac:dyDescent="0.3">
      <c r="A33" s="170" t="s">
        <v>490</v>
      </c>
      <c r="B33" s="107"/>
      <c r="C33" s="108"/>
      <c r="D33" s="290"/>
      <c r="E33" s="291"/>
      <c r="F33" s="273"/>
      <c r="G33" s="109"/>
      <c r="H33" s="143"/>
      <c r="I33" s="291"/>
      <c r="J33" s="273"/>
      <c r="K33" s="155"/>
      <c r="L33" s="155"/>
      <c r="M33" s="291"/>
      <c r="N33" s="280">
        <f t="shared" si="2"/>
        <v>0</v>
      </c>
      <c r="O33" s="105">
        <f t="shared" si="2"/>
        <v>0</v>
      </c>
      <c r="P33" s="283">
        <f t="shared" si="2"/>
        <v>0</v>
      </c>
      <c r="Q33" s="291"/>
      <c r="R33" s="705"/>
    </row>
    <row r="34" spans="1:18" s="24" customFormat="1" ht="30.75" thickBot="1" x14ac:dyDescent="0.3">
      <c r="A34" s="166" t="s">
        <v>74</v>
      </c>
      <c r="B34" s="292">
        <f>B8+B17+B20+B31+B30+B28+B29</f>
        <v>2446716773</v>
      </c>
      <c r="C34" s="168">
        <f>C8+C17+C20+C31+C30+C28+C29</f>
        <v>3831701493</v>
      </c>
      <c r="D34" s="169">
        <f>D8+D17+D20+D31+D30+D28+D29</f>
        <v>1066987015</v>
      </c>
      <c r="E34" s="163">
        <f t="shared" si="1"/>
        <v>27.846297968389262</v>
      </c>
      <c r="F34" s="167">
        <f>F8+F17+F20+F31+F30+F28+F29</f>
        <v>57000</v>
      </c>
      <c r="G34" s="168">
        <f>G8+G17+G20+G31+G30+G28+G29</f>
        <v>978850</v>
      </c>
      <c r="H34" s="169">
        <f>H8+H17+H20+H31+H30+H28+H29</f>
        <v>585791</v>
      </c>
      <c r="I34" s="163">
        <f>H34/G34*100</f>
        <v>59.844817898554425</v>
      </c>
      <c r="J34" s="167">
        <f>J8+J17+J20+J31+J30+J28+J29</f>
        <v>622000</v>
      </c>
      <c r="K34" s="169">
        <f>K8+K17+K20+K31+K30+K28+K29</f>
        <v>882319</v>
      </c>
      <c r="L34" s="169">
        <f>L8+L17+L20+L31+L30+L28+L29</f>
        <v>979932</v>
      </c>
      <c r="M34" s="163">
        <f>L34/K34*100</f>
        <v>111.06323223233321</v>
      </c>
      <c r="N34" s="126">
        <f t="shared" si="2"/>
        <v>2447395773</v>
      </c>
      <c r="O34" s="94">
        <f t="shared" si="2"/>
        <v>3833562662</v>
      </c>
      <c r="P34" s="95">
        <f t="shared" si="2"/>
        <v>1068552738</v>
      </c>
      <c r="Q34" s="163">
        <f t="shared" si="3"/>
        <v>27.87362128163382</v>
      </c>
      <c r="R34" s="649"/>
    </row>
    <row r="35" spans="1:18" s="24" customFormat="1" ht="15.75" thickBot="1" x14ac:dyDescent="0.3">
      <c r="A35" s="1529" t="s">
        <v>72</v>
      </c>
      <c r="B35" s="1530"/>
      <c r="C35" s="1530"/>
      <c r="D35" s="1530"/>
      <c r="E35" s="1530"/>
      <c r="F35" s="1530"/>
      <c r="G35" s="1530"/>
      <c r="H35" s="1530"/>
      <c r="I35" s="1530"/>
      <c r="J35" s="1530"/>
      <c r="K35" s="1530"/>
      <c r="L35" s="1530"/>
      <c r="M35" s="1530"/>
      <c r="N35" s="1530"/>
      <c r="O35" s="1530"/>
      <c r="P35" s="1530"/>
      <c r="Q35" s="1531"/>
      <c r="R35" s="649"/>
    </row>
    <row r="36" spans="1:18" ht="15.75" thickBot="1" x14ac:dyDescent="0.3">
      <c r="A36" s="296" t="s">
        <v>71</v>
      </c>
      <c r="B36" s="36">
        <f>B37</f>
        <v>164768562</v>
      </c>
      <c r="C36" s="36">
        <f>C37</f>
        <v>184813281</v>
      </c>
      <c r="D36" s="164">
        <f>D37</f>
        <v>149013645</v>
      </c>
      <c r="E36" s="163">
        <f>D36/C36*100</f>
        <v>80.629294709615593</v>
      </c>
      <c r="F36" s="173">
        <f>F37</f>
        <v>107392247</v>
      </c>
      <c r="G36" s="36">
        <f>G37</f>
        <v>111683348</v>
      </c>
      <c r="H36" s="164">
        <f>H37</f>
        <v>96444116</v>
      </c>
      <c r="I36" s="349">
        <f>H36/G36*100</f>
        <v>86.354964931746139</v>
      </c>
      <c r="J36" s="352">
        <f>J37</f>
        <v>11172922</v>
      </c>
      <c r="K36" s="352">
        <f>K37</f>
        <v>12339786</v>
      </c>
      <c r="L36" s="352">
        <f>L37</f>
        <v>11162662</v>
      </c>
      <c r="M36" s="349">
        <f>L36/K36*100</f>
        <v>90.460742187911521</v>
      </c>
      <c r="N36" s="173">
        <f>F36+B36+J36</f>
        <v>283333731</v>
      </c>
      <c r="O36" s="36">
        <f>G36+C36+K36</f>
        <v>308836415</v>
      </c>
      <c r="P36" s="36">
        <f>H36+D36+L36</f>
        <v>256620423</v>
      </c>
      <c r="Q36" s="163">
        <f t="shared" si="3"/>
        <v>83.092669949558896</v>
      </c>
    </row>
    <row r="37" spans="1:18" s="26" customFormat="1" ht="33" customHeight="1" thickBot="1" x14ac:dyDescent="0.3">
      <c r="A37" s="709" t="s">
        <v>65</v>
      </c>
      <c r="B37" s="710">
        <f>B38+B42+B45+B46</f>
        <v>164768562</v>
      </c>
      <c r="C37" s="710">
        <f>C38+C42+C45+C46</f>
        <v>184813281</v>
      </c>
      <c r="D37" s="710">
        <f>D38+D42+D45+D46</f>
        <v>149013645</v>
      </c>
      <c r="E37" s="355">
        <f t="shared" ref="E37:E44" si="7">D37/C37*100</f>
        <v>80.629294709615593</v>
      </c>
      <c r="F37" s="710">
        <f>F38+F42+F46</f>
        <v>107392247</v>
      </c>
      <c r="G37" s="711">
        <f>G38+G42+G46</f>
        <v>111683348</v>
      </c>
      <c r="H37" s="712">
        <f>H38+H42+H46</f>
        <v>96444116</v>
      </c>
      <c r="I37" s="713">
        <f>H37/G37*100</f>
        <v>86.354964931746139</v>
      </c>
      <c r="J37" s="710">
        <f t="shared" ref="J37:L37" si="8">J38+J42+J46</f>
        <v>11172922</v>
      </c>
      <c r="K37" s="711">
        <f t="shared" si="8"/>
        <v>12339786</v>
      </c>
      <c r="L37" s="712">
        <f t="shared" si="8"/>
        <v>11162662</v>
      </c>
      <c r="M37" s="714">
        <f>L37/K37*100</f>
        <v>90.460742187911521</v>
      </c>
      <c r="N37" s="294">
        <f t="shared" ref="N37:P46" si="9">F37+B37+J37</f>
        <v>283333731</v>
      </c>
      <c r="O37" s="295">
        <f t="shared" si="9"/>
        <v>308836415</v>
      </c>
      <c r="P37" s="295">
        <f t="shared" si="9"/>
        <v>256620423</v>
      </c>
      <c r="Q37" s="293">
        <f t="shared" si="3"/>
        <v>83.092669949558896</v>
      </c>
      <c r="R37" s="715"/>
    </row>
    <row r="38" spans="1:18" ht="33" customHeight="1" thickBot="1" x14ac:dyDescent="0.3">
      <c r="A38" s="716" t="s">
        <v>66</v>
      </c>
      <c r="B38" s="127">
        <f>B39+B40+B41</f>
        <v>37570128</v>
      </c>
      <c r="C38" s="127">
        <f>C39+C40+C41</f>
        <v>49117789</v>
      </c>
      <c r="D38" s="127">
        <f>D39+D40+D41</f>
        <v>0</v>
      </c>
      <c r="E38" s="356">
        <f t="shared" si="7"/>
        <v>0</v>
      </c>
      <c r="F38" s="717"/>
      <c r="G38" s="127"/>
      <c r="H38" s="288"/>
      <c r="I38" s="719"/>
      <c r="J38" s="720"/>
      <c r="K38" s="128"/>
      <c r="L38" s="285"/>
      <c r="M38" s="278"/>
      <c r="N38" s="173">
        <f t="shared" si="9"/>
        <v>37570128</v>
      </c>
      <c r="O38" s="36">
        <f>G38+C38+K38</f>
        <v>49117789</v>
      </c>
      <c r="P38" s="36">
        <f t="shared" si="9"/>
        <v>0</v>
      </c>
      <c r="Q38" s="278">
        <f t="shared" si="3"/>
        <v>0</v>
      </c>
    </row>
    <row r="39" spans="1:18" ht="33" customHeight="1" thickBot="1" x14ac:dyDescent="0.3">
      <c r="A39" s="716" t="s">
        <v>153</v>
      </c>
      <c r="B39" s="717">
        <v>37570128</v>
      </c>
      <c r="C39" s="127">
        <v>49117789</v>
      </c>
      <c r="D39" s="718"/>
      <c r="E39" s="356">
        <f t="shared" si="7"/>
        <v>0</v>
      </c>
      <c r="F39" s="717"/>
      <c r="G39" s="127"/>
      <c r="H39" s="288"/>
      <c r="I39" s="719"/>
      <c r="J39" s="720"/>
      <c r="K39" s="128"/>
      <c r="L39" s="285"/>
      <c r="M39" s="278"/>
      <c r="N39" s="173">
        <f t="shared" si="9"/>
        <v>37570128</v>
      </c>
      <c r="O39" s="36">
        <f t="shared" si="9"/>
        <v>49117789</v>
      </c>
      <c r="P39" s="36">
        <f t="shared" si="9"/>
        <v>0</v>
      </c>
      <c r="Q39" s="278">
        <f t="shared" si="3"/>
        <v>0</v>
      </c>
    </row>
    <row r="40" spans="1:18" ht="33" customHeight="1" thickBot="1" x14ac:dyDescent="0.3">
      <c r="A40" s="716" t="s">
        <v>491</v>
      </c>
      <c r="B40" s="717">
        <v>0</v>
      </c>
      <c r="C40" s="127">
        <v>0</v>
      </c>
      <c r="D40" s="718">
        <v>0</v>
      </c>
      <c r="E40" s="356"/>
      <c r="F40" s="717"/>
      <c r="G40" s="127"/>
      <c r="H40" s="288"/>
      <c r="I40" s="719"/>
      <c r="J40" s="720"/>
      <c r="K40" s="128"/>
      <c r="L40" s="285"/>
      <c r="M40" s="278"/>
      <c r="N40" s="173">
        <f t="shared" si="9"/>
        <v>0</v>
      </c>
      <c r="O40" s="36">
        <f t="shared" si="9"/>
        <v>0</v>
      </c>
      <c r="P40" s="36">
        <f t="shared" si="9"/>
        <v>0</v>
      </c>
      <c r="Q40" s="278"/>
    </row>
    <row r="41" spans="1:18" ht="33" customHeight="1" thickBot="1" x14ac:dyDescent="0.3">
      <c r="A41" s="716" t="s">
        <v>175</v>
      </c>
      <c r="B41" s="717">
        <v>0</v>
      </c>
      <c r="C41" s="127">
        <v>0</v>
      </c>
      <c r="D41" s="718">
        <v>0</v>
      </c>
      <c r="E41" s="356"/>
      <c r="F41" s="717"/>
      <c r="G41" s="127"/>
      <c r="H41" s="288"/>
      <c r="I41" s="719"/>
      <c r="J41" s="720"/>
      <c r="K41" s="128"/>
      <c r="L41" s="285"/>
      <c r="M41" s="278"/>
      <c r="N41" s="173">
        <f t="shared" si="9"/>
        <v>0</v>
      </c>
      <c r="O41" s="36">
        <f t="shared" si="9"/>
        <v>0</v>
      </c>
      <c r="P41" s="36">
        <f t="shared" si="9"/>
        <v>0</v>
      </c>
      <c r="Q41" s="278"/>
    </row>
    <row r="42" spans="1:18" s="26" customFormat="1" ht="15.75" thickBot="1" x14ac:dyDescent="0.3">
      <c r="A42" s="721" t="s">
        <v>67</v>
      </c>
      <c r="B42" s="722">
        <f t="shared" ref="B42:J42" si="10">SUM(B43:B44)</f>
        <v>116702444</v>
      </c>
      <c r="C42" s="174">
        <f t="shared" si="10"/>
        <v>128069949</v>
      </c>
      <c r="D42" s="174">
        <f t="shared" si="10"/>
        <v>130338121</v>
      </c>
      <c r="E42" s="356">
        <f t="shared" si="7"/>
        <v>101.77104154230592</v>
      </c>
      <c r="F42" s="722">
        <f t="shared" si="10"/>
        <v>0</v>
      </c>
      <c r="G42" s="174">
        <f>SUM(G43:G44)</f>
        <v>95616</v>
      </c>
      <c r="H42" s="174">
        <f>SUM(H43:H44)</f>
        <v>232082</v>
      </c>
      <c r="I42" s="286"/>
      <c r="J42" s="722">
        <f t="shared" si="10"/>
        <v>0</v>
      </c>
      <c r="K42" s="174">
        <f>SUM(K43)</f>
        <v>0</v>
      </c>
      <c r="L42" s="174">
        <f>SUM(L43)</f>
        <v>0</v>
      </c>
      <c r="M42" s="714"/>
      <c r="N42" s="173">
        <f t="shared" si="9"/>
        <v>116702444</v>
      </c>
      <c r="O42" s="36">
        <f>G42+C42+K42</f>
        <v>128165565</v>
      </c>
      <c r="P42" s="36">
        <f>H42+D42+L42</f>
        <v>130570203</v>
      </c>
      <c r="Q42" s="278">
        <f>P42/O42*100</f>
        <v>101.8761966211439</v>
      </c>
      <c r="R42" s="715"/>
    </row>
    <row r="43" spans="1:18" s="78" customFormat="1" ht="15.75" thickBot="1" x14ac:dyDescent="0.3">
      <c r="A43" s="716" t="s">
        <v>69</v>
      </c>
      <c r="B43" s="717">
        <v>106549426</v>
      </c>
      <c r="C43" s="127">
        <v>117510931</v>
      </c>
      <c r="D43" s="718">
        <v>119779103</v>
      </c>
      <c r="E43" s="356">
        <f t="shared" si="7"/>
        <v>101.93017958474009</v>
      </c>
      <c r="F43" s="723"/>
      <c r="G43" s="129">
        <v>95616</v>
      </c>
      <c r="H43" s="289">
        <v>232082</v>
      </c>
      <c r="I43" s="724"/>
      <c r="J43" s="725"/>
      <c r="K43" s="130"/>
      <c r="L43" s="287"/>
      <c r="M43" s="278"/>
      <c r="N43" s="173">
        <f t="shared" si="9"/>
        <v>106549426</v>
      </c>
      <c r="O43" s="36">
        <f t="shared" si="9"/>
        <v>117606547</v>
      </c>
      <c r="P43" s="36">
        <f t="shared" si="9"/>
        <v>120011185</v>
      </c>
      <c r="Q43" s="278">
        <f>P43/O43*100</f>
        <v>102.04464637500155</v>
      </c>
      <c r="R43" s="726"/>
    </row>
    <row r="44" spans="1:18" ht="15.75" thickBot="1" x14ac:dyDescent="0.3">
      <c r="A44" s="727" t="s">
        <v>68</v>
      </c>
      <c r="B44" s="728">
        <v>10153018</v>
      </c>
      <c r="C44" s="124">
        <v>10559018</v>
      </c>
      <c r="D44" s="729">
        <v>10559018</v>
      </c>
      <c r="E44" s="357">
        <f t="shared" si="7"/>
        <v>100</v>
      </c>
      <c r="F44" s="728"/>
      <c r="G44" s="124"/>
      <c r="H44" s="125"/>
      <c r="I44" s="719"/>
      <c r="J44" s="730"/>
      <c r="K44" s="128"/>
      <c r="L44" s="285"/>
      <c r="M44" s="278"/>
      <c r="N44" s="352">
        <f t="shared" si="9"/>
        <v>10153018</v>
      </c>
      <c r="O44" s="353">
        <f t="shared" si="9"/>
        <v>10559018</v>
      </c>
      <c r="P44" s="353">
        <f t="shared" si="9"/>
        <v>10559018</v>
      </c>
      <c r="Q44" s="278">
        <f>P44/O44*100</f>
        <v>100</v>
      </c>
    </row>
    <row r="45" spans="1:18" ht="30" thickBot="1" x14ac:dyDescent="0.3">
      <c r="A45" s="731" t="s">
        <v>472</v>
      </c>
      <c r="B45" s="717">
        <v>10495990</v>
      </c>
      <c r="C45" s="127">
        <v>7625543</v>
      </c>
      <c r="D45" s="718">
        <v>18675524</v>
      </c>
      <c r="E45" s="357"/>
      <c r="F45" s="732"/>
      <c r="G45" s="733"/>
      <c r="H45" s="734"/>
      <c r="I45" s="735"/>
      <c r="J45" s="736"/>
      <c r="K45" s="737"/>
      <c r="L45" s="738"/>
      <c r="M45" s="739"/>
      <c r="N45" s="352">
        <f t="shared" si="9"/>
        <v>10495990</v>
      </c>
      <c r="O45" s="353">
        <f t="shared" si="9"/>
        <v>7625543</v>
      </c>
      <c r="P45" s="353">
        <f t="shared" si="9"/>
        <v>18675524</v>
      </c>
      <c r="Q45" s="278"/>
    </row>
    <row r="46" spans="1:18" ht="33" customHeight="1" thickBot="1" x14ac:dyDescent="0.3">
      <c r="A46" s="740" t="s">
        <v>70</v>
      </c>
      <c r="B46" s="741"/>
      <c r="C46" s="742"/>
      <c r="D46" s="743"/>
      <c r="E46" s="354"/>
      <c r="F46" s="744">
        <v>107392247</v>
      </c>
      <c r="G46" s="742">
        <v>111587732</v>
      </c>
      <c r="H46" s="745">
        <v>96212034</v>
      </c>
      <c r="I46" s="746">
        <f>H46/G46*100</f>
        <v>86.220978126878677</v>
      </c>
      <c r="J46" s="747">
        <v>11172922</v>
      </c>
      <c r="K46" s="748">
        <v>12339786</v>
      </c>
      <c r="L46" s="749">
        <v>11162662</v>
      </c>
      <c r="M46" s="746">
        <f>L46/K46*100</f>
        <v>90.460742187911521</v>
      </c>
      <c r="N46" s="173">
        <f t="shared" si="9"/>
        <v>118565169</v>
      </c>
      <c r="O46" s="36">
        <f t="shared" si="9"/>
        <v>123927518</v>
      </c>
      <c r="P46" s="36">
        <f t="shared" si="9"/>
        <v>107374696</v>
      </c>
      <c r="Q46" s="163">
        <f t="shared" si="3"/>
        <v>86.643142485916641</v>
      </c>
    </row>
    <row r="47" spans="1:18" s="21" customFormat="1" ht="21.75" customHeight="1" x14ac:dyDescent="0.25">
      <c r="A47" s="37"/>
      <c r="B47" s="37"/>
      <c r="C47" s="37"/>
      <c r="D47" s="37"/>
      <c r="E47" s="37"/>
      <c r="F47" s="38"/>
      <c r="G47" s="38"/>
      <c r="H47" s="38"/>
      <c r="I47" s="38"/>
      <c r="J47" s="38"/>
      <c r="K47" s="38"/>
      <c r="L47" s="38"/>
      <c r="M47" s="38"/>
      <c r="N47" s="39"/>
      <c r="O47" s="41"/>
      <c r="P47" s="41"/>
      <c r="Q47" s="40"/>
      <c r="R47" s="750"/>
    </row>
    <row r="48" spans="1:18" ht="15" x14ac:dyDescent="0.25">
      <c r="A48" s="37"/>
      <c r="B48" s="37"/>
      <c r="C48" s="37"/>
      <c r="D48" s="37"/>
      <c r="E48" s="37"/>
      <c r="F48" s="38"/>
      <c r="G48" s="38"/>
      <c r="H48" s="38"/>
      <c r="I48" s="38"/>
      <c r="J48" s="38"/>
      <c r="K48" s="38"/>
      <c r="L48" s="38"/>
      <c r="M48" s="38"/>
      <c r="N48" s="41"/>
      <c r="O48" s="41"/>
      <c r="P48" s="41"/>
      <c r="Q48" s="40"/>
    </row>
    <row r="49" spans="1:17" s="602" customFormat="1" ht="12.75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x14ac:dyDescent="0.25">
      <c r="A50" s="42"/>
      <c r="B50" s="42"/>
      <c r="C50" s="42"/>
      <c r="D50" s="42"/>
      <c r="E50" s="42"/>
      <c r="F50" s="40"/>
      <c r="G50" s="40"/>
      <c r="H50" s="40"/>
      <c r="I50" s="40"/>
      <c r="J50" s="40"/>
      <c r="K50" s="40"/>
      <c r="L50" s="40"/>
      <c r="M50" s="40"/>
      <c r="N50" s="41"/>
      <c r="O50" s="41"/>
      <c r="P50" s="41"/>
      <c r="Q50" s="40"/>
    </row>
    <row r="51" spans="1:17" x14ac:dyDescent="0.2">
      <c r="N51" s="43"/>
      <c r="O51" s="43"/>
      <c r="P51" s="43"/>
    </row>
    <row r="52" spans="1:17" x14ac:dyDescent="0.2">
      <c r="Q52" s="45"/>
    </row>
  </sheetData>
  <mergeCells count="8">
    <mergeCell ref="A35:Q35"/>
    <mergeCell ref="A3:Q3"/>
    <mergeCell ref="N5:Q5"/>
    <mergeCell ref="A6:A7"/>
    <mergeCell ref="B6:E6"/>
    <mergeCell ref="F6:I6"/>
    <mergeCell ref="J6:M6"/>
    <mergeCell ref="N6:Q6"/>
  </mergeCells>
  <pageMargins left="0.19685039370078741" right="0.19685039370078741" top="0.75395833333333329" bottom="0.39370078740157483" header="0.51181102362204722" footer="0.51181102362204722"/>
  <pageSetup paperSize="9" scale="40" orientation="portrait" r:id="rId1"/>
  <headerFooter alignWithMargins="0">
    <oddHeader>&amp;R1.sz. melléklet
12/2018.(V.31.) Egyek Önk.r.</oddHeader>
  </headerFooter>
  <rowBreaks count="1" manualBreakCount="1">
    <brk id="4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2"/>
  <sheetViews>
    <sheetView view="pageLayout" topLeftCell="F1" zoomScaleNormal="110" zoomScaleSheetLayoutView="90" workbookViewId="0">
      <selection activeCell="K13" sqref="K13"/>
    </sheetView>
  </sheetViews>
  <sheetFormatPr defaultRowHeight="12.75" x14ac:dyDescent="0.2"/>
  <cols>
    <col min="1" max="1" width="30.7109375" style="24" customWidth="1"/>
    <col min="2" max="2" width="49" style="24" customWidth="1"/>
    <col min="3" max="3" width="19.140625" style="887" customWidth="1"/>
    <col min="4" max="4" width="17.28515625" style="887" customWidth="1"/>
    <col min="5" max="5" width="21" style="887" customWidth="1"/>
    <col min="6" max="6" width="14.5703125" style="887" customWidth="1"/>
    <col min="7" max="7" width="18" customWidth="1"/>
    <col min="8" max="8" width="12.5703125" customWidth="1"/>
    <col min="9" max="9" width="17.85546875" customWidth="1"/>
    <col min="10" max="10" width="16.7109375" customWidth="1"/>
    <col min="11" max="11" width="17.28515625" customWidth="1"/>
    <col min="12" max="12" width="14.42578125" customWidth="1"/>
  </cols>
  <sheetData>
    <row r="1" spans="1:11" ht="15.75" x14ac:dyDescent="0.25">
      <c r="A1" s="1587" t="s">
        <v>617</v>
      </c>
      <c r="B1" s="1587"/>
      <c r="C1" s="1587"/>
      <c r="D1" s="1587"/>
      <c r="E1" s="1587"/>
      <c r="F1" s="1587"/>
      <c r="G1" s="886"/>
      <c r="H1" s="172"/>
      <c r="I1" s="172"/>
      <c r="J1" s="172"/>
      <c r="K1" s="172"/>
    </row>
    <row r="2" spans="1:11" x14ac:dyDescent="0.2">
      <c r="E2" s="1592" t="s">
        <v>197</v>
      </c>
      <c r="F2" s="1592"/>
      <c r="G2" s="603"/>
    </row>
    <row r="3" spans="1:11" ht="13.5" thickBot="1" x14ac:dyDescent="0.25">
      <c r="C3" s="24"/>
      <c r="G3" s="24"/>
      <c r="K3" s="84"/>
    </row>
    <row r="4" spans="1:11" ht="13.5" thickBot="1" x14ac:dyDescent="0.25">
      <c r="A4" s="888" t="s">
        <v>77</v>
      </c>
      <c r="B4" s="889" t="s">
        <v>27</v>
      </c>
      <c r="C4" s="890" t="s">
        <v>167</v>
      </c>
      <c r="D4" s="890" t="s">
        <v>159</v>
      </c>
      <c r="E4" s="890" t="s">
        <v>160</v>
      </c>
      <c r="F4" s="890" t="s">
        <v>161</v>
      </c>
      <c r="G4" s="24"/>
      <c r="K4" s="1"/>
    </row>
    <row r="5" spans="1:11" x14ac:dyDescent="0.2">
      <c r="A5" s="1588" t="s">
        <v>508</v>
      </c>
      <c r="B5" s="891" t="s">
        <v>93</v>
      </c>
      <c r="C5" s="892">
        <v>30855431</v>
      </c>
      <c r="D5" s="892">
        <v>39827449</v>
      </c>
      <c r="E5" s="892">
        <v>34695719</v>
      </c>
      <c r="F5" s="906">
        <f>E5/D5*100</f>
        <v>87.115092407751249</v>
      </c>
      <c r="G5" s="24"/>
      <c r="K5" s="1"/>
    </row>
    <row r="6" spans="1:11" ht="25.5" x14ac:dyDescent="0.2">
      <c r="A6" s="1589"/>
      <c r="B6" s="894" t="s">
        <v>106</v>
      </c>
      <c r="C6" s="751">
        <v>7102398</v>
      </c>
      <c r="D6" s="751">
        <v>7972622</v>
      </c>
      <c r="E6" s="751">
        <v>6411229</v>
      </c>
      <c r="F6" s="906">
        <f t="shared" ref="F6:F11" si="0">E6/D6*100</f>
        <v>80.415564666178824</v>
      </c>
      <c r="G6" s="24"/>
    </row>
    <row r="7" spans="1:11" x14ac:dyDescent="0.2">
      <c r="A7" s="1589"/>
      <c r="B7" s="894" t="s">
        <v>95</v>
      </c>
      <c r="C7" s="751">
        <v>4096600</v>
      </c>
      <c r="D7" s="751">
        <v>6910418</v>
      </c>
      <c r="E7" s="751">
        <v>5639182</v>
      </c>
      <c r="F7" s="906">
        <f t="shared" si="0"/>
        <v>81.60406505076827</v>
      </c>
      <c r="G7" s="24"/>
    </row>
    <row r="8" spans="1:11" x14ac:dyDescent="0.2">
      <c r="A8" s="1589"/>
      <c r="B8" s="894" t="s">
        <v>107</v>
      </c>
      <c r="C8" s="751"/>
      <c r="D8" s="751"/>
      <c r="E8" s="751"/>
      <c r="F8" s="906"/>
      <c r="G8" s="24"/>
    </row>
    <row r="9" spans="1:11" ht="25.5" x14ac:dyDescent="0.2">
      <c r="A9" s="1589"/>
      <c r="B9" s="894" t="s">
        <v>102</v>
      </c>
      <c r="C9" s="751">
        <v>2072630</v>
      </c>
      <c r="D9" s="751">
        <v>2054486</v>
      </c>
      <c r="E9" s="751">
        <v>1340512</v>
      </c>
      <c r="F9" s="906">
        <f t="shared" si="0"/>
        <v>65.248047443496816</v>
      </c>
      <c r="G9" s="24"/>
    </row>
    <row r="10" spans="1:11" x14ac:dyDescent="0.2">
      <c r="A10" s="1589"/>
      <c r="B10" s="894" t="s">
        <v>108</v>
      </c>
      <c r="C10" s="751"/>
      <c r="D10" s="751"/>
      <c r="E10" s="751"/>
      <c r="F10" s="906"/>
      <c r="G10" s="24"/>
    </row>
    <row r="11" spans="1:11" x14ac:dyDescent="0.2">
      <c r="A11" s="1589"/>
      <c r="B11" s="894" t="s">
        <v>97</v>
      </c>
      <c r="C11" s="751">
        <v>203000</v>
      </c>
      <c r="D11" s="751">
        <v>4106392</v>
      </c>
      <c r="E11" s="751">
        <v>1921166</v>
      </c>
      <c r="F11" s="906">
        <f t="shared" si="0"/>
        <v>46.78476872154436</v>
      </c>
      <c r="G11" s="24"/>
    </row>
    <row r="12" spans="1:11" s="766" customFormat="1" x14ac:dyDescent="0.2">
      <c r="A12" s="1589"/>
      <c r="B12" s="894" t="s">
        <v>98</v>
      </c>
      <c r="C12" s="765"/>
      <c r="D12" s="765"/>
      <c r="E12" s="765"/>
      <c r="F12" s="906"/>
      <c r="G12" s="895"/>
    </row>
    <row r="13" spans="1:11" s="766" customFormat="1" x14ac:dyDescent="0.2">
      <c r="A13" s="1589"/>
      <c r="B13" s="894" t="s">
        <v>99</v>
      </c>
      <c r="C13" s="765"/>
      <c r="D13" s="765"/>
      <c r="E13" s="765"/>
      <c r="F13" s="906"/>
      <c r="G13" s="895"/>
    </row>
    <row r="14" spans="1:11" s="766" customFormat="1" ht="13.5" thickBot="1" x14ac:dyDescent="0.25">
      <c r="A14" s="1589"/>
      <c r="B14" s="896" t="s">
        <v>109</v>
      </c>
      <c r="C14" s="767"/>
      <c r="D14" s="767"/>
      <c r="E14" s="767"/>
      <c r="F14" s="906"/>
      <c r="G14" s="895"/>
    </row>
    <row r="15" spans="1:11" s="766" customFormat="1" ht="13.5" thickBot="1" x14ac:dyDescent="0.25">
      <c r="A15" s="1589"/>
      <c r="B15" s="897" t="s">
        <v>14</v>
      </c>
      <c r="C15" s="773">
        <f>SUM(C5:C14)</f>
        <v>44330059</v>
      </c>
      <c r="D15" s="773">
        <f>SUM(D5:D14)</f>
        <v>60871367</v>
      </c>
      <c r="E15" s="773">
        <f>SUM(E5:E14)</f>
        <v>50007808</v>
      </c>
      <c r="F15" s="898">
        <f>E15/D15*100</f>
        <v>82.153252776465493</v>
      </c>
      <c r="G15" s="895"/>
    </row>
    <row r="16" spans="1:11" ht="13.15" customHeight="1" x14ac:dyDescent="0.2">
      <c r="A16" s="1590" t="s">
        <v>509</v>
      </c>
      <c r="B16" s="891" t="s">
        <v>93</v>
      </c>
      <c r="C16" s="892"/>
      <c r="D16" s="892">
        <v>80000</v>
      </c>
      <c r="E16" s="892">
        <v>80000</v>
      </c>
      <c r="F16" s="906">
        <v>100</v>
      </c>
      <c r="G16" s="24"/>
    </row>
    <row r="17" spans="1:7" ht="25.5" x14ac:dyDescent="0.2">
      <c r="A17" s="1591"/>
      <c r="B17" s="894" t="s">
        <v>106</v>
      </c>
      <c r="C17" s="751"/>
      <c r="D17" s="751">
        <v>16000</v>
      </c>
      <c r="E17" s="751">
        <v>16000</v>
      </c>
      <c r="F17" s="906">
        <v>100</v>
      </c>
      <c r="G17" s="24"/>
    </row>
    <row r="18" spans="1:7" x14ac:dyDescent="0.2">
      <c r="A18" s="1591"/>
      <c r="B18" s="894" t="s">
        <v>95</v>
      </c>
      <c r="C18" s="751">
        <v>36000</v>
      </c>
      <c r="D18" s="751">
        <v>216489</v>
      </c>
      <c r="E18" s="751">
        <v>216489</v>
      </c>
      <c r="F18" s="906">
        <f>E18/D18*100</f>
        <v>100</v>
      </c>
      <c r="G18" s="24"/>
    </row>
    <row r="19" spans="1:7" x14ac:dyDescent="0.2">
      <c r="A19" s="1591"/>
      <c r="B19" s="894" t="s">
        <v>107</v>
      </c>
      <c r="C19" s="751"/>
      <c r="D19" s="751"/>
      <c r="E19" s="751"/>
      <c r="F19" s="893"/>
      <c r="G19" s="24"/>
    </row>
    <row r="20" spans="1:7" ht="25.5" x14ac:dyDescent="0.2">
      <c r="A20" s="1591"/>
      <c r="B20" s="894" t="s">
        <v>102</v>
      </c>
      <c r="C20" s="751"/>
      <c r="D20" s="751"/>
      <c r="E20" s="751"/>
      <c r="F20" s="893"/>
      <c r="G20" s="24"/>
    </row>
    <row r="21" spans="1:7" x14ac:dyDescent="0.2">
      <c r="A21" s="1591"/>
      <c r="B21" s="894" t="s">
        <v>108</v>
      </c>
      <c r="C21" s="751"/>
      <c r="D21" s="751"/>
      <c r="E21" s="751"/>
      <c r="F21" s="893"/>
      <c r="G21" s="24"/>
    </row>
    <row r="22" spans="1:7" x14ac:dyDescent="0.2">
      <c r="A22" s="1591"/>
      <c r="B22" s="894" t="s">
        <v>97</v>
      </c>
      <c r="C22" s="751"/>
      <c r="D22" s="751"/>
      <c r="E22" s="751"/>
      <c r="F22" s="893"/>
      <c r="G22" s="24"/>
    </row>
    <row r="23" spans="1:7" s="766" customFormat="1" x14ac:dyDescent="0.2">
      <c r="A23" s="1591"/>
      <c r="B23" s="894" t="s">
        <v>98</v>
      </c>
      <c r="C23" s="765"/>
      <c r="D23" s="765"/>
      <c r="E23" s="765"/>
      <c r="F23" s="893"/>
      <c r="G23" s="895"/>
    </row>
    <row r="24" spans="1:7" s="766" customFormat="1" x14ac:dyDescent="0.2">
      <c r="A24" s="1591"/>
      <c r="B24" s="894" t="s">
        <v>99</v>
      </c>
      <c r="C24" s="765"/>
      <c r="D24" s="765"/>
      <c r="E24" s="765"/>
      <c r="F24" s="893"/>
      <c r="G24" s="895"/>
    </row>
    <row r="25" spans="1:7" s="766" customFormat="1" ht="13.5" thickBot="1" x14ac:dyDescent="0.25">
      <c r="A25" s="1591"/>
      <c r="B25" s="896" t="s">
        <v>109</v>
      </c>
      <c r="C25" s="767"/>
      <c r="D25" s="767"/>
      <c r="E25" s="767"/>
      <c r="F25" s="893"/>
      <c r="G25" s="895"/>
    </row>
    <row r="26" spans="1:7" s="766" customFormat="1" ht="13.5" thickBot="1" x14ac:dyDescent="0.25">
      <c r="A26" s="1591"/>
      <c r="B26" s="897" t="s">
        <v>14</v>
      </c>
      <c r="C26" s="773">
        <f>SUM(C16:C25)</f>
        <v>36000</v>
      </c>
      <c r="D26" s="773">
        <f>SUM(D16:D25)</f>
        <v>312489</v>
      </c>
      <c r="E26" s="773">
        <f>SUM(E16:E25)</f>
        <v>312489</v>
      </c>
      <c r="F26" s="898"/>
      <c r="G26" s="895"/>
    </row>
    <row r="27" spans="1:7" s="766" customFormat="1" ht="13.15" customHeight="1" x14ac:dyDescent="0.2">
      <c r="A27" s="1590" t="s">
        <v>78</v>
      </c>
      <c r="B27" s="899" t="s">
        <v>93</v>
      </c>
      <c r="C27" s="892"/>
      <c r="D27" s="892"/>
      <c r="E27" s="892"/>
      <c r="F27" s="900"/>
      <c r="G27" s="895"/>
    </row>
    <row r="28" spans="1:7" s="766" customFormat="1" ht="25.5" x14ac:dyDescent="0.2">
      <c r="A28" s="1591"/>
      <c r="B28" s="901" t="s">
        <v>106</v>
      </c>
      <c r="C28" s="751"/>
      <c r="D28" s="751"/>
      <c r="E28" s="751"/>
      <c r="F28" s="893"/>
      <c r="G28" s="895"/>
    </row>
    <row r="29" spans="1:7" s="766" customFormat="1" x14ac:dyDescent="0.2">
      <c r="A29" s="1591"/>
      <c r="B29" s="901" t="s">
        <v>95</v>
      </c>
      <c r="C29" s="751">
        <v>11323784</v>
      </c>
      <c r="D29" s="751">
        <v>17381793</v>
      </c>
      <c r="E29" s="751">
        <v>17178950</v>
      </c>
      <c r="F29" s="906">
        <f>E29/D29*100</f>
        <v>98.833014522725023</v>
      </c>
      <c r="G29" s="895"/>
    </row>
    <row r="30" spans="1:7" s="766" customFormat="1" x14ac:dyDescent="0.2">
      <c r="A30" s="1591"/>
      <c r="B30" s="901" t="s">
        <v>107</v>
      </c>
      <c r="C30" s="751"/>
      <c r="D30" s="751"/>
      <c r="E30" s="751"/>
      <c r="F30" s="893"/>
      <c r="G30" s="895"/>
    </row>
    <row r="31" spans="1:7" s="766" customFormat="1" ht="25.5" x14ac:dyDescent="0.2">
      <c r="A31" s="1591"/>
      <c r="B31" s="901" t="s">
        <v>102</v>
      </c>
      <c r="C31" s="751">
        <v>6066428</v>
      </c>
      <c r="D31" s="751">
        <v>13875870</v>
      </c>
      <c r="E31" s="751">
        <v>11786124</v>
      </c>
      <c r="F31" s="906">
        <f>E31/D31*100</f>
        <v>84.939711888335651</v>
      </c>
      <c r="G31" s="895"/>
    </row>
    <row r="32" spans="1:7" s="766" customFormat="1" x14ac:dyDescent="0.2">
      <c r="A32" s="1591"/>
      <c r="B32" s="901" t="s">
        <v>108</v>
      </c>
      <c r="C32" s="751"/>
      <c r="D32" s="751"/>
      <c r="E32" s="751"/>
      <c r="F32" s="893"/>
      <c r="G32" s="895"/>
    </row>
    <row r="33" spans="1:7" s="766" customFormat="1" x14ac:dyDescent="0.2">
      <c r="A33" s="1591"/>
      <c r="B33" s="901" t="s">
        <v>97</v>
      </c>
      <c r="C33" s="751">
        <v>48965828</v>
      </c>
      <c r="D33" s="751">
        <v>54674441</v>
      </c>
      <c r="E33" s="751">
        <v>12012276</v>
      </c>
      <c r="F33" s="906">
        <f>E33/D33*100</f>
        <v>21.970551102662395</v>
      </c>
      <c r="G33" s="895"/>
    </row>
    <row r="34" spans="1:7" s="766" customFormat="1" x14ac:dyDescent="0.2">
      <c r="A34" s="1591"/>
      <c r="B34" s="901" t="s">
        <v>98</v>
      </c>
      <c r="C34" s="765"/>
      <c r="D34" s="771">
        <v>663086</v>
      </c>
      <c r="E34" s="765">
        <v>663086</v>
      </c>
      <c r="F34" s="906">
        <f>E34/D34*100</f>
        <v>100</v>
      </c>
      <c r="G34" s="895"/>
    </row>
    <row r="35" spans="1:7" s="766" customFormat="1" x14ac:dyDescent="0.2">
      <c r="A35" s="1591"/>
      <c r="B35" s="901" t="s">
        <v>99</v>
      </c>
      <c r="C35" s="765"/>
      <c r="D35" s="771"/>
      <c r="E35" s="765"/>
      <c r="F35" s="906"/>
      <c r="G35" s="895"/>
    </row>
    <row r="36" spans="1:7" s="766" customFormat="1" ht="13.5" thickBot="1" x14ac:dyDescent="0.25">
      <c r="A36" s="1591"/>
      <c r="B36" s="902" t="s">
        <v>109</v>
      </c>
      <c r="C36" s="767"/>
      <c r="D36" s="772"/>
      <c r="E36" s="767"/>
      <c r="F36" s="907"/>
      <c r="G36" s="895"/>
    </row>
    <row r="37" spans="1:7" s="766" customFormat="1" ht="13.5" thickBot="1" x14ac:dyDescent="0.25">
      <c r="A37" s="1591"/>
      <c r="B37" s="897" t="s">
        <v>14</v>
      </c>
      <c r="C37" s="773">
        <f>SUM(C27:C36)</f>
        <v>66356040</v>
      </c>
      <c r="D37" s="773">
        <f>SUM(D27:D36)</f>
        <v>86595190</v>
      </c>
      <c r="E37" s="773">
        <f>SUM(E27:E36)</f>
        <v>41640436</v>
      </c>
      <c r="F37" s="898">
        <f>E37/D37*100</f>
        <v>48.086315186790394</v>
      </c>
      <c r="G37" s="895"/>
    </row>
    <row r="38" spans="1:7" ht="17.25" customHeight="1" x14ac:dyDescent="0.2">
      <c r="A38" s="1590" t="s">
        <v>79</v>
      </c>
      <c r="B38" s="899" t="s">
        <v>93</v>
      </c>
      <c r="C38" s="904"/>
      <c r="D38" s="904"/>
      <c r="E38" s="904"/>
      <c r="F38" s="900"/>
      <c r="G38" s="24"/>
    </row>
    <row r="39" spans="1:7" ht="25.5" x14ac:dyDescent="0.2">
      <c r="A39" s="1591"/>
      <c r="B39" s="901" t="s">
        <v>106</v>
      </c>
      <c r="C39" s="771"/>
      <c r="D39" s="771"/>
      <c r="E39" s="771"/>
      <c r="F39" s="893"/>
      <c r="G39" s="24"/>
    </row>
    <row r="40" spans="1:7" ht="17.25" customHeight="1" x14ac:dyDescent="0.2">
      <c r="A40" s="1591"/>
      <c r="B40" s="901" t="s">
        <v>95</v>
      </c>
      <c r="C40" s="771"/>
      <c r="D40" s="771"/>
      <c r="E40" s="771"/>
      <c r="F40" s="893"/>
      <c r="G40" s="24"/>
    </row>
    <row r="41" spans="1:7" ht="17.25" customHeight="1" x14ac:dyDescent="0.2">
      <c r="A41" s="1591"/>
      <c r="B41" s="901" t="s">
        <v>107</v>
      </c>
      <c r="C41" s="771"/>
      <c r="D41" s="771"/>
      <c r="E41" s="771"/>
      <c r="F41" s="893"/>
      <c r="G41" s="24"/>
    </row>
    <row r="42" spans="1:7" ht="21.75" customHeight="1" x14ac:dyDescent="0.2">
      <c r="A42" s="1591"/>
      <c r="B42" s="901" t="s">
        <v>102</v>
      </c>
      <c r="C42" s="771">
        <v>99441</v>
      </c>
      <c r="D42" s="771">
        <v>382569</v>
      </c>
      <c r="E42" s="771">
        <v>382569</v>
      </c>
      <c r="F42" s="906">
        <f>E42/D42*100</f>
        <v>100</v>
      </c>
      <c r="G42" s="24"/>
    </row>
    <row r="43" spans="1:7" ht="17.25" customHeight="1" x14ac:dyDescent="0.2">
      <c r="A43" s="1591"/>
      <c r="B43" s="901" t="s">
        <v>108</v>
      </c>
      <c r="C43" s="771"/>
      <c r="D43" s="771"/>
      <c r="E43" s="771"/>
      <c r="F43" s="893"/>
      <c r="G43" s="24"/>
    </row>
    <row r="44" spans="1:7" x14ac:dyDescent="0.2">
      <c r="A44" s="1591"/>
      <c r="B44" s="901" t="s">
        <v>97</v>
      </c>
      <c r="C44" s="771"/>
      <c r="D44" s="771"/>
      <c r="E44" s="771"/>
      <c r="F44" s="893"/>
      <c r="G44" s="24"/>
    </row>
    <row r="45" spans="1:7" x14ac:dyDescent="0.2">
      <c r="A45" s="1591"/>
      <c r="B45" s="901" t="s">
        <v>98</v>
      </c>
      <c r="C45" s="765"/>
      <c r="D45" s="765"/>
      <c r="E45" s="765"/>
      <c r="F45" s="893"/>
      <c r="G45" s="24"/>
    </row>
    <row r="46" spans="1:7" x14ac:dyDescent="0.2">
      <c r="A46" s="1591"/>
      <c r="B46" s="901" t="s">
        <v>99</v>
      </c>
      <c r="C46" s="765">
        <v>10495990</v>
      </c>
      <c r="D46" s="765"/>
      <c r="E46" s="765"/>
      <c r="F46" s="893"/>
      <c r="G46" s="24"/>
    </row>
    <row r="47" spans="1:7" ht="13.5" thickBot="1" x14ac:dyDescent="0.25">
      <c r="A47" s="1591"/>
      <c r="B47" s="902" t="s">
        <v>109</v>
      </c>
      <c r="C47" s="767"/>
      <c r="D47" s="767">
        <v>18121533</v>
      </c>
      <c r="E47" s="767">
        <v>18121533</v>
      </c>
      <c r="F47" s="906">
        <v>100</v>
      </c>
      <c r="G47" s="24"/>
    </row>
    <row r="48" spans="1:7" ht="13.5" thickBot="1" x14ac:dyDescent="0.25">
      <c r="A48" s="1591"/>
      <c r="B48" s="897" t="s">
        <v>14</v>
      </c>
      <c r="C48" s="773">
        <f>SUM(C38:C47)</f>
        <v>10595431</v>
      </c>
      <c r="D48" s="773">
        <f>SUM(D38:D47)</f>
        <v>18504102</v>
      </c>
      <c r="E48" s="773">
        <f>SUM(E38:E47)</f>
        <v>18504102</v>
      </c>
      <c r="F48" s="898">
        <f>E48/D48*100</f>
        <v>100</v>
      </c>
      <c r="G48" s="24"/>
    </row>
    <row r="49" spans="1:7" ht="17.25" customHeight="1" x14ac:dyDescent="0.2">
      <c r="A49" s="1590" t="s">
        <v>381</v>
      </c>
      <c r="B49" s="899" t="s">
        <v>93</v>
      </c>
      <c r="C49" s="892"/>
      <c r="D49" s="892"/>
      <c r="E49" s="892"/>
      <c r="F49" s="905"/>
      <c r="G49" s="24"/>
    </row>
    <row r="50" spans="1:7" ht="25.5" x14ac:dyDescent="0.2">
      <c r="A50" s="1591"/>
      <c r="B50" s="901" t="s">
        <v>106</v>
      </c>
      <c r="C50" s="751"/>
      <c r="D50" s="751"/>
      <c r="E50" s="751"/>
      <c r="F50" s="906"/>
      <c r="G50" s="24"/>
    </row>
    <row r="51" spans="1:7" ht="17.25" customHeight="1" x14ac:dyDescent="0.2">
      <c r="A51" s="1591"/>
      <c r="B51" s="901" t="s">
        <v>95</v>
      </c>
      <c r="C51" s="751"/>
      <c r="D51" s="751"/>
      <c r="E51" s="751"/>
      <c r="F51" s="906"/>
      <c r="G51" s="24"/>
    </row>
    <row r="52" spans="1:7" ht="17.25" customHeight="1" x14ac:dyDescent="0.2">
      <c r="A52" s="1591"/>
      <c r="B52" s="901" t="s">
        <v>107</v>
      </c>
      <c r="C52" s="751"/>
      <c r="D52" s="751"/>
      <c r="E52" s="751"/>
      <c r="F52" s="906"/>
      <c r="G52" s="24"/>
    </row>
    <row r="53" spans="1:7" ht="28.5" customHeight="1" x14ac:dyDescent="0.2">
      <c r="A53" s="1591"/>
      <c r="B53" s="901" t="s">
        <v>102</v>
      </c>
      <c r="C53" s="751">
        <v>12833098</v>
      </c>
      <c r="D53" s="751">
        <v>13033098</v>
      </c>
      <c r="E53" s="751">
        <v>12833098</v>
      </c>
      <c r="F53" s="906">
        <f>E53/D53*100</f>
        <v>98.465445437454704</v>
      </c>
      <c r="G53" s="24"/>
    </row>
    <row r="54" spans="1:7" ht="17.25" customHeight="1" x14ac:dyDescent="0.2">
      <c r="A54" s="1591"/>
      <c r="B54" s="901" t="s">
        <v>108</v>
      </c>
      <c r="C54" s="751"/>
      <c r="D54" s="751"/>
      <c r="E54" s="751"/>
      <c r="F54" s="906"/>
      <c r="G54" s="24"/>
    </row>
    <row r="55" spans="1:7" x14ac:dyDescent="0.2">
      <c r="A55" s="1591"/>
      <c r="B55" s="901" t="s">
        <v>97</v>
      </c>
      <c r="C55" s="751"/>
      <c r="D55" s="751"/>
      <c r="E55" s="751"/>
      <c r="F55" s="906"/>
      <c r="G55" s="24"/>
    </row>
    <row r="56" spans="1:7" x14ac:dyDescent="0.2">
      <c r="A56" s="1591"/>
      <c r="B56" s="901" t="s">
        <v>98</v>
      </c>
      <c r="C56" s="765"/>
      <c r="D56" s="765"/>
      <c r="E56" s="765"/>
      <c r="F56" s="906"/>
      <c r="G56" s="24"/>
    </row>
    <row r="57" spans="1:7" x14ac:dyDescent="0.2">
      <c r="A57" s="1591"/>
      <c r="B57" s="901" t="s">
        <v>99</v>
      </c>
      <c r="C57" s="765"/>
      <c r="D57" s="765"/>
      <c r="E57" s="765"/>
      <c r="F57" s="906"/>
      <c r="G57" s="24"/>
    </row>
    <row r="58" spans="1:7" ht="13.5" thickBot="1" x14ac:dyDescent="0.25">
      <c r="A58" s="1591"/>
      <c r="B58" s="902" t="s">
        <v>109</v>
      </c>
      <c r="C58" s="767">
        <v>118565169</v>
      </c>
      <c r="D58" s="767">
        <v>123927518</v>
      </c>
      <c r="E58" s="767">
        <v>107374696</v>
      </c>
      <c r="F58" s="906">
        <f>E58/D58*100</f>
        <v>86.643142485916641</v>
      </c>
      <c r="G58" s="24"/>
    </row>
    <row r="59" spans="1:7" ht="13.5" thickBot="1" x14ac:dyDescent="0.25">
      <c r="A59" s="1591"/>
      <c r="B59" s="897" t="s">
        <v>14</v>
      </c>
      <c r="C59" s="773">
        <f>SUM(C49:C58)</f>
        <v>131398267</v>
      </c>
      <c r="D59" s="773">
        <f>SUM(D49:D58)</f>
        <v>136960616</v>
      </c>
      <c r="E59" s="773">
        <f>SUM(E49:E58)</f>
        <v>120207794</v>
      </c>
      <c r="F59" s="898">
        <f>E59/D59*100</f>
        <v>87.768146428313372</v>
      </c>
      <c r="G59" s="24"/>
    </row>
    <row r="60" spans="1:7" ht="17.25" customHeight="1" x14ac:dyDescent="0.2">
      <c r="A60" s="1590" t="s">
        <v>111</v>
      </c>
      <c r="B60" s="899" t="s">
        <v>93</v>
      </c>
      <c r="C60" s="892"/>
      <c r="D60" s="892"/>
      <c r="E60" s="892"/>
      <c r="F60" s="905"/>
      <c r="G60" s="24"/>
    </row>
    <row r="61" spans="1:7" ht="25.5" x14ac:dyDescent="0.2">
      <c r="A61" s="1591"/>
      <c r="B61" s="901" t="s">
        <v>106</v>
      </c>
      <c r="C61" s="751"/>
      <c r="D61" s="751"/>
      <c r="E61" s="751"/>
      <c r="F61" s="906"/>
      <c r="G61" s="24"/>
    </row>
    <row r="62" spans="1:7" ht="17.25" customHeight="1" x14ac:dyDescent="0.2">
      <c r="A62" s="1591"/>
      <c r="B62" s="901" t="s">
        <v>95</v>
      </c>
      <c r="C62" s="751"/>
      <c r="D62" s="751"/>
      <c r="E62" s="751"/>
      <c r="F62" s="906"/>
      <c r="G62" s="24"/>
    </row>
    <row r="63" spans="1:7" ht="17.25" customHeight="1" x14ac:dyDescent="0.2">
      <c r="A63" s="1591"/>
      <c r="B63" s="901" t="s">
        <v>107</v>
      </c>
      <c r="C63" s="751"/>
      <c r="D63" s="751"/>
      <c r="E63" s="751"/>
      <c r="F63" s="906"/>
      <c r="G63" s="24"/>
    </row>
    <row r="64" spans="1:7" ht="29.25" customHeight="1" x14ac:dyDescent="0.2">
      <c r="A64" s="1591"/>
      <c r="B64" s="901" t="s">
        <v>102</v>
      </c>
      <c r="C64" s="751">
        <v>11431873</v>
      </c>
      <c r="D64" s="751">
        <v>16431873</v>
      </c>
      <c r="E64" s="751">
        <v>16431873</v>
      </c>
      <c r="F64" s="906">
        <f>E64/D64*100</f>
        <v>100</v>
      </c>
      <c r="G64" s="24"/>
    </row>
    <row r="65" spans="1:7" ht="17.25" customHeight="1" x14ac:dyDescent="0.2">
      <c r="A65" s="1591"/>
      <c r="B65" s="901" t="s">
        <v>108</v>
      </c>
      <c r="C65" s="751"/>
      <c r="D65" s="751"/>
      <c r="E65" s="751"/>
      <c r="F65" s="906"/>
      <c r="G65" s="24"/>
    </row>
    <row r="66" spans="1:7" x14ac:dyDescent="0.2">
      <c r="A66" s="1591"/>
      <c r="B66" s="901" t="s">
        <v>97</v>
      </c>
      <c r="C66" s="751"/>
      <c r="D66" s="751"/>
      <c r="E66" s="751"/>
      <c r="F66" s="906"/>
      <c r="G66" s="24"/>
    </row>
    <row r="67" spans="1:7" x14ac:dyDescent="0.2">
      <c r="A67" s="1591"/>
      <c r="B67" s="901" t="s">
        <v>98</v>
      </c>
      <c r="C67" s="765"/>
      <c r="D67" s="765"/>
      <c r="E67" s="765"/>
      <c r="F67" s="906"/>
      <c r="G67" s="24"/>
    </row>
    <row r="68" spans="1:7" x14ac:dyDescent="0.2">
      <c r="A68" s="1591"/>
      <c r="B68" s="901" t="s">
        <v>99</v>
      </c>
      <c r="C68" s="765"/>
      <c r="D68" s="765"/>
      <c r="E68" s="765"/>
      <c r="F68" s="906"/>
      <c r="G68" s="24"/>
    </row>
    <row r="69" spans="1:7" ht="13.5" thickBot="1" x14ac:dyDescent="0.25">
      <c r="A69" s="1591"/>
      <c r="B69" s="902" t="s">
        <v>109</v>
      </c>
      <c r="C69" s="767"/>
      <c r="D69" s="767"/>
      <c r="E69" s="767"/>
      <c r="F69" s="907"/>
      <c r="G69" s="24"/>
    </row>
    <row r="70" spans="1:7" ht="13.5" thickBot="1" x14ac:dyDescent="0.25">
      <c r="A70" s="1591"/>
      <c r="B70" s="897" t="s">
        <v>14</v>
      </c>
      <c r="C70" s="773">
        <f>SUM(C60:C69)</f>
        <v>11431873</v>
      </c>
      <c r="D70" s="1251">
        <f>SUM(D60:D69)</f>
        <v>16431873</v>
      </c>
      <c r="E70" s="773">
        <f>SUM(E60:E69)</f>
        <v>16431873</v>
      </c>
      <c r="F70" s="898">
        <f>E70/D70*100</f>
        <v>100</v>
      </c>
      <c r="G70" s="24"/>
    </row>
    <row r="71" spans="1:7" ht="17.25" customHeight="1" x14ac:dyDescent="0.2">
      <c r="A71" s="1590" t="s">
        <v>82</v>
      </c>
      <c r="B71" s="899" t="s">
        <v>93</v>
      </c>
      <c r="C71" s="892">
        <v>14195816</v>
      </c>
      <c r="D71" s="892">
        <v>70906939</v>
      </c>
      <c r="E71" s="892">
        <v>58614486</v>
      </c>
      <c r="F71" s="906">
        <f t="shared" ref="F71:F72" si="1">E71/D71*100</f>
        <v>82.663963254710509</v>
      </c>
      <c r="G71" s="24"/>
    </row>
    <row r="72" spans="1:7" ht="25.5" x14ac:dyDescent="0.2">
      <c r="A72" s="1591"/>
      <c r="B72" s="901" t="s">
        <v>106</v>
      </c>
      <c r="C72" s="751">
        <v>1575668</v>
      </c>
      <c r="D72" s="751">
        <v>9465255</v>
      </c>
      <c r="E72" s="751">
        <v>6722462</v>
      </c>
      <c r="F72" s="906">
        <f t="shared" si="1"/>
        <v>71.022513392402004</v>
      </c>
      <c r="G72" s="24"/>
    </row>
    <row r="73" spans="1:7" ht="17.25" customHeight="1" x14ac:dyDescent="0.2">
      <c r="A73" s="1591"/>
      <c r="B73" s="901" t="s">
        <v>95</v>
      </c>
      <c r="C73" s="751"/>
      <c r="D73" s="751"/>
      <c r="E73" s="751"/>
      <c r="F73" s="906"/>
      <c r="G73" s="24"/>
    </row>
    <row r="74" spans="1:7" ht="17.25" customHeight="1" x14ac:dyDescent="0.2">
      <c r="A74" s="1591"/>
      <c r="B74" s="901" t="s">
        <v>107</v>
      </c>
      <c r="C74" s="751"/>
      <c r="D74" s="751"/>
      <c r="E74" s="751"/>
      <c r="F74" s="906"/>
      <c r="G74" s="24"/>
    </row>
    <row r="75" spans="1:7" ht="17.25" customHeight="1" x14ac:dyDescent="0.2">
      <c r="A75" s="1591"/>
      <c r="B75" s="901" t="s">
        <v>102</v>
      </c>
      <c r="C75" s="751"/>
      <c r="D75" s="751"/>
      <c r="E75" s="751"/>
      <c r="F75" s="906"/>
      <c r="G75" s="24"/>
    </row>
    <row r="76" spans="1:7" ht="17.25" customHeight="1" x14ac:dyDescent="0.2">
      <c r="A76" s="1591"/>
      <c r="B76" s="901" t="s">
        <v>108</v>
      </c>
      <c r="C76" s="751"/>
      <c r="D76" s="751"/>
      <c r="E76" s="751"/>
      <c r="F76" s="906"/>
      <c r="G76" s="24"/>
    </row>
    <row r="77" spans="1:7" x14ac:dyDescent="0.2">
      <c r="A77" s="1591"/>
      <c r="B77" s="901" t="s">
        <v>97</v>
      </c>
      <c r="C77" s="751"/>
      <c r="D77" s="751"/>
      <c r="E77" s="751"/>
      <c r="F77" s="906"/>
      <c r="G77" s="24"/>
    </row>
    <row r="78" spans="1:7" x14ac:dyDescent="0.2">
      <c r="A78" s="1591"/>
      <c r="B78" s="901" t="s">
        <v>98</v>
      </c>
      <c r="C78" s="765"/>
      <c r="D78" s="768"/>
      <c r="E78" s="768"/>
      <c r="F78" s="906"/>
      <c r="G78" s="24"/>
    </row>
    <row r="79" spans="1:7" x14ac:dyDescent="0.2">
      <c r="A79" s="1591"/>
      <c r="B79" s="901" t="s">
        <v>99</v>
      </c>
      <c r="C79" s="765"/>
      <c r="D79" s="771"/>
      <c r="E79" s="765"/>
      <c r="F79" s="906"/>
      <c r="G79" s="24"/>
    </row>
    <row r="80" spans="1:7" ht="13.5" thickBot="1" x14ac:dyDescent="0.25">
      <c r="A80" s="1591"/>
      <c r="B80" s="902" t="s">
        <v>109</v>
      </c>
      <c r="C80" s="767"/>
      <c r="D80" s="772"/>
      <c r="E80" s="767"/>
      <c r="F80" s="906"/>
      <c r="G80" s="24"/>
    </row>
    <row r="81" spans="1:11" ht="13.5" thickBot="1" x14ac:dyDescent="0.25">
      <c r="A81" s="1591"/>
      <c r="B81" s="897" t="s">
        <v>14</v>
      </c>
      <c r="C81" s="773">
        <f>SUM(C71:C80)</f>
        <v>15771484</v>
      </c>
      <c r="D81" s="908">
        <f>SUM(D71:D80)</f>
        <v>80372194</v>
      </c>
      <c r="E81" s="773">
        <f>SUM(E71:E80)</f>
        <v>65336948</v>
      </c>
      <c r="F81" s="898">
        <f>E81/D81*100</f>
        <v>81.292975528327617</v>
      </c>
      <c r="G81" s="24"/>
    </row>
    <row r="82" spans="1:11" ht="13.5" thickBot="1" x14ac:dyDescent="0.25">
      <c r="A82" s="909" t="s">
        <v>77</v>
      </c>
      <c r="B82" s="910" t="s">
        <v>27</v>
      </c>
      <c r="C82" s="911" t="s">
        <v>167</v>
      </c>
      <c r="D82" s="911" t="s">
        <v>159</v>
      </c>
      <c r="E82" s="911" t="s">
        <v>160</v>
      </c>
      <c r="F82" s="912" t="s">
        <v>161</v>
      </c>
      <c r="G82" s="24"/>
    </row>
    <row r="83" spans="1:11" ht="12.75" customHeight="1" x14ac:dyDescent="0.2">
      <c r="A83" s="1593" t="s">
        <v>83</v>
      </c>
      <c r="B83" s="899" t="s">
        <v>93</v>
      </c>
      <c r="C83" s="892">
        <v>94395799</v>
      </c>
      <c r="D83" s="1264">
        <v>386365999</v>
      </c>
      <c r="E83" s="914">
        <v>321232652</v>
      </c>
      <c r="F83" s="906">
        <f>E83/D83*100</f>
        <v>83.142060334351527</v>
      </c>
      <c r="G83" s="24"/>
    </row>
    <row r="84" spans="1:11" ht="25.5" x14ac:dyDescent="0.2">
      <c r="A84" s="1594"/>
      <c r="B84" s="901" t="s">
        <v>106</v>
      </c>
      <c r="C84" s="751">
        <v>11392836</v>
      </c>
      <c r="D84" s="771">
        <v>50345506</v>
      </c>
      <c r="E84" s="769">
        <v>37746298</v>
      </c>
      <c r="F84" s="906">
        <f>E84/D84*100</f>
        <v>74.974513117417075</v>
      </c>
      <c r="G84" s="24"/>
    </row>
    <row r="85" spans="1:11" x14ac:dyDescent="0.2">
      <c r="A85" s="1594"/>
      <c r="B85" s="901" t="s">
        <v>95</v>
      </c>
      <c r="C85" s="751">
        <v>19317677</v>
      </c>
      <c r="D85" s="771">
        <v>73822411</v>
      </c>
      <c r="E85" s="769">
        <v>66404855</v>
      </c>
      <c r="F85" s="906">
        <f>E85/D85*100</f>
        <v>89.952162358934601</v>
      </c>
      <c r="G85" s="24"/>
    </row>
    <row r="86" spans="1:11" x14ac:dyDescent="0.2">
      <c r="A86" s="1594"/>
      <c r="B86" s="901" t="s">
        <v>107</v>
      </c>
      <c r="C86" s="751"/>
      <c r="D86" s="771"/>
      <c r="E86" s="769"/>
      <c r="F86" s="906"/>
      <c r="G86" s="24"/>
    </row>
    <row r="87" spans="1:11" ht="25.5" x14ac:dyDescent="0.2">
      <c r="A87" s="1594"/>
      <c r="B87" s="901" t="s">
        <v>102</v>
      </c>
      <c r="C87" s="751">
        <v>12499552</v>
      </c>
      <c r="D87" s="771">
        <v>8274171</v>
      </c>
      <c r="E87" s="769">
        <v>8274171</v>
      </c>
      <c r="F87" s="906">
        <f t="shared" ref="F87" si="2">E87/D87*100</f>
        <v>100</v>
      </c>
      <c r="G87" s="24"/>
    </row>
    <row r="88" spans="1:11" x14ac:dyDescent="0.2">
      <c r="A88" s="1594"/>
      <c r="B88" s="901" t="s">
        <v>108</v>
      </c>
      <c r="C88" s="751"/>
      <c r="D88" s="771"/>
      <c r="E88" s="769"/>
      <c r="F88" s="906"/>
      <c r="G88" s="24"/>
    </row>
    <row r="89" spans="1:11" x14ac:dyDescent="0.2">
      <c r="A89" s="1594"/>
      <c r="B89" s="901" t="s">
        <v>97</v>
      </c>
      <c r="C89" s="751">
        <v>26089398</v>
      </c>
      <c r="D89" s="771">
        <v>85205828</v>
      </c>
      <c r="E89" s="769">
        <v>80234950</v>
      </c>
      <c r="F89" s="906">
        <f>E89/D89*100</f>
        <v>94.166035215337615</v>
      </c>
      <c r="G89" s="24"/>
    </row>
    <row r="90" spans="1:11" x14ac:dyDescent="0.2">
      <c r="A90" s="1594"/>
      <c r="B90" s="901" t="s">
        <v>98</v>
      </c>
      <c r="C90" s="765"/>
      <c r="D90" s="771">
        <v>27707489</v>
      </c>
      <c r="E90" s="769">
        <v>27704418</v>
      </c>
      <c r="F90" s="906">
        <f>E90/D90*100</f>
        <v>99.988916353986454</v>
      </c>
      <c r="G90" s="24"/>
    </row>
    <row r="91" spans="1:11" x14ac:dyDescent="0.2">
      <c r="A91" s="1594"/>
      <c r="B91" s="901" t="s">
        <v>99</v>
      </c>
      <c r="C91" s="765"/>
      <c r="D91" s="771"/>
      <c r="E91" s="769"/>
      <c r="F91" s="906"/>
      <c r="G91" s="24"/>
    </row>
    <row r="92" spans="1:11" ht="13.5" thickBot="1" x14ac:dyDescent="0.25">
      <c r="A92" s="1594"/>
      <c r="B92" s="902" t="s">
        <v>109</v>
      </c>
      <c r="C92" s="767"/>
      <c r="D92" s="772"/>
      <c r="E92" s="770"/>
      <c r="F92" s="907"/>
      <c r="G92" s="24"/>
    </row>
    <row r="93" spans="1:11" ht="13.5" thickBot="1" x14ac:dyDescent="0.25">
      <c r="A93" s="1594"/>
      <c r="B93" s="897" t="s">
        <v>14</v>
      </c>
      <c r="C93" s="773">
        <f>SUM(C83:C92)</f>
        <v>163695262</v>
      </c>
      <c r="D93" s="908">
        <f>SUM(D83:D92)</f>
        <v>631721404</v>
      </c>
      <c r="E93" s="915">
        <f>SUM(E83:E92)</f>
        <v>541597344</v>
      </c>
      <c r="F93" s="898">
        <f>E93/D93*100</f>
        <v>85.733575049168351</v>
      </c>
      <c r="G93" s="24"/>
      <c r="I93" s="31"/>
      <c r="K93" s="2"/>
    </row>
    <row r="94" spans="1:11" x14ac:dyDescent="0.2">
      <c r="A94" s="1593" t="s">
        <v>565</v>
      </c>
      <c r="B94" s="899" t="s">
        <v>93</v>
      </c>
      <c r="C94" s="892">
        <v>1039500</v>
      </c>
      <c r="D94" s="913">
        <v>1025143</v>
      </c>
      <c r="E94" s="914">
        <v>976393</v>
      </c>
      <c r="F94" s="906">
        <f>E94/D94*100</f>
        <v>95.244565880077218</v>
      </c>
      <c r="G94" s="24"/>
      <c r="I94" s="31"/>
      <c r="K94" s="2"/>
    </row>
    <row r="95" spans="1:11" ht="25.5" x14ac:dyDescent="0.2">
      <c r="A95" s="1594"/>
      <c r="B95" s="901" t="s">
        <v>106</v>
      </c>
      <c r="C95" s="751">
        <v>231943</v>
      </c>
      <c r="D95" s="771">
        <v>227766</v>
      </c>
      <c r="E95" s="769">
        <v>218031</v>
      </c>
      <c r="F95" s="906">
        <f>E95/D95*100</f>
        <v>95.72587655751957</v>
      </c>
      <c r="G95" s="24"/>
      <c r="I95" s="31"/>
      <c r="K95" s="2"/>
    </row>
    <row r="96" spans="1:11" x14ac:dyDescent="0.2">
      <c r="A96" s="1594"/>
      <c r="B96" s="901" t="s">
        <v>95</v>
      </c>
      <c r="C96" s="751">
        <v>6665600</v>
      </c>
      <c r="D96" s="771">
        <v>6665600</v>
      </c>
      <c r="E96" s="769">
        <v>4182387</v>
      </c>
      <c r="F96" s="906">
        <f>E96/D96*100</f>
        <v>62.745844335093615</v>
      </c>
      <c r="G96" s="24"/>
      <c r="I96" s="31"/>
      <c r="K96" s="2"/>
    </row>
    <row r="97" spans="1:11" x14ac:dyDescent="0.2">
      <c r="A97" s="1594"/>
      <c r="B97" s="901" t="s">
        <v>107</v>
      </c>
      <c r="C97" s="751"/>
      <c r="D97" s="771"/>
      <c r="E97" s="769"/>
      <c r="F97" s="906"/>
      <c r="G97" s="24"/>
      <c r="I97" s="31"/>
      <c r="K97" s="2"/>
    </row>
    <row r="98" spans="1:11" ht="25.5" x14ac:dyDescent="0.2">
      <c r="A98" s="1594"/>
      <c r="B98" s="901" t="s">
        <v>102</v>
      </c>
      <c r="C98" s="751"/>
      <c r="D98" s="771"/>
      <c r="E98" s="769"/>
      <c r="F98" s="906"/>
      <c r="G98" s="24"/>
      <c r="I98" s="31"/>
      <c r="K98" s="2"/>
    </row>
    <row r="99" spans="1:11" x14ac:dyDescent="0.2">
      <c r="A99" s="1594"/>
      <c r="B99" s="901" t="s">
        <v>108</v>
      </c>
      <c r="C99" s="751"/>
      <c r="D99" s="771"/>
      <c r="E99" s="769"/>
      <c r="F99" s="906"/>
      <c r="G99" s="24"/>
      <c r="I99" s="31"/>
      <c r="K99" s="2"/>
    </row>
    <row r="100" spans="1:11" x14ac:dyDescent="0.2">
      <c r="A100" s="1594"/>
      <c r="B100" s="901" t="s">
        <v>97</v>
      </c>
      <c r="C100" s="751">
        <v>344000</v>
      </c>
      <c r="D100" s="771">
        <v>365590</v>
      </c>
      <c r="E100" s="769">
        <v>110950</v>
      </c>
      <c r="F100" s="906">
        <f>E100/D100*100</f>
        <v>30.348204272545747</v>
      </c>
      <c r="G100" s="24"/>
      <c r="I100" s="31"/>
      <c r="K100" s="2"/>
    </row>
    <row r="101" spans="1:11" x14ac:dyDescent="0.2">
      <c r="A101" s="1594"/>
      <c r="B101" s="901" t="s">
        <v>98</v>
      </c>
      <c r="C101" s="765"/>
      <c r="D101" s="771"/>
      <c r="E101" s="769"/>
      <c r="F101" s="906"/>
      <c r="G101" s="24"/>
      <c r="I101" s="31"/>
      <c r="K101" s="2"/>
    </row>
    <row r="102" spans="1:11" x14ac:dyDescent="0.2">
      <c r="A102" s="1594"/>
      <c r="B102" s="901" t="s">
        <v>99</v>
      </c>
      <c r="C102" s="765"/>
      <c r="D102" s="771"/>
      <c r="E102" s="769"/>
      <c r="F102" s="906"/>
      <c r="G102" s="24"/>
      <c r="I102" s="31"/>
      <c r="K102" s="2"/>
    </row>
    <row r="103" spans="1:11" ht="13.5" thickBot="1" x14ac:dyDescent="0.25">
      <c r="A103" s="1594"/>
      <c r="B103" s="902" t="s">
        <v>109</v>
      </c>
      <c r="C103" s="767"/>
      <c r="D103" s="772"/>
      <c r="E103" s="770"/>
      <c r="F103" s="907"/>
      <c r="G103" s="24"/>
      <c r="I103" s="31"/>
      <c r="K103" s="2"/>
    </row>
    <row r="104" spans="1:11" ht="13.5" thickBot="1" x14ac:dyDescent="0.25">
      <c r="A104" s="1594"/>
      <c r="B104" s="897" t="s">
        <v>14</v>
      </c>
      <c r="C104" s="773">
        <f>SUM(C94:C103)</f>
        <v>8281043</v>
      </c>
      <c r="D104" s="908">
        <f>SUM(D94:D103)</f>
        <v>8284099</v>
      </c>
      <c r="E104" s="915">
        <f>SUM(E94:E103)</f>
        <v>5487761</v>
      </c>
      <c r="F104" s="898">
        <f>E104/D104*100</f>
        <v>66.244512529364997</v>
      </c>
      <c r="G104" s="24"/>
      <c r="I104" s="31"/>
      <c r="K104" s="2"/>
    </row>
    <row r="105" spans="1:11" x14ac:dyDescent="0.2">
      <c r="A105" s="1590" t="s">
        <v>498</v>
      </c>
      <c r="B105" s="899" t="s">
        <v>93</v>
      </c>
      <c r="C105" s="892"/>
      <c r="D105" s="892"/>
      <c r="E105" s="892"/>
      <c r="F105" s="905"/>
      <c r="G105" s="916"/>
    </row>
    <row r="106" spans="1:11" ht="25.5" x14ac:dyDescent="0.2">
      <c r="A106" s="1591"/>
      <c r="B106" s="901" t="s">
        <v>106</v>
      </c>
      <c r="C106" s="751"/>
      <c r="D106" s="751"/>
      <c r="E106" s="751"/>
      <c r="F106" s="906"/>
      <c r="G106" s="917"/>
    </row>
    <row r="107" spans="1:11" x14ac:dyDescent="0.2">
      <c r="A107" s="1591"/>
      <c r="B107" s="901" t="s">
        <v>95</v>
      </c>
      <c r="C107" s="751"/>
      <c r="D107" s="751"/>
      <c r="E107" s="751"/>
      <c r="F107" s="906"/>
      <c r="G107" s="918"/>
    </row>
    <row r="108" spans="1:11" x14ac:dyDescent="0.2">
      <c r="A108" s="1591"/>
      <c r="B108" s="901" t="s">
        <v>107</v>
      </c>
      <c r="C108" s="751"/>
      <c r="D108" s="751"/>
      <c r="E108" s="751"/>
      <c r="F108" s="906"/>
      <c r="G108" s="918"/>
    </row>
    <row r="109" spans="1:11" ht="25.5" x14ac:dyDescent="0.2">
      <c r="A109" s="1591"/>
      <c r="B109" s="901" t="s">
        <v>102</v>
      </c>
      <c r="C109" s="751"/>
      <c r="D109" s="751"/>
      <c r="E109" s="751"/>
      <c r="F109" s="906"/>
      <c r="G109" s="918"/>
    </row>
    <row r="110" spans="1:11" x14ac:dyDescent="0.2">
      <c r="A110" s="1591"/>
      <c r="B110" s="901" t="s">
        <v>108</v>
      </c>
      <c r="C110" s="751"/>
      <c r="D110" s="751"/>
      <c r="E110" s="751"/>
      <c r="F110" s="906"/>
      <c r="G110" s="918"/>
    </row>
    <row r="111" spans="1:11" x14ac:dyDescent="0.2">
      <c r="A111" s="1591"/>
      <c r="B111" s="901" t="s">
        <v>97</v>
      </c>
      <c r="C111" s="751">
        <v>1788400</v>
      </c>
      <c r="D111" s="751">
        <v>821089453</v>
      </c>
      <c r="E111" s="751">
        <v>16632401</v>
      </c>
      <c r="F111" s="906">
        <f>E111/D111*100</f>
        <v>2.0256503039017848</v>
      </c>
      <c r="G111" s="918"/>
    </row>
    <row r="112" spans="1:11" x14ac:dyDescent="0.2">
      <c r="A112" s="1591"/>
      <c r="B112" s="901" t="s">
        <v>98</v>
      </c>
      <c r="C112" s="765">
        <v>8644018</v>
      </c>
      <c r="D112" s="765">
        <v>7807877</v>
      </c>
      <c r="E112" s="765"/>
      <c r="F112" s="906"/>
      <c r="G112" s="918"/>
    </row>
    <row r="113" spans="1:7" x14ac:dyDescent="0.2">
      <c r="A113" s="1591"/>
      <c r="B113" s="901" t="s">
        <v>99</v>
      </c>
      <c r="C113" s="765"/>
      <c r="D113" s="765"/>
      <c r="E113" s="765"/>
      <c r="F113" s="906"/>
      <c r="G113" s="918"/>
    </row>
    <row r="114" spans="1:7" ht="13.5" thickBot="1" x14ac:dyDescent="0.25">
      <c r="A114" s="1591"/>
      <c r="B114" s="902" t="s">
        <v>109</v>
      </c>
      <c r="C114" s="767"/>
      <c r="D114" s="767"/>
      <c r="E114" s="767"/>
      <c r="F114" s="907"/>
      <c r="G114" s="918"/>
    </row>
    <row r="115" spans="1:7" ht="13.5" thickBot="1" x14ac:dyDescent="0.25">
      <c r="A115" s="1591"/>
      <c r="B115" s="897" t="s">
        <v>14</v>
      </c>
      <c r="C115" s="1246">
        <f>SUM(C105:C114)</f>
        <v>10432418</v>
      </c>
      <c r="D115" s="1246">
        <f>SUM(D105:D114)</f>
        <v>828897330</v>
      </c>
      <c r="E115" s="1246">
        <f>SUM(E105:E114)</f>
        <v>16632401</v>
      </c>
      <c r="F115" s="1059">
        <f>E115/D115*100</f>
        <v>2.0065694987821954</v>
      </c>
      <c r="G115" s="918"/>
    </row>
    <row r="116" spans="1:7" x14ac:dyDescent="0.2">
      <c r="A116" s="1590" t="s">
        <v>693</v>
      </c>
      <c r="B116" s="1247" t="s">
        <v>93</v>
      </c>
      <c r="C116" s="1256"/>
      <c r="D116" s="1257"/>
      <c r="E116" s="1257"/>
      <c r="F116" s="900"/>
      <c r="G116" s="918"/>
    </row>
    <row r="117" spans="1:7" ht="25.5" x14ac:dyDescent="0.2">
      <c r="A117" s="1591"/>
      <c r="B117" s="1248" t="s">
        <v>106</v>
      </c>
      <c r="C117" s="1258"/>
      <c r="D117" s="1255"/>
      <c r="E117" s="1255"/>
      <c r="F117" s="893"/>
      <c r="G117" s="918"/>
    </row>
    <row r="118" spans="1:7" x14ac:dyDescent="0.2">
      <c r="A118" s="1591"/>
      <c r="B118" s="1248" t="s">
        <v>95</v>
      </c>
      <c r="C118" s="1258"/>
      <c r="D118" s="1255"/>
      <c r="E118" s="1255"/>
      <c r="F118" s="893"/>
      <c r="G118" s="918"/>
    </row>
    <row r="119" spans="1:7" x14ac:dyDescent="0.2">
      <c r="A119" s="1591"/>
      <c r="B119" s="1248" t="s">
        <v>107</v>
      </c>
      <c r="C119" s="1258"/>
      <c r="D119" s="1255"/>
      <c r="E119" s="1255"/>
      <c r="F119" s="893"/>
      <c r="G119" s="918"/>
    </row>
    <row r="120" spans="1:7" ht="25.5" x14ac:dyDescent="0.2">
      <c r="A120" s="1591"/>
      <c r="B120" s="1248" t="s">
        <v>102</v>
      </c>
      <c r="C120" s="1258"/>
      <c r="D120" s="1255"/>
      <c r="E120" s="1255"/>
      <c r="F120" s="893"/>
      <c r="G120" s="918"/>
    </row>
    <row r="121" spans="1:7" x14ac:dyDescent="0.2">
      <c r="A121" s="1591"/>
      <c r="B121" s="1248" t="s">
        <v>108</v>
      </c>
      <c r="C121" s="1258"/>
      <c r="D121" s="1255"/>
      <c r="E121" s="1255"/>
      <c r="F121" s="893"/>
      <c r="G121" s="918"/>
    </row>
    <row r="122" spans="1:7" x14ac:dyDescent="0.2">
      <c r="A122" s="1591"/>
      <c r="B122" s="1248" t="s">
        <v>97</v>
      </c>
      <c r="C122" s="1258"/>
      <c r="D122" s="765">
        <v>7254633</v>
      </c>
      <c r="E122" s="1255">
        <v>1254633</v>
      </c>
      <c r="F122" s="893"/>
      <c r="G122" s="918"/>
    </row>
    <row r="123" spans="1:7" x14ac:dyDescent="0.2">
      <c r="A123" s="1591"/>
      <c r="B123" s="1248" t="s">
        <v>98</v>
      </c>
      <c r="C123" s="1258"/>
      <c r="D123" s="1255"/>
      <c r="E123" s="1255"/>
      <c r="F123" s="893"/>
      <c r="G123" s="918"/>
    </row>
    <row r="124" spans="1:7" x14ac:dyDescent="0.2">
      <c r="A124" s="1591"/>
      <c r="B124" s="1248" t="s">
        <v>99</v>
      </c>
      <c r="C124" s="1258"/>
      <c r="D124" s="1255"/>
      <c r="E124" s="1255"/>
      <c r="F124" s="893"/>
      <c r="G124" s="918"/>
    </row>
    <row r="125" spans="1:7" ht="13.5" thickBot="1" x14ac:dyDescent="0.25">
      <c r="A125" s="1591"/>
      <c r="B125" s="1249" t="s">
        <v>109</v>
      </c>
      <c r="C125" s="1261"/>
      <c r="D125" s="1262"/>
      <c r="E125" s="1262"/>
      <c r="F125" s="903"/>
      <c r="G125" s="918"/>
    </row>
    <row r="126" spans="1:7" ht="13.5" thickBot="1" x14ac:dyDescent="0.25">
      <c r="A126" s="1591"/>
      <c r="B126" s="1067" t="s">
        <v>14</v>
      </c>
      <c r="C126" s="1263">
        <f>SUM(C116:C125)</f>
        <v>0</v>
      </c>
      <c r="D126" s="1263">
        <f t="shared" ref="D126:E126" si="3">SUM(D116:D125)</f>
        <v>7254633</v>
      </c>
      <c r="E126" s="1263">
        <f t="shared" si="3"/>
        <v>1254633</v>
      </c>
      <c r="F126" s="898"/>
      <c r="G126" s="918"/>
    </row>
    <row r="127" spans="1:7" s="25" customFormat="1" x14ac:dyDescent="0.2">
      <c r="A127" s="1590" t="s">
        <v>510</v>
      </c>
      <c r="B127" s="899" t="s">
        <v>93</v>
      </c>
      <c r="C127" s="1253"/>
      <c r="D127" s="1253"/>
      <c r="E127" s="1253"/>
      <c r="F127" s="1254"/>
      <c r="G127" s="919"/>
    </row>
    <row r="128" spans="1:7" s="25" customFormat="1" ht="25.5" x14ac:dyDescent="0.2">
      <c r="A128" s="1591"/>
      <c r="B128" s="901" t="s">
        <v>106</v>
      </c>
      <c r="C128" s="751"/>
      <c r="D128" s="751"/>
      <c r="E128" s="751"/>
      <c r="F128" s="906"/>
      <c r="G128" s="919"/>
    </row>
    <row r="129" spans="1:7" s="25" customFormat="1" x14ac:dyDescent="0.2">
      <c r="A129" s="1591"/>
      <c r="B129" s="901" t="s">
        <v>95</v>
      </c>
      <c r="C129" s="751">
        <v>15000000</v>
      </c>
      <c r="D129" s="751">
        <v>15264866</v>
      </c>
      <c r="E129" s="751">
        <v>15233834</v>
      </c>
      <c r="F129" s="906">
        <f>E129/D129*100</f>
        <v>99.796709646845244</v>
      </c>
      <c r="G129" s="919"/>
    </row>
    <row r="130" spans="1:7" s="25" customFormat="1" x14ac:dyDescent="0.2">
      <c r="A130" s="1591"/>
      <c r="B130" s="901" t="s">
        <v>107</v>
      </c>
      <c r="C130" s="751"/>
      <c r="D130" s="751"/>
      <c r="E130" s="751"/>
      <c r="F130" s="906"/>
      <c r="G130" s="919"/>
    </row>
    <row r="131" spans="1:7" s="25" customFormat="1" ht="25.5" x14ac:dyDescent="0.2">
      <c r="A131" s="1591"/>
      <c r="B131" s="901" t="s">
        <v>102</v>
      </c>
      <c r="C131" s="751">
        <v>4053585</v>
      </c>
      <c r="D131" s="751">
        <v>2851773</v>
      </c>
      <c r="E131" s="751">
        <v>2638831</v>
      </c>
      <c r="F131" s="906">
        <f>E131/D131*100</f>
        <v>92.532996139594559</v>
      </c>
      <c r="G131" s="919"/>
    </row>
    <row r="132" spans="1:7" s="25" customFormat="1" x14ac:dyDescent="0.2">
      <c r="A132" s="1591"/>
      <c r="B132" s="901" t="s">
        <v>108</v>
      </c>
      <c r="C132" s="751"/>
      <c r="D132" s="751"/>
      <c r="E132" s="751"/>
      <c r="F132" s="906"/>
      <c r="G132" s="919"/>
    </row>
    <row r="133" spans="1:7" s="25" customFormat="1" x14ac:dyDescent="0.2">
      <c r="A133" s="1591"/>
      <c r="B133" s="901" t="s">
        <v>97</v>
      </c>
      <c r="C133" s="751"/>
      <c r="D133" s="751">
        <v>2647059</v>
      </c>
      <c r="E133" s="751"/>
      <c r="F133" s="906"/>
      <c r="G133" s="919"/>
    </row>
    <row r="134" spans="1:7" s="25" customFormat="1" x14ac:dyDescent="0.2">
      <c r="A134" s="1591"/>
      <c r="B134" s="901" t="s">
        <v>98</v>
      </c>
      <c r="C134" s="765"/>
      <c r="D134" s="765"/>
      <c r="E134" s="765"/>
      <c r="F134" s="906"/>
      <c r="G134" s="919"/>
    </row>
    <row r="135" spans="1:7" s="25" customFormat="1" x14ac:dyDescent="0.2">
      <c r="A135" s="1591"/>
      <c r="B135" s="901" t="s">
        <v>99</v>
      </c>
      <c r="C135" s="765"/>
      <c r="D135" s="765"/>
      <c r="E135" s="765"/>
      <c r="F135" s="906"/>
      <c r="G135" s="919"/>
    </row>
    <row r="136" spans="1:7" s="25" customFormat="1" ht="13.5" thickBot="1" x14ac:dyDescent="0.25">
      <c r="A136" s="1591"/>
      <c r="B136" s="902" t="s">
        <v>109</v>
      </c>
      <c r="C136" s="767"/>
      <c r="D136" s="767"/>
      <c r="E136" s="767"/>
      <c r="F136" s="907"/>
      <c r="G136" s="919"/>
    </row>
    <row r="137" spans="1:7" s="25" customFormat="1" ht="13.5" thickBot="1" x14ac:dyDescent="0.25">
      <c r="A137" s="1591"/>
      <c r="B137" s="897" t="s">
        <v>14</v>
      </c>
      <c r="C137" s="773">
        <f>SUM(C127:C136)</f>
        <v>19053585</v>
      </c>
      <c r="D137" s="773">
        <f>SUM(D127:D136)</f>
        <v>20763698</v>
      </c>
      <c r="E137" s="773">
        <f>SUM(E127:E136)</f>
        <v>17872665</v>
      </c>
      <c r="F137" s="898">
        <f>E137/D137*100</f>
        <v>86.076502364848494</v>
      </c>
      <c r="G137" s="919"/>
    </row>
    <row r="138" spans="1:7" x14ac:dyDescent="0.2">
      <c r="A138" s="1590" t="s">
        <v>511</v>
      </c>
      <c r="B138" s="899" t="s">
        <v>93</v>
      </c>
      <c r="C138" s="892"/>
      <c r="D138" s="892"/>
      <c r="E138" s="892"/>
      <c r="F138" s="905"/>
      <c r="G138" s="24"/>
    </row>
    <row r="139" spans="1:7" ht="25.5" x14ac:dyDescent="0.2">
      <c r="A139" s="1591"/>
      <c r="B139" s="901" t="s">
        <v>106</v>
      </c>
      <c r="C139" s="751"/>
      <c r="D139" s="751"/>
      <c r="E139" s="751"/>
      <c r="F139" s="906"/>
      <c r="G139" s="24"/>
    </row>
    <row r="140" spans="1:7" x14ac:dyDescent="0.2">
      <c r="A140" s="1591"/>
      <c r="B140" s="901" t="s">
        <v>95</v>
      </c>
      <c r="C140" s="751"/>
      <c r="D140" s="751">
        <v>48987</v>
      </c>
      <c r="E140" s="751">
        <v>48987</v>
      </c>
      <c r="F140" s="906">
        <f>E140/D140%</f>
        <v>100</v>
      </c>
      <c r="G140" s="24"/>
    </row>
    <row r="141" spans="1:7" x14ac:dyDescent="0.2">
      <c r="A141" s="1591"/>
      <c r="B141" s="901" t="s">
        <v>107</v>
      </c>
      <c r="C141" s="751"/>
      <c r="D141" s="751"/>
      <c r="E141" s="751"/>
      <c r="F141" s="906"/>
      <c r="G141" s="24"/>
    </row>
    <row r="142" spans="1:7" ht="25.5" x14ac:dyDescent="0.2">
      <c r="A142" s="1591"/>
      <c r="B142" s="901" t="s">
        <v>102</v>
      </c>
      <c r="C142" s="751">
        <v>2056686</v>
      </c>
      <c r="D142" s="751">
        <v>2041007</v>
      </c>
      <c r="E142" s="751">
        <v>1332525</v>
      </c>
      <c r="F142" s="906"/>
      <c r="G142" s="24"/>
    </row>
    <row r="143" spans="1:7" x14ac:dyDescent="0.2">
      <c r="A143" s="1591"/>
      <c r="B143" s="901" t="s">
        <v>108</v>
      </c>
      <c r="C143" s="751"/>
      <c r="D143" s="751"/>
      <c r="E143" s="751"/>
      <c r="F143" s="906"/>
      <c r="G143" s="24"/>
    </row>
    <row r="144" spans="1:7" x14ac:dyDescent="0.2">
      <c r="A144" s="1591"/>
      <c r="B144" s="901" t="s">
        <v>97</v>
      </c>
      <c r="C144" s="751"/>
      <c r="D144" s="751"/>
      <c r="E144" s="751"/>
      <c r="F144" s="906"/>
      <c r="G144" s="24"/>
    </row>
    <row r="145" spans="1:7" x14ac:dyDescent="0.2">
      <c r="A145" s="1591"/>
      <c r="B145" s="901" t="s">
        <v>98</v>
      </c>
      <c r="C145" s="765"/>
      <c r="D145" s="765"/>
      <c r="E145" s="765"/>
      <c r="F145" s="906"/>
      <c r="G145" s="24"/>
    </row>
    <row r="146" spans="1:7" x14ac:dyDescent="0.2">
      <c r="A146" s="1591"/>
      <c r="B146" s="901" t="s">
        <v>99</v>
      </c>
      <c r="C146" s="765"/>
      <c r="D146" s="765"/>
      <c r="E146" s="765"/>
      <c r="F146" s="906"/>
      <c r="G146" s="24"/>
    </row>
    <row r="147" spans="1:7" ht="13.5" thickBot="1" x14ac:dyDescent="0.25">
      <c r="A147" s="1591"/>
      <c r="B147" s="902" t="s">
        <v>109</v>
      </c>
      <c r="C147" s="767"/>
      <c r="D147" s="767"/>
      <c r="E147" s="767"/>
      <c r="F147" s="903"/>
      <c r="G147" s="24"/>
    </row>
    <row r="148" spans="1:7" s="25" customFormat="1" ht="13.5" thickBot="1" x14ac:dyDescent="0.25">
      <c r="A148" s="1591"/>
      <c r="B148" s="897" t="s">
        <v>14</v>
      </c>
      <c r="C148" s="773">
        <f>SUM(C138:C147)</f>
        <v>2056686</v>
      </c>
      <c r="D148" s="773">
        <f>SUM(D138:D147)</f>
        <v>2089994</v>
      </c>
      <c r="E148" s="773">
        <f>SUM(E138:E147)</f>
        <v>1381512</v>
      </c>
      <c r="F148" s="898">
        <f>E148/D148*100</f>
        <v>66.101242395911186</v>
      </c>
      <c r="G148" s="919"/>
    </row>
    <row r="149" spans="1:7" x14ac:dyDescent="0.2">
      <c r="A149" s="1590" t="s">
        <v>512</v>
      </c>
      <c r="B149" s="899" t="s">
        <v>93</v>
      </c>
      <c r="C149" s="892"/>
      <c r="D149" s="892"/>
      <c r="E149" s="892"/>
      <c r="F149" s="905"/>
      <c r="G149" s="24"/>
    </row>
    <row r="150" spans="1:7" ht="25.5" x14ac:dyDescent="0.2">
      <c r="A150" s="1591"/>
      <c r="B150" s="901" t="s">
        <v>106</v>
      </c>
      <c r="C150" s="751"/>
      <c r="D150" s="751"/>
      <c r="E150" s="751"/>
      <c r="F150" s="906"/>
      <c r="G150" s="24"/>
    </row>
    <row r="151" spans="1:7" x14ac:dyDescent="0.2">
      <c r="A151" s="1591"/>
      <c r="B151" s="901" t="s">
        <v>95</v>
      </c>
      <c r="C151" s="751"/>
      <c r="D151" s="751"/>
      <c r="E151" s="751"/>
      <c r="F151" s="906"/>
      <c r="G151" s="24"/>
    </row>
    <row r="152" spans="1:7" x14ac:dyDescent="0.2">
      <c r="A152" s="1591"/>
      <c r="B152" s="901" t="s">
        <v>107</v>
      </c>
      <c r="C152" s="751"/>
      <c r="D152" s="751"/>
      <c r="E152" s="751"/>
      <c r="F152" s="906"/>
      <c r="G152" s="24"/>
    </row>
    <row r="153" spans="1:7" ht="25.5" x14ac:dyDescent="0.2">
      <c r="A153" s="1591"/>
      <c r="B153" s="901" t="s">
        <v>102</v>
      </c>
      <c r="C153" s="751"/>
      <c r="D153" s="751">
        <v>40500</v>
      </c>
      <c r="E153" s="751">
        <v>40500</v>
      </c>
      <c r="F153" s="906">
        <f>E153/D153*100</f>
        <v>100</v>
      </c>
      <c r="G153" s="24"/>
    </row>
    <row r="154" spans="1:7" x14ac:dyDescent="0.2">
      <c r="A154" s="1591"/>
      <c r="B154" s="901" t="s">
        <v>108</v>
      </c>
      <c r="C154" s="751"/>
      <c r="D154" s="751"/>
      <c r="E154" s="751"/>
      <c r="F154" s="906"/>
      <c r="G154" s="24"/>
    </row>
    <row r="155" spans="1:7" x14ac:dyDescent="0.2">
      <c r="A155" s="1591"/>
      <c r="B155" s="901" t="s">
        <v>97</v>
      </c>
      <c r="C155" s="751">
        <v>1951807365</v>
      </c>
      <c r="D155" s="751">
        <v>1951807365</v>
      </c>
      <c r="E155" s="751"/>
      <c r="F155" s="906">
        <f t="shared" ref="F155" si="4">E155/D155*100</f>
        <v>0</v>
      </c>
      <c r="G155" s="24"/>
    </row>
    <row r="156" spans="1:7" x14ac:dyDescent="0.2">
      <c r="A156" s="1591"/>
      <c r="B156" s="901" t="s">
        <v>98</v>
      </c>
      <c r="C156" s="765"/>
      <c r="D156" s="765"/>
      <c r="E156" s="765"/>
      <c r="F156" s="906"/>
      <c r="G156" s="24"/>
    </row>
    <row r="157" spans="1:7" x14ac:dyDescent="0.2">
      <c r="A157" s="1591"/>
      <c r="B157" s="901" t="s">
        <v>99</v>
      </c>
      <c r="C157" s="765"/>
      <c r="D157" s="765"/>
      <c r="E157" s="765"/>
      <c r="F157" s="906"/>
      <c r="G157" s="24"/>
    </row>
    <row r="158" spans="1:7" ht="13.5" thickBot="1" x14ac:dyDescent="0.25">
      <c r="A158" s="1591"/>
      <c r="B158" s="902" t="s">
        <v>109</v>
      </c>
      <c r="C158" s="767"/>
      <c r="D158" s="767"/>
      <c r="E158" s="767"/>
      <c r="F158" s="907"/>
      <c r="G158" s="24"/>
    </row>
    <row r="159" spans="1:7" ht="13.5" thickBot="1" x14ac:dyDescent="0.25">
      <c r="A159" s="1591"/>
      <c r="B159" s="897" t="s">
        <v>14</v>
      </c>
      <c r="C159" s="773">
        <f>SUM(C149:C158)</f>
        <v>1951807365</v>
      </c>
      <c r="D159" s="773">
        <f>SUM(D149:D158)</f>
        <v>1951847865</v>
      </c>
      <c r="E159" s="773">
        <f>SUM(E149:E158)</f>
        <v>40500</v>
      </c>
      <c r="F159" s="893">
        <f>E159/D159*100</f>
        <v>2.0749567999758015E-3</v>
      </c>
      <c r="G159" s="24"/>
    </row>
    <row r="160" spans="1:7" ht="13.5" thickBot="1" x14ac:dyDescent="0.25">
      <c r="A160" s="909" t="s">
        <v>77</v>
      </c>
      <c r="B160" s="910" t="s">
        <v>27</v>
      </c>
      <c r="C160" s="911" t="s">
        <v>167</v>
      </c>
      <c r="D160" s="911" t="s">
        <v>159</v>
      </c>
      <c r="E160" s="911" t="s">
        <v>160</v>
      </c>
      <c r="F160" s="912" t="s">
        <v>161</v>
      </c>
      <c r="G160" s="24"/>
    </row>
    <row r="161" spans="1:7" x14ac:dyDescent="0.2">
      <c r="A161" s="1590" t="s">
        <v>110</v>
      </c>
      <c r="B161" s="899" t="s">
        <v>93</v>
      </c>
      <c r="C161" s="892"/>
      <c r="D161" s="892"/>
      <c r="E161" s="892"/>
      <c r="F161" s="905"/>
      <c r="G161" s="24"/>
    </row>
    <row r="162" spans="1:7" ht="25.5" x14ac:dyDescent="0.2">
      <c r="A162" s="1591"/>
      <c r="B162" s="901" t="s">
        <v>106</v>
      </c>
      <c r="C162" s="751"/>
      <c r="D162" s="751"/>
      <c r="E162" s="751"/>
      <c r="F162" s="906"/>
      <c r="G162" s="24"/>
    </row>
    <row r="163" spans="1:7" x14ac:dyDescent="0.2">
      <c r="A163" s="1591"/>
      <c r="B163" s="901" t="s">
        <v>95</v>
      </c>
      <c r="C163" s="751">
        <v>17982402</v>
      </c>
      <c r="D163" s="751">
        <v>18105006</v>
      </c>
      <c r="E163" s="751">
        <v>18055004</v>
      </c>
      <c r="F163" s="906">
        <f>E163/D163*100</f>
        <v>99.723822240103104</v>
      </c>
      <c r="G163" s="24"/>
    </row>
    <row r="164" spans="1:7" x14ac:dyDescent="0.2">
      <c r="A164" s="1591"/>
      <c r="B164" s="901" t="s">
        <v>107</v>
      </c>
      <c r="C164" s="751"/>
      <c r="D164" s="751"/>
      <c r="E164" s="751"/>
      <c r="F164" s="906"/>
      <c r="G164" s="24"/>
    </row>
    <row r="165" spans="1:7" ht="25.5" x14ac:dyDescent="0.2">
      <c r="A165" s="1591"/>
      <c r="B165" s="901" t="s">
        <v>102</v>
      </c>
      <c r="C165" s="751">
        <v>530115</v>
      </c>
      <c r="D165" s="751">
        <v>501213</v>
      </c>
      <c r="E165" s="751">
        <v>318600</v>
      </c>
      <c r="F165" s="906">
        <f>E165/D165*100</f>
        <v>63.565789394927904</v>
      </c>
      <c r="G165" s="24"/>
    </row>
    <row r="166" spans="1:7" x14ac:dyDescent="0.2">
      <c r="A166" s="1591"/>
      <c r="B166" s="901" t="s">
        <v>108</v>
      </c>
      <c r="C166" s="751"/>
      <c r="D166" s="751"/>
      <c r="E166" s="751"/>
      <c r="F166" s="906"/>
      <c r="G166" s="24"/>
    </row>
    <row r="167" spans="1:7" x14ac:dyDescent="0.2">
      <c r="A167" s="1591"/>
      <c r="B167" s="901" t="s">
        <v>97</v>
      </c>
      <c r="C167" s="751">
        <v>825000</v>
      </c>
      <c r="D167" s="751">
        <v>1891675</v>
      </c>
      <c r="E167" s="751">
        <v>1892175</v>
      </c>
      <c r="F167" s="906">
        <f>E167/D167*100</f>
        <v>100.0264316016229</v>
      </c>
      <c r="G167" s="24"/>
    </row>
    <row r="168" spans="1:7" x14ac:dyDescent="0.2">
      <c r="A168" s="1591"/>
      <c r="B168" s="901" t="s">
        <v>98</v>
      </c>
      <c r="C168" s="765"/>
      <c r="D168" s="765"/>
      <c r="E168" s="765"/>
      <c r="F168" s="906"/>
      <c r="G168" s="24"/>
    </row>
    <row r="169" spans="1:7" x14ac:dyDescent="0.2">
      <c r="A169" s="1591"/>
      <c r="B169" s="901" t="s">
        <v>99</v>
      </c>
      <c r="C169" s="765"/>
      <c r="D169" s="765"/>
      <c r="E169" s="765"/>
      <c r="F169" s="906"/>
      <c r="G169" s="24"/>
    </row>
    <row r="170" spans="1:7" ht="13.5" thickBot="1" x14ac:dyDescent="0.25">
      <c r="A170" s="1591"/>
      <c r="B170" s="902" t="s">
        <v>109</v>
      </c>
      <c r="C170" s="767"/>
      <c r="D170" s="767"/>
      <c r="E170" s="767"/>
      <c r="F170" s="907"/>
      <c r="G170" s="24"/>
    </row>
    <row r="171" spans="1:7" ht="13.5" thickBot="1" x14ac:dyDescent="0.25">
      <c r="A171" s="1591"/>
      <c r="B171" s="897" t="s">
        <v>14</v>
      </c>
      <c r="C171" s="773">
        <f>SUM(C161:C170)</f>
        <v>19337517</v>
      </c>
      <c r="D171" s="773">
        <f>SUM(D161:D170)</f>
        <v>20497894</v>
      </c>
      <c r="E171" s="773">
        <f>SUM(E161:E170)</f>
        <v>20265779</v>
      </c>
      <c r="F171" s="898">
        <f>E171/D171*100</f>
        <v>98.867615375511264</v>
      </c>
      <c r="G171" s="24"/>
    </row>
    <row r="172" spans="1:7" ht="13.5" thickBot="1" x14ac:dyDescent="0.25">
      <c r="A172" s="1590" t="s">
        <v>513</v>
      </c>
      <c r="B172" s="899" t="s">
        <v>93</v>
      </c>
      <c r="C172" s="920">
        <v>2079000</v>
      </c>
      <c r="D172" s="920">
        <v>4219720</v>
      </c>
      <c r="E172" s="1055">
        <v>4057339</v>
      </c>
      <c r="F172" s="905">
        <f>E172/D172*100</f>
        <v>96.151853677495197</v>
      </c>
      <c r="G172" s="24"/>
    </row>
    <row r="173" spans="1:7" ht="26.25" thickBot="1" x14ac:dyDescent="0.25">
      <c r="A173" s="1591"/>
      <c r="B173" s="901" t="s">
        <v>106</v>
      </c>
      <c r="C173" s="921">
        <v>463830</v>
      </c>
      <c r="D173" s="921">
        <v>931581</v>
      </c>
      <c r="E173" s="1056">
        <v>896004</v>
      </c>
      <c r="F173" s="905">
        <f t="shared" ref="F173:F180" si="5">E173/D173*100</f>
        <v>96.181008414727216</v>
      </c>
      <c r="G173" s="24"/>
    </row>
    <row r="174" spans="1:7" ht="13.5" thickBot="1" x14ac:dyDescent="0.25">
      <c r="A174" s="1591"/>
      <c r="B174" s="901" t="s">
        <v>95</v>
      </c>
      <c r="C174" s="921">
        <v>5250644</v>
      </c>
      <c r="D174" s="921">
        <v>16568610</v>
      </c>
      <c r="E174" s="1056">
        <v>15132188</v>
      </c>
      <c r="F174" s="905">
        <f t="shared" si="5"/>
        <v>91.330461638001012</v>
      </c>
      <c r="G174" s="24"/>
    </row>
    <row r="175" spans="1:7" ht="13.5" thickBot="1" x14ac:dyDescent="0.25">
      <c r="A175" s="1591"/>
      <c r="B175" s="901" t="s">
        <v>107</v>
      </c>
      <c r="C175" s="921"/>
      <c r="D175" s="921"/>
      <c r="E175" s="1056"/>
      <c r="F175" s="905" t="e">
        <f t="shared" si="5"/>
        <v>#DIV/0!</v>
      </c>
      <c r="G175" s="24"/>
    </row>
    <row r="176" spans="1:7" ht="26.25" thickBot="1" x14ac:dyDescent="0.25">
      <c r="A176" s="1591"/>
      <c r="B176" s="901" t="s">
        <v>102</v>
      </c>
      <c r="C176" s="921">
        <v>5059467</v>
      </c>
      <c r="D176" s="921">
        <v>5489923</v>
      </c>
      <c r="E176" s="1056">
        <v>4663361</v>
      </c>
      <c r="F176" s="905">
        <f t="shared" si="5"/>
        <v>84.944014697473904</v>
      </c>
      <c r="G176" s="24"/>
    </row>
    <row r="177" spans="1:7" ht="13.5" thickBot="1" x14ac:dyDescent="0.25">
      <c r="A177" s="1591"/>
      <c r="B177" s="901" t="s">
        <v>108</v>
      </c>
      <c r="C177" s="921"/>
      <c r="D177" s="921"/>
      <c r="E177" s="1056"/>
      <c r="F177" s="905" t="e">
        <f t="shared" si="5"/>
        <v>#DIV/0!</v>
      </c>
      <c r="G177" s="24"/>
    </row>
    <row r="178" spans="1:7" ht="13.5" thickBot="1" x14ac:dyDescent="0.25">
      <c r="A178" s="1591"/>
      <c r="B178" s="901" t="s">
        <v>97</v>
      </c>
      <c r="C178" s="921">
        <v>5608394</v>
      </c>
      <c r="D178" s="921">
        <v>10151779</v>
      </c>
      <c r="E178" s="1056">
        <v>9759282</v>
      </c>
      <c r="F178" s="905">
        <f t="shared" si="5"/>
        <v>96.133712130652171</v>
      </c>
      <c r="G178" s="24"/>
    </row>
    <row r="179" spans="1:7" ht="13.5" thickBot="1" x14ac:dyDescent="0.25">
      <c r="A179" s="1591"/>
      <c r="B179" s="901" t="s">
        <v>98</v>
      </c>
      <c r="C179" s="884">
        <v>1530000</v>
      </c>
      <c r="D179" s="884">
        <v>2144139</v>
      </c>
      <c r="E179" s="1056">
        <v>2144139</v>
      </c>
      <c r="F179" s="905">
        <f t="shared" si="5"/>
        <v>100</v>
      </c>
      <c r="G179" s="24"/>
    </row>
    <row r="180" spans="1:7" ht="13.5" thickBot="1" x14ac:dyDescent="0.25">
      <c r="A180" s="1591"/>
      <c r="B180" s="901" t="s">
        <v>99</v>
      </c>
      <c r="C180" s="884"/>
      <c r="D180" s="884">
        <v>26108</v>
      </c>
      <c r="E180" s="1056">
        <v>26108</v>
      </c>
      <c r="F180" s="905">
        <f t="shared" si="5"/>
        <v>100</v>
      </c>
      <c r="G180" s="24"/>
    </row>
    <row r="181" spans="1:7" ht="13.5" thickBot="1" x14ac:dyDescent="0.25">
      <c r="A181" s="1591"/>
      <c r="B181" s="902" t="s">
        <v>109</v>
      </c>
      <c r="C181" s="767"/>
      <c r="D181" s="767"/>
      <c r="E181" s="1057"/>
      <c r="F181" s="905"/>
      <c r="G181" s="24"/>
    </row>
    <row r="182" spans="1:7" ht="13.5" thickBot="1" x14ac:dyDescent="0.25">
      <c r="A182" s="1591"/>
      <c r="B182" s="897" t="s">
        <v>14</v>
      </c>
      <c r="C182" s="773">
        <f>SUM(C172:C181)</f>
        <v>19991335</v>
      </c>
      <c r="D182" s="773">
        <f>SUM(D172:D181)</f>
        <v>39531860</v>
      </c>
      <c r="E182" s="773">
        <f>SUM(E172:E181)</f>
        <v>36678421</v>
      </c>
      <c r="F182" s="898">
        <f>E182/D182*100</f>
        <v>92.781925768228461</v>
      </c>
      <c r="G182" s="24"/>
    </row>
    <row r="183" spans="1:7" ht="13.5" thickBot="1" x14ac:dyDescent="0.25">
      <c r="A183" s="1590" t="s">
        <v>112</v>
      </c>
      <c r="B183" s="899" t="s">
        <v>93</v>
      </c>
      <c r="C183" s="892">
        <v>720000</v>
      </c>
      <c r="D183" s="892">
        <v>720000</v>
      </c>
      <c r="E183" s="892">
        <v>720000</v>
      </c>
      <c r="F183" s="905">
        <f>E183/D183*100</f>
        <v>100</v>
      </c>
      <c r="G183" s="24"/>
    </row>
    <row r="184" spans="1:7" ht="26.25" thickBot="1" x14ac:dyDescent="0.25">
      <c r="A184" s="1591"/>
      <c r="B184" s="901" t="s">
        <v>106</v>
      </c>
      <c r="C184" s="751">
        <v>142560</v>
      </c>
      <c r="D184" s="751">
        <v>142560</v>
      </c>
      <c r="E184" s="751">
        <v>101700</v>
      </c>
      <c r="F184" s="905">
        <f>E184/D184*100</f>
        <v>71.338383838383834</v>
      </c>
      <c r="G184" s="24"/>
    </row>
    <row r="185" spans="1:7" ht="13.5" thickBot="1" x14ac:dyDescent="0.25">
      <c r="A185" s="1591"/>
      <c r="B185" s="901" t="s">
        <v>95</v>
      </c>
      <c r="C185" s="751">
        <v>431000</v>
      </c>
      <c r="D185" s="751">
        <v>1425680</v>
      </c>
      <c r="E185" s="751">
        <v>1412233</v>
      </c>
      <c r="F185" s="905">
        <f>E185/D185*100</f>
        <v>99.056800965153471</v>
      </c>
      <c r="G185" s="24"/>
    </row>
    <row r="186" spans="1:7" ht="13.5" thickBot="1" x14ac:dyDescent="0.25">
      <c r="A186" s="1591"/>
      <c r="B186" s="901" t="s">
        <v>107</v>
      </c>
      <c r="C186" s="751"/>
      <c r="D186" s="751"/>
      <c r="E186" s="751"/>
      <c r="F186" s="905"/>
      <c r="G186" s="24"/>
    </row>
    <row r="187" spans="1:7" ht="26.25" thickBot="1" x14ac:dyDescent="0.25">
      <c r="A187" s="1591"/>
      <c r="B187" s="901" t="s">
        <v>102</v>
      </c>
      <c r="C187" s="751"/>
      <c r="D187" s="751"/>
      <c r="E187" s="751"/>
      <c r="F187" s="905"/>
      <c r="G187" s="24"/>
    </row>
    <row r="188" spans="1:7" ht="13.5" thickBot="1" x14ac:dyDescent="0.25">
      <c r="A188" s="1591"/>
      <c r="B188" s="901" t="s">
        <v>108</v>
      </c>
      <c r="C188" s="751"/>
      <c r="D188" s="751"/>
      <c r="E188" s="751"/>
      <c r="F188" s="905"/>
      <c r="G188" s="24"/>
    </row>
    <row r="189" spans="1:7" ht="13.5" thickBot="1" x14ac:dyDescent="0.25">
      <c r="A189" s="1591"/>
      <c r="B189" s="901" t="s">
        <v>97</v>
      </c>
      <c r="C189" s="751"/>
      <c r="D189" s="751"/>
      <c r="E189" s="751"/>
      <c r="F189" s="905"/>
      <c r="G189" s="24"/>
    </row>
    <row r="190" spans="1:7" ht="13.5" thickBot="1" x14ac:dyDescent="0.25">
      <c r="A190" s="1591"/>
      <c r="B190" s="901" t="s">
        <v>98</v>
      </c>
      <c r="C190" s="765"/>
      <c r="D190" s="765"/>
      <c r="E190" s="765"/>
      <c r="F190" s="905"/>
      <c r="G190" s="24"/>
    </row>
    <row r="191" spans="1:7" ht="13.5" thickBot="1" x14ac:dyDescent="0.25">
      <c r="A191" s="1591"/>
      <c r="B191" s="901" t="s">
        <v>99</v>
      </c>
      <c r="C191" s="765"/>
      <c r="D191" s="765"/>
      <c r="E191" s="765"/>
      <c r="F191" s="905"/>
      <c r="G191" s="24"/>
    </row>
    <row r="192" spans="1:7" ht="13.5" thickBot="1" x14ac:dyDescent="0.25">
      <c r="A192" s="1591"/>
      <c r="B192" s="902" t="s">
        <v>109</v>
      </c>
      <c r="C192" s="767"/>
      <c r="D192" s="767"/>
      <c r="E192" s="767"/>
      <c r="F192" s="905"/>
      <c r="G192" s="24"/>
    </row>
    <row r="193" spans="1:7" ht="13.5" thickBot="1" x14ac:dyDescent="0.25">
      <c r="A193" s="1591"/>
      <c r="B193" s="897" t="s">
        <v>14</v>
      </c>
      <c r="C193" s="773">
        <f>SUM(C183:C192)</f>
        <v>1293560</v>
      </c>
      <c r="D193" s="773">
        <f>SUM(D183:D192)</f>
        <v>2288240</v>
      </c>
      <c r="E193" s="773">
        <f>SUM(E183:E192)</f>
        <v>2233933</v>
      </c>
      <c r="F193" s="898">
        <f>E193/D193*100</f>
        <v>97.626691256161948</v>
      </c>
      <c r="G193" s="24"/>
    </row>
    <row r="194" spans="1:7" ht="13.5" thickBot="1" x14ac:dyDescent="0.25">
      <c r="A194" s="1590" t="s">
        <v>113</v>
      </c>
      <c r="B194" s="899" t="s">
        <v>93</v>
      </c>
      <c r="C194" s="892"/>
      <c r="D194" s="892"/>
      <c r="E194" s="892"/>
      <c r="F194" s="905"/>
      <c r="G194" s="24"/>
    </row>
    <row r="195" spans="1:7" ht="26.25" thickBot="1" x14ac:dyDescent="0.25">
      <c r="A195" s="1591"/>
      <c r="B195" s="901" t="s">
        <v>106</v>
      </c>
      <c r="C195" s="751"/>
      <c r="D195" s="751"/>
      <c r="E195" s="751"/>
      <c r="F195" s="905"/>
      <c r="G195" s="24"/>
    </row>
    <row r="196" spans="1:7" ht="13.5" thickBot="1" x14ac:dyDescent="0.25">
      <c r="A196" s="1591"/>
      <c r="B196" s="901" t="s">
        <v>95</v>
      </c>
      <c r="C196" s="751"/>
      <c r="D196" s="751"/>
      <c r="E196" s="751"/>
      <c r="F196" s="905"/>
      <c r="G196" s="24"/>
    </row>
    <row r="197" spans="1:7" ht="13.5" thickBot="1" x14ac:dyDescent="0.25">
      <c r="A197" s="1591"/>
      <c r="B197" s="901" t="s">
        <v>107</v>
      </c>
      <c r="C197" s="751"/>
      <c r="D197" s="751"/>
      <c r="E197" s="751"/>
      <c r="F197" s="905"/>
      <c r="G197" s="24"/>
    </row>
    <row r="198" spans="1:7" ht="26.25" thickBot="1" x14ac:dyDescent="0.25">
      <c r="A198" s="1591"/>
      <c r="B198" s="901" t="s">
        <v>102</v>
      </c>
      <c r="C198" s="751">
        <v>6728000</v>
      </c>
      <c r="D198" s="751">
        <v>6728000</v>
      </c>
      <c r="E198" s="751">
        <v>6728000</v>
      </c>
      <c r="F198" s="1058">
        <f>E198/D198*100</f>
        <v>100</v>
      </c>
      <c r="G198" s="24"/>
    </row>
    <row r="199" spans="1:7" ht="13.5" thickBot="1" x14ac:dyDescent="0.25">
      <c r="A199" s="1591"/>
      <c r="B199" s="901" t="s">
        <v>108</v>
      </c>
      <c r="C199" s="751"/>
      <c r="D199" s="751"/>
      <c r="E199" s="751"/>
      <c r="F199" s="905"/>
      <c r="G199" s="24"/>
    </row>
    <row r="200" spans="1:7" ht="13.5" thickBot="1" x14ac:dyDescent="0.25">
      <c r="A200" s="1591"/>
      <c r="B200" s="901" t="s">
        <v>97</v>
      </c>
      <c r="C200" s="751"/>
      <c r="D200" s="751"/>
      <c r="E200" s="751"/>
      <c r="F200" s="905"/>
      <c r="G200" s="24"/>
    </row>
    <row r="201" spans="1:7" ht="13.5" thickBot="1" x14ac:dyDescent="0.25">
      <c r="A201" s="1591"/>
      <c r="B201" s="901" t="s">
        <v>98</v>
      </c>
      <c r="C201" s="765"/>
      <c r="D201" s="765"/>
      <c r="E201" s="765"/>
      <c r="F201" s="905"/>
      <c r="G201" s="24"/>
    </row>
    <row r="202" spans="1:7" ht="13.5" thickBot="1" x14ac:dyDescent="0.25">
      <c r="A202" s="1591"/>
      <c r="B202" s="901" t="s">
        <v>99</v>
      </c>
      <c r="C202" s="765"/>
      <c r="D202" s="765"/>
      <c r="E202" s="765"/>
      <c r="F202" s="905"/>
      <c r="G202" s="24"/>
    </row>
    <row r="203" spans="1:7" ht="13.5" thickBot="1" x14ac:dyDescent="0.25">
      <c r="A203" s="1591"/>
      <c r="B203" s="902" t="s">
        <v>109</v>
      </c>
      <c r="C203" s="767"/>
      <c r="D203" s="767"/>
      <c r="E203" s="767"/>
      <c r="F203" s="905"/>
      <c r="G203" s="24"/>
    </row>
    <row r="204" spans="1:7" ht="13.5" thickBot="1" x14ac:dyDescent="0.25">
      <c r="A204" s="1591"/>
      <c r="B204" s="897" t="s">
        <v>14</v>
      </c>
      <c r="C204" s="773">
        <f>SUM(C194:C203)</f>
        <v>6728000</v>
      </c>
      <c r="D204" s="773">
        <f>SUM(D194:D203)</f>
        <v>6728000</v>
      </c>
      <c r="E204" s="773">
        <f>SUM(E194:E203)</f>
        <v>6728000</v>
      </c>
      <c r="F204" s="898">
        <f>E204/D204*100</f>
        <v>100</v>
      </c>
      <c r="G204" s="24"/>
    </row>
    <row r="205" spans="1:7" x14ac:dyDescent="0.2">
      <c r="A205" s="1590" t="s">
        <v>174</v>
      </c>
      <c r="B205" s="899" t="s">
        <v>93</v>
      </c>
      <c r="C205" s="892"/>
      <c r="D205" s="892"/>
      <c r="E205" s="892"/>
      <c r="F205" s="905"/>
      <c r="G205" s="24"/>
    </row>
    <row r="206" spans="1:7" ht="25.5" x14ac:dyDescent="0.2">
      <c r="A206" s="1591"/>
      <c r="B206" s="901" t="s">
        <v>106</v>
      </c>
      <c r="C206" s="751"/>
      <c r="D206" s="751"/>
      <c r="E206" s="751"/>
      <c r="F206" s="906"/>
      <c r="G206" s="24"/>
    </row>
    <row r="207" spans="1:7" x14ac:dyDescent="0.2">
      <c r="A207" s="1591"/>
      <c r="B207" s="901" t="s">
        <v>95</v>
      </c>
      <c r="C207" s="751">
        <v>4237000</v>
      </c>
      <c r="D207" s="751">
        <v>15016405</v>
      </c>
      <c r="E207" s="751">
        <v>14624055</v>
      </c>
      <c r="F207" s="906">
        <f>E207/D207*100</f>
        <v>97.38719087557908</v>
      </c>
      <c r="G207" s="24"/>
    </row>
    <row r="208" spans="1:7" x14ac:dyDescent="0.2">
      <c r="A208" s="1591"/>
      <c r="B208" s="901" t="s">
        <v>107</v>
      </c>
      <c r="C208" s="751"/>
      <c r="D208" s="751"/>
      <c r="E208" s="751"/>
      <c r="F208" s="906"/>
      <c r="G208" s="24"/>
    </row>
    <row r="209" spans="1:7" ht="25.5" x14ac:dyDescent="0.2">
      <c r="A209" s="1591"/>
      <c r="B209" s="901" t="s">
        <v>102</v>
      </c>
      <c r="C209" s="751">
        <v>1131975</v>
      </c>
      <c r="D209" s="751">
        <v>1144698</v>
      </c>
      <c r="E209" s="751">
        <v>754759</v>
      </c>
      <c r="F209" s="906">
        <f>E209/D209*100</f>
        <v>65.935207364737252</v>
      </c>
      <c r="G209" s="24"/>
    </row>
    <row r="210" spans="1:7" x14ac:dyDescent="0.2">
      <c r="A210" s="1591"/>
      <c r="B210" s="901" t="s">
        <v>108</v>
      </c>
      <c r="C210" s="751"/>
      <c r="D210" s="751"/>
      <c r="E210" s="751"/>
      <c r="F210" s="906"/>
      <c r="G210" s="24"/>
    </row>
    <row r="211" spans="1:7" x14ac:dyDescent="0.2">
      <c r="A211" s="1591"/>
      <c r="B211" s="901" t="s">
        <v>97</v>
      </c>
      <c r="C211" s="751"/>
      <c r="D211" s="751">
        <v>1349012</v>
      </c>
      <c r="E211" s="751">
        <v>1349012</v>
      </c>
      <c r="F211" s="906"/>
      <c r="G211" s="24"/>
    </row>
    <row r="212" spans="1:7" x14ac:dyDescent="0.2">
      <c r="A212" s="1591"/>
      <c r="B212" s="901" t="s">
        <v>98</v>
      </c>
      <c r="C212" s="765"/>
      <c r="D212" s="765"/>
      <c r="E212" s="765"/>
      <c r="F212" s="906"/>
      <c r="G212" s="24"/>
    </row>
    <row r="213" spans="1:7" x14ac:dyDescent="0.2">
      <c r="A213" s="1591"/>
      <c r="B213" s="901" t="s">
        <v>99</v>
      </c>
      <c r="C213" s="765"/>
      <c r="D213" s="765"/>
      <c r="E213" s="765"/>
      <c r="F213" s="906"/>
      <c r="G213" s="24"/>
    </row>
    <row r="214" spans="1:7" ht="13.5" thickBot="1" x14ac:dyDescent="0.25">
      <c r="A214" s="1591"/>
      <c r="B214" s="902" t="s">
        <v>109</v>
      </c>
      <c r="C214" s="767"/>
      <c r="D214" s="767"/>
      <c r="E214" s="767"/>
      <c r="F214" s="907"/>
      <c r="G214" s="24"/>
    </row>
    <row r="215" spans="1:7" ht="13.5" thickBot="1" x14ac:dyDescent="0.25">
      <c r="A215" s="1591"/>
      <c r="B215" s="897" t="s">
        <v>14</v>
      </c>
      <c r="C215" s="773">
        <f>SUM(C205:C214)</f>
        <v>5368975</v>
      </c>
      <c r="D215" s="773">
        <f>SUM(D205:D214)</f>
        <v>17510115</v>
      </c>
      <c r="E215" s="773">
        <f>SUM(E205:E214)</f>
        <v>16727826</v>
      </c>
      <c r="F215" s="898">
        <f>E215/D215*100</f>
        <v>95.532359439101342</v>
      </c>
      <c r="G215" s="24"/>
    </row>
    <row r="216" spans="1:7" x14ac:dyDescent="0.2">
      <c r="A216" s="1590" t="s">
        <v>114</v>
      </c>
      <c r="B216" s="899" t="s">
        <v>93</v>
      </c>
      <c r="C216" s="892"/>
      <c r="D216" s="892"/>
      <c r="E216" s="892"/>
      <c r="F216" s="900"/>
      <c r="G216" s="24"/>
    </row>
    <row r="217" spans="1:7" ht="25.5" x14ac:dyDescent="0.2">
      <c r="A217" s="1591"/>
      <c r="B217" s="901" t="s">
        <v>106</v>
      </c>
      <c r="C217" s="751"/>
      <c r="D217" s="751"/>
      <c r="E217" s="751"/>
      <c r="F217" s="893"/>
      <c r="G217" s="24"/>
    </row>
    <row r="218" spans="1:7" x14ac:dyDescent="0.2">
      <c r="A218" s="1591"/>
      <c r="B218" s="901" t="s">
        <v>95</v>
      </c>
      <c r="C218" s="751">
        <v>279400</v>
      </c>
      <c r="D218" s="751">
        <v>279400</v>
      </c>
      <c r="E218" s="751"/>
      <c r="F218" s="893"/>
      <c r="G218" s="24"/>
    </row>
    <row r="219" spans="1:7" x14ac:dyDescent="0.2">
      <c r="A219" s="1591"/>
      <c r="B219" s="901" t="s">
        <v>107</v>
      </c>
      <c r="C219" s="751"/>
      <c r="D219" s="751"/>
      <c r="E219" s="751"/>
      <c r="F219" s="893"/>
      <c r="G219" s="24"/>
    </row>
    <row r="220" spans="1:7" ht="25.5" x14ac:dyDescent="0.2">
      <c r="A220" s="1591"/>
      <c r="B220" s="901" t="s">
        <v>102</v>
      </c>
      <c r="C220" s="751"/>
      <c r="D220" s="751"/>
      <c r="E220" s="751"/>
      <c r="F220" s="893"/>
      <c r="G220" s="24"/>
    </row>
    <row r="221" spans="1:7" x14ac:dyDescent="0.2">
      <c r="A221" s="1591"/>
      <c r="B221" s="901" t="s">
        <v>108</v>
      </c>
      <c r="C221" s="751"/>
      <c r="D221" s="751"/>
      <c r="E221" s="751"/>
      <c r="F221" s="893"/>
      <c r="G221" s="24"/>
    </row>
    <row r="222" spans="1:7" x14ac:dyDescent="0.2">
      <c r="A222" s="1591"/>
      <c r="B222" s="901" t="s">
        <v>97</v>
      </c>
      <c r="C222" s="751"/>
      <c r="D222" s="751"/>
      <c r="E222" s="751"/>
      <c r="F222" s="893"/>
      <c r="G222" s="24"/>
    </row>
    <row r="223" spans="1:7" x14ac:dyDescent="0.2">
      <c r="A223" s="1591"/>
      <c r="B223" s="901" t="s">
        <v>98</v>
      </c>
      <c r="C223" s="765"/>
      <c r="D223" s="765"/>
      <c r="E223" s="765"/>
      <c r="F223" s="893"/>
      <c r="G223" s="24"/>
    </row>
    <row r="224" spans="1:7" x14ac:dyDescent="0.2">
      <c r="A224" s="1591"/>
      <c r="B224" s="901" t="s">
        <v>99</v>
      </c>
      <c r="C224" s="765"/>
      <c r="D224" s="765"/>
      <c r="E224" s="765"/>
      <c r="F224" s="893"/>
      <c r="G224" s="24"/>
    </row>
    <row r="225" spans="1:7" ht="13.5" thickBot="1" x14ac:dyDescent="0.25">
      <c r="A225" s="1591"/>
      <c r="B225" s="902" t="s">
        <v>109</v>
      </c>
      <c r="C225" s="767"/>
      <c r="D225" s="767"/>
      <c r="E225" s="767"/>
      <c r="F225" s="903"/>
      <c r="G225" s="24"/>
    </row>
    <row r="226" spans="1:7" ht="13.5" thickBot="1" x14ac:dyDescent="0.25">
      <c r="A226" s="1591"/>
      <c r="B226" s="897" t="s">
        <v>14</v>
      </c>
      <c r="C226" s="773">
        <f>SUM(C216:C225)</f>
        <v>279400</v>
      </c>
      <c r="D226" s="773">
        <f>SUM(D216:D225)</f>
        <v>279400</v>
      </c>
      <c r="E226" s="773">
        <f>SUM(E216:E225)</f>
        <v>0</v>
      </c>
      <c r="F226" s="898">
        <f>E226/D226*100</f>
        <v>0</v>
      </c>
      <c r="G226" s="24"/>
    </row>
    <row r="227" spans="1:7" x14ac:dyDescent="0.2">
      <c r="A227" s="1590" t="s">
        <v>382</v>
      </c>
      <c r="B227" s="899" t="s">
        <v>93</v>
      </c>
      <c r="C227" s="892"/>
      <c r="D227" s="892"/>
      <c r="E227" s="892"/>
      <c r="F227" s="905"/>
      <c r="G227" s="24"/>
    </row>
    <row r="228" spans="1:7" ht="25.5" x14ac:dyDescent="0.2">
      <c r="A228" s="1591"/>
      <c r="B228" s="901" t="s">
        <v>106</v>
      </c>
      <c r="C228" s="751"/>
      <c r="D228" s="751"/>
      <c r="E228" s="751"/>
      <c r="F228" s="906"/>
      <c r="G228" s="24"/>
    </row>
    <row r="229" spans="1:7" x14ac:dyDescent="0.2">
      <c r="A229" s="1591"/>
      <c r="B229" s="901" t="s">
        <v>95</v>
      </c>
      <c r="C229" s="751">
        <v>57000</v>
      </c>
      <c r="D229" s="751">
        <v>57000</v>
      </c>
      <c r="E229" s="751"/>
      <c r="F229" s="906">
        <f>E229/D229*100</f>
        <v>0</v>
      </c>
      <c r="G229" s="24"/>
    </row>
    <row r="230" spans="1:7" x14ac:dyDescent="0.2">
      <c r="A230" s="1591"/>
      <c r="B230" s="901" t="s">
        <v>107</v>
      </c>
      <c r="C230" s="751"/>
      <c r="D230" s="751"/>
      <c r="E230" s="751"/>
      <c r="F230" s="906"/>
      <c r="G230" s="24"/>
    </row>
    <row r="231" spans="1:7" ht="25.5" x14ac:dyDescent="0.2">
      <c r="A231" s="1591"/>
      <c r="B231" s="901" t="s">
        <v>102</v>
      </c>
      <c r="C231" s="751"/>
      <c r="D231" s="751"/>
      <c r="E231" s="751"/>
      <c r="F231" s="906"/>
      <c r="G231" s="24"/>
    </row>
    <row r="232" spans="1:7" x14ac:dyDescent="0.2">
      <c r="A232" s="1591"/>
      <c r="B232" s="901" t="s">
        <v>108</v>
      </c>
      <c r="C232" s="751"/>
      <c r="D232" s="751"/>
      <c r="E232" s="751"/>
      <c r="F232" s="906"/>
      <c r="G232" s="24"/>
    </row>
    <row r="233" spans="1:7" x14ac:dyDescent="0.2">
      <c r="A233" s="1591"/>
      <c r="B233" s="901" t="s">
        <v>97</v>
      </c>
      <c r="C233" s="751"/>
      <c r="D233" s="751"/>
      <c r="E233" s="751"/>
      <c r="F233" s="906"/>
      <c r="G233" s="24"/>
    </row>
    <row r="234" spans="1:7" x14ac:dyDescent="0.2">
      <c r="A234" s="1591"/>
      <c r="B234" s="901" t="s">
        <v>98</v>
      </c>
      <c r="C234" s="765"/>
      <c r="D234" s="765"/>
      <c r="E234" s="765"/>
      <c r="F234" s="906"/>
      <c r="G234" s="24"/>
    </row>
    <row r="235" spans="1:7" x14ac:dyDescent="0.2">
      <c r="A235" s="1591"/>
      <c r="B235" s="901" t="s">
        <v>99</v>
      </c>
      <c r="C235" s="765"/>
      <c r="D235" s="765"/>
      <c r="E235" s="765"/>
      <c r="F235" s="906"/>
      <c r="G235" s="24"/>
    </row>
    <row r="236" spans="1:7" ht="13.5" thickBot="1" x14ac:dyDescent="0.25">
      <c r="A236" s="1591"/>
      <c r="B236" s="902" t="s">
        <v>109</v>
      </c>
      <c r="C236" s="767"/>
      <c r="D236" s="767"/>
      <c r="E236" s="767"/>
      <c r="F236" s="903"/>
      <c r="G236" s="24"/>
    </row>
    <row r="237" spans="1:7" ht="13.5" thickBot="1" x14ac:dyDescent="0.25">
      <c r="A237" s="1591"/>
      <c r="B237" s="897" t="s">
        <v>14</v>
      </c>
      <c r="C237" s="773">
        <f>SUM(C227:C236)</f>
        <v>57000</v>
      </c>
      <c r="D237" s="773">
        <f>SUM(D227:D236)</f>
        <v>57000</v>
      </c>
      <c r="E237" s="773">
        <f>SUM(E227:E236)</f>
        <v>0</v>
      </c>
      <c r="F237" s="1059">
        <f>E237/D237*100</f>
        <v>0</v>
      </c>
      <c r="G237" s="24"/>
    </row>
    <row r="238" spans="1:7" x14ac:dyDescent="0.2">
      <c r="A238" s="1590" t="s">
        <v>514</v>
      </c>
      <c r="B238" s="899" t="s">
        <v>93</v>
      </c>
      <c r="C238" s="892"/>
      <c r="D238" s="892"/>
      <c r="E238" s="1060"/>
      <c r="F238" s="751"/>
      <c r="G238" s="24"/>
    </row>
    <row r="239" spans="1:7" ht="25.5" x14ac:dyDescent="0.2">
      <c r="A239" s="1591"/>
      <c r="B239" s="901" t="s">
        <v>106</v>
      </c>
      <c r="C239" s="751"/>
      <c r="D239" s="751"/>
      <c r="E239" s="1061"/>
      <c r="F239" s="751"/>
      <c r="G239" s="24"/>
    </row>
    <row r="240" spans="1:7" x14ac:dyDescent="0.2">
      <c r="A240" s="1591"/>
      <c r="B240" s="901" t="s">
        <v>95</v>
      </c>
      <c r="C240" s="751"/>
      <c r="D240" s="751"/>
      <c r="E240" s="1061"/>
      <c r="F240" s="751"/>
      <c r="G240" s="24"/>
    </row>
    <row r="241" spans="1:7" x14ac:dyDescent="0.2">
      <c r="A241" s="1591"/>
      <c r="B241" s="901" t="s">
        <v>107</v>
      </c>
      <c r="C241" s="751"/>
      <c r="D241" s="751"/>
      <c r="E241" s="1061"/>
      <c r="F241" s="751"/>
      <c r="G241" s="24"/>
    </row>
    <row r="242" spans="1:7" ht="25.5" x14ac:dyDescent="0.2">
      <c r="A242" s="1591"/>
      <c r="B242" s="901" t="s">
        <v>102</v>
      </c>
      <c r="C242" s="751"/>
      <c r="D242" s="751"/>
      <c r="E242" s="1061"/>
      <c r="F242" s="751"/>
      <c r="G242" s="24"/>
    </row>
    <row r="243" spans="1:7" x14ac:dyDescent="0.2">
      <c r="A243" s="1591"/>
      <c r="B243" s="901" t="s">
        <v>108</v>
      </c>
      <c r="C243" s="751"/>
      <c r="D243" s="751"/>
      <c r="E243" s="1061"/>
      <c r="F243" s="751"/>
      <c r="G243" s="24"/>
    </row>
    <row r="244" spans="1:7" x14ac:dyDescent="0.2">
      <c r="A244" s="1591"/>
      <c r="B244" s="901" t="s">
        <v>97</v>
      </c>
      <c r="C244" s="751">
        <v>761000</v>
      </c>
      <c r="D244" s="751">
        <v>761000</v>
      </c>
      <c r="E244" s="1061">
        <v>760984</v>
      </c>
      <c r="F244" s="751">
        <f>E244/D244*100</f>
        <v>99.997897503285145</v>
      </c>
      <c r="G244" s="24"/>
    </row>
    <row r="245" spans="1:7" x14ac:dyDescent="0.2">
      <c r="A245" s="1591"/>
      <c r="B245" s="901" t="s">
        <v>98</v>
      </c>
      <c r="C245" s="765"/>
      <c r="D245" s="765">
        <v>862000</v>
      </c>
      <c r="E245" s="1062">
        <v>841548</v>
      </c>
      <c r="F245" s="751">
        <f>E245/D245*100</f>
        <v>97.627378190255214</v>
      </c>
      <c r="G245" s="24"/>
    </row>
    <row r="246" spans="1:7" x14ac:dyDescent="0.2">
      <c r="A246" s="1591"/>
      <c r="B246" s="901" t="s">
        <v>99</v>
      </c>
      <c r="C246" s="765"/>
      <c r="D246" s="765"/>
      <c r="E246" s="1062"/>
      <c r="F246" s="751"/>
      <c r="G246" s="24"/>
    </row>
    <row r="247" spans="1:7" ht="13.5" thickBot="1" x14ac:dyDescent="0.25">
      <c r="A247" s="1591"/>
      <c r="B247" s="902" t="s">
        <v>109</v>
      </c>
      <c r="C247" s="767"/>
      <c r="D247" s="767"/>
      <c r="E247" s="1063"/>
      <c r="F247" s="1065"/>
      <c r="G247" s="24"/>
    </row>
    <row r="248" spans="1:7" ht="13.5" thickBot="1" x14ac:dyDescent="0.25">
      <c r="A248" s="1591"/>
      <c r="B248" s="897" t="s">
        <v>14</v>
      </c>
      <c r="C248" s="773">
        <f>SUM(C238:C247)</f>
        <v>761000</v>
      </c>
      <c r="D248" s="773">
        <f>SUM(D238:D247)</f>
        <v>1623000</v>
      </c>
      <c r="E248" s="1064">
        <f>SUM(E238:E247)</f>
        <v>1602532</v>
      </c>
      <c r="F248" s="1066">
        <f>E248/D248*100</f>
        <v>98.738878619839795</v>
      </c>
      <c r="G248" s="24"/>
    </row>
    <row r="249" spans="1:7" ht="13.5" thickBot="1" x14ac:dyDescent="0.25">
      <c r="A249" s="909" t="s">
        <v>77</v>
      </c>
      <c r="B249" s="910" t="s">
        <v>27</v>
      </c>
      <c r="C249" s="911" t="s">
        <v>167</v>
      </c>
      <c r="D249" s="911" t="s">
        <v>159</v>
      </c>
      <c r="E249" s="911" t="s">
        <v>160</v>
      </c>
      <c r="F249" s="912" t="s">
        <v>161</v>
      </c>
      <c r="G249" s="24"/>
    </row>
    <row r="250" spans="1:7" ht="13.15" customHeight="1" x14ac:dyDescent="0.2">
      <c r="A250" s="1590" t="s">
        <v>168</v>
      </c>
      <c r="B250" s="899" t="s">
        <v>93</v>
      </c>
      <c r="C250" s="892"/>
      <c r="D250" s="892"/>
      <c r="E250" s="892"/>
      <c r="F250" s="900"/>
      <c r="G250" s="24"/>
    </row>
    <row r="251" spans="1:7" ht="25.5" x14ac:dyDescent="0.2">
      <c r="A251" s="1591"/>
      <c r="B251" s="901" t="s">
        <v>106</v>
      </c>
      <c r="C251" s="751"/>
      <c r="D251" s="751"/>
      <c r="E251" s="751"/>
      <c r="F251" s="893"/>
      <c r="G251" s="24"/>
    </row>
    <row r="252" spans="1:7" x14ac:dyDescent="0.2">
      <c r="A252" s="1591"/>
      <c r="B252" s="901" t="s">
        <v>95</v>
      </c>
      <c r="C252" s="751"/>
      <c r="D252" s="751"/>
      <c r="E252" s="751"/>
      <c r="F252" s="893"/>
      <c r="G252" s="24"/>
    </row>
    <row r="253" spans="1:7" x14ac:dyDescent="0.2">
      <c r="A253" s="1591"/>
      <c r="B253" s="901" t="s">
        <v>107</v>
      </c>
      <c r="C253" s="751"/>
      <c r="D253" s="751"/>
      <c r="E253" s="751"/>
      <c r="F253" s="893"/>
      <c r="G253" s="24"/>
    </row>
    <row r="254" spans="1:7" ht="25.5" x14ac:dyDescent="0.2">
      <c r="A254" s="1591"/>
      <c r="B254" s="901" t="s">
        <v>102</v>
      </c>
      <c r="C254" s="751">
        <v>729406</v>
      </c>
      <c r="D254" s="751">
        <v>743372</v>
      </c>
      <c r="E254" s="751">
        <v>492108</v>
      </c>
      <c r="F254" s="751">
        <f>E254/D254*100</f>
        <v>66.199426397550624</v>
      </c>
      <c r="G254" s="24"/>
    </row>
    <row r="255" spans="1:7" x14ac:dyDescent="0.2">
      <c r="A255" s="1591"/>
      <c r="B255" s="901" t="s">
        <v>108</v>
      </c>
      <c r="C255" s="751"/>
      <c r="D255" s="751"/>
      <c r="E255" s="751"/>
      <c r="F255" s="893"/>
      <c r="G255" s="24"/>
    </row>
    <row r="256" spans="1:7" ht="13.5" thickBot="1" x14ac:dyDescent="0.25">
      <c r="A256" s="1591"/>
      <c r="B256" s="901" t="s">
        <v>97</v>
      </c>
      <c r="C256" s="751"/>
      <c r="D256" s="751"/>
      <c r="E256" s="751"/>
      <c r="F256" s="893"/>
      <c r="G256" s="24"/>
    </row>
    <row r="257" spans="1:7" ht="13.5" thickBot="1" x14ac:dyDescent="0.25">
      <c r="A257" s="1591"/>
      <c r="B257" s="901" t="s">
        <v>98</v>
      </c>
      <c r="C257" s="765"/>
      <c r="D257" s="765"/>
      <c r="E257" s="765"/>
      <c r="F257" s="898"/>
      <c r="G257" s="24"/>
    </row>
    <row r="258" spans="1:7" x14ac:dyDescent="0.2">
      <c r="A258" s="1591"/>
      <c r="B258" s="901" t="s">
        <v>99</v>
      </c>
      <c r="C258" s="765"/>
      <c r="D258" s="765"/>
      <c r="E258" s="765"/>
      <c r="F258" s="893"/>
      <c r="G258" s="24"/>
    </row>
    <row r="259" spans="1:7" ht="13.5" thickBot="1" x14ac:dyDescent="0.25">
      <c r="A259" s="1591"/>
      <c r="B259" s="902" t="s">
        <v>109</v>
      </c>
      <c r="C259" s="767"/>
      <c r="D259" s="767"/>
      <c r="E259" s="767"/>
      <c r="F259" s="903"/>
      <c r="G259" s="24"/>
    </row>
    <row r="260" spans="1:7" ht="13.5" thickBot="1" x14ac:dyDescent="0.25">
      <c r="A260" s="1591"/>
      <c r="B260" s="897" t="s">
        <v>14</v>
      </c>
      <c r="C260" s="773">
        <f>SUM(C250:C259)</f>
        <v>729406</v>
      </c>
      <c r="D260" s="773">
        <f>SUM(D250:D259)</f>
        <v>743372</v>
      </c>
      <c r="E260" s="773">
        <f>SUM(E250:E259)</f>
        <v>492108</v>
      </c>
      <c r="F260" s="898">
        <f>E260/D260*100</f>
        <v>66.199426397550624</v>
      </c>
      <c r="G260" s="24"/>
    </row>
    <row r="261" spans="1:7" x14ac:dyDescent="0.2">
      <c r="A261" s="1590" t="s">
        <v>154</v>
      </c>
      <c r="B261" s="899" t="s">
        <v>93</v>
      </c>
      <c r="C261" s="892"/>
      <c r="D261" s="892"/>
      <c r="E261" s="892"/>
      <c r="F261" s="905"/>
      <c r="G261" s="24"/>
    </row>
    <row r="262" spans="1:7" ht="25.5" x14ac:dyDescent="0.2">
      <c r="A262" s="1591"/>
      <c r="B262" s="901" t="s">
        <v>106</v>
      </c>
      <c r="C262" s="751"/>
      <c r="D262" s="751"/>
      <c r="E262" s="751"/>
      <c r="F262" s="906"/>
      <c r="G262" s="24"/>
    </row>
    <row r="263" spans="1:7" x14ac:dyDescent="0.2">
      <c r="A263" s="1591"/>
      <c r="B263" s="901" t="s">
        <v>95</v>
      </c>
      <c r="C263" s="751"/>
      <c r="D263" s="751"/>
      <c r="E263" s="751"/>
      <c r="F263" s="906"/>
      <c r="G263" s="24"/>
    </row>
    <row r="264" spans="1:7" x14ac:dyDescent="0.2">
      <c r="A264" s="1591"/>
      <c r="B264" s="901" t="s">
        <v>107</v>
      </c>
      <c r="C264" s="751"/>
      <c r="D264" s="751"/>
      <c r="E264" s="751"/>
      <c r="F264" s="906"/>
      <c r="G264" s="24"/>
    </row>
    <row r="265" spans="1:7" ht="25.5" x14ac:dyDescent="0.2">
      <c r="A265" s="1591"/>
      <c r="B265" s="901" t="s">
        <v>102</v>
      </c>
      <c r="C265" s="751">
        <v>3010342</v>
      </c>
      <c r="D265" s="751">
        <v>3099841</v>
      </c>
      <c r="E265" s="751">
        <v>2671481</v>
      </c>
      <c r="F265" s="906">
        <f>E265/D265*100</f>
        <v>86.181226714531491</v>
      </c>
      <c r="G265" s="24"/>
    </row>
    <row r="266" spans="1:7" x14ac:dyDescent="0.2">
      <c r="A266" s="1591"/>
      <c r="B266" s="901" t="s">
        <v>108</v>
      </c>
      <c r="C266" s="751"/>
      <c r="D266" s="751"/>
      <c r="E266" s="751"/>
      <c r="F266" s="906"/>
      <c r="G266" s="24"/>
    </row>
    <row r="267" spans="1:7" x14ac:dyDescent="0.2">
      <c r="A267" s="1591"/>
      <c r="B267" s="901" t="s">
        <v>97</v>
      </c>
      <c r="C267" s="751"/>
      <c r="D267" s="751"/>
      <c r="E267" s="751"/>
      <c r="F267" s="906"/>
      <c r="G267" s="24"/>
    </row>
    <row r="268" spans="1:7" x14ac:dyDescent="0.2">
      <c r="A268" s="1591"/>
      <c r="B268" s="901" t="s">
        <v>98</v>
      </c>
      <c r="C268" s="765"/>
      <c r="D268" s="765"/>
      <c r="E268" s="765"/>
      <c r="F268" s="906"/>
      <c r="G268" s="24"/>
    </row>
    <row r="269" spans="1:7" x14ac:dyDescent="0.2">
      <c r="A269" s="1591"/>
      <c r="B269" s="901" t="s">
        <v>99</v>
      </c>
      <c r="C269" s="765"/>
      <c r="D269" s="765">
        <v>1798645</v>
      </c>
      <c r="E269" s="765">
        <v>1798645</v>
      </c>
      <c r="F269" s="906"/>
      <c r="G269" s="24"/>
    </row>
    <row r="270" spans="1:7" ht="13.5" thickBot="1" x14ac:dyDescent="0.25">
      <c r="A270" s="1591"/>
      <c r="B270" s="902" t="s">
        <v>109</v>
      </c>
      <c r="C270" s="767"/>
      <c r="D270" s="767"/>
      <c r="E270" s="767"/>
      <c r="F270" s="907"/>
      <c r="G270" s="24"/>
    </row>
    <row r="271" spans="1:7" ht="13.5" thickBot="1" x14ac:dyDescent="0.25">
      <c r="A271" s="1591"/>
      <c r="B271" s="1252" t="s">
        <v>14</v>
      </c>
      <c r="C271" s="1246">
        <f>SUM(C261:C270)</f>
        <v>3010342</v>
      </c>
      <c r="D271" s="1246">
        <f>SUM(D261:D270)</f>
        <v>4898486</v>
      </c>
      <c r="E271" s="1246">
        <f>SUM(E261:E270)</f>
        <v>4470126</v>
      </c>
      <c r="F271" s="1059">
        <f>E271/D271*100</f>
        <v>91.25525723662372</v>
      </c>
      <c r="G271" s="24"/>
    </row>
    <row r="272" spans="1:7" x14ac:dyDescent="0.2">
      <c r="A272" s="1590" t="s">
        <v>569</v>
      </c>
      <c r="B272" s="899" t="s">
        <v>93</v>
      </c>
      <c r="C272" s="892"/>
      <c r="D272" s="892">
        <v>21944</v>
      </c>
      <c r="E272" s="892">
        <v>21944</v>
      </c>
      <c r="F272" s="905">
        <f>E272/D272%</f>
        <v>100</v>
      </c>
      <c r="G272" s="24"/>
    </row>
    <row r="273" spans="1:7" ht="25.5" x14ac:dyDescent="0.2">
      <c r="A273" s="1591"/>
      <c r="B273" s="901" t="s">
        <v>106</v>
      </c>
      <c r="C273" s="751"/>
      <c r="D273" s="751"/>
      <c r="E273" s="751"/>
      <c r="F273" s="906"/>
      <c r="G273" s="24"/>
    </row>
    <row r="274" spans="1:7" x14ac:dyDescent="0.2">
      <c r="A274" s="1591"/>
      <c r="B274" s="901" t="s">
        <v>95</v>
      </c>
      <c r="C274" s="751">
        <v>2000000</v>
      </c>
      <c r="D274" s="751">
        <v>7576</v>
      </c>
      <c r="E274" s="751">
        <v>7576</v>
      </c>
      <c r="F274" s="906">
        <f t="shared" ref="F274:F282" si="6">E274/D274%</f>
        <v>100</v>
      </c>
      <c r="G274" s="24"/>
    </row>
    <row r="275" spans="1:7" x14ac:dyDescent="0.2">
      <c r="A275" s="1591"/>
      <c r="B275" s="901" t="s">
        <v>107</v>
      </c>
      <c r="C275" s="751"/>
      <c r="D275" s="751"/>
      <c r="E275" s="751"/>
      <c r="F275" s="906"/>
      <c r="G275" s="24"/>
    </row>
    <row r="276" spans="1:7" ht="25.5" x14ac:dyDescent="0.2">
      <c r="A276" s="1591"/>
      <c r="B276" s="901" t="s">
        <v>102</v>
      </c>
      <c r="C276" s="751"/>
      <c r="D276" s="751"/>
      <c r="E276" s="751"/>
      <c r="F276" s="906"/>
      <c r="G276" s="24"/>
    </row>
    <row r="277" spans="1:7" x14ac:dyDescent="0.2">
      <c r="A277" s="1591"/>
      <c r="B277" s="901" t="s">
        <v>108</v>
      </c>
      <c r="C277" s="751"/>
      <c r="D277" s="751"/>
      <c r="E277" s="751"/>
      <c r="F277" s="906"/>
      <c r="G277" s="24"/>
    </row>
    <row r="278" spans="1:7" x14ac:dyDescent="0.2">
      <c r="A278" s="1591"/>
      <c r="B278" s="901" t="s">
        <v>97</v>
      </c>
      <c r="C278" s="751"/>
      <c r="D278" s="751"/>
      <c r="E278" s="751"/>
      <c r="F278" s="906"/>
      <c r="G278" s="24"/>
    </row>
    <row r="279" spans="1:7" x14ac:dyDescent="0.2">
      <c r="A279" s="1591"/>
      <c r="B279" s="901" t="s">
        <v>98</v>
      </c>
      <c r="C279" s="765"/>
      <c r="D279" s="765"/>
      <c r="E279" s="765"/>
      <c r="F279" s="906"/>
      <c r="G279" s="24"/>
    </row>
    <row r="280" spans="1:7" x14ac:dyDescent="0.2">
      <c r="A280" s="1591"/>
      <c r="B280" s="901" t="s">
        <v>99</v>
      </c>
      <c r="C280" s="765"/>
      <c r="D280" s="765"/>
      <c r="E280" s="765"/>
      <c r="F280" s="906"/>
      <c r="G280" s="24"/>
    </row>
    <row r="281" spans="1:7" ht="13.5" thickBot="1" x14ac:dyDescent="0.25">
      <c r="A281" s="1591"/>
      <c r="B281" s="902" t="s">
        <v>109</v>
      </c>
      <c r="C281" s="767"/>
      <c r="D281" s="767"/>
      <c r="E281" s="767"/>
      <c r="F281" s="907"/>
      <c r="G281" s="24"/>
    </row>
    <row r="282" spans="1:7" ht="18.75" customHeight="1" thickBot="1" x14ac:dyDescent="0.25">
      <c r="A282" s="1591"/>
      <c r="B282" s="897" t="s">
        <v>14</v>
      </c>
      <c r="C282" s="773">
        <f>SUM(C272:C281)</f>
        <v>2000000</v>
      </c>
      <c r="D282" s="773">
        <f>SUM(D272:D281)</f>
        <v>29520</v>
      </c>
      <c r="E282" s="773">
        <f>SUM(E272:E281)</f>
        <v>29520</v>
      </c>
      <c r="F282" s="898">
        <f t="shared" si="6"/>
        <v>100</v>
      </c>
      <c r="G282" s="24"/>
    </row>
    <row r="283" spans="1:7" x14ac:dyDescent="0.2">
      <c r="A283" s="1590" t="s">
        <v>501</v>
      </c>
      <c r="B283" s="1268" t="s">
        <v>93</v>
      </c>
      <c r="C283" s="1253"/>
      <c r="D283" s="1253">
        <v>236429</v>
      </c>
      <c r="E283" s="1253">
        <v>236429</v>
      </c>
      <c r="F283" s="1254">
        <f>E283/D283%</f>
        <v>100</v>
      </c>
      <c r="G283" s="24"/>
    </row>
    <row r="284" spans="1:7" ht="25.5" x14ac:dyDescent="0.2">
      <c r="A284" s="1591"/>
      <c r="B284" s="901" t="s">
        <v>106</v>
      </c>
      <c r="C284" s="751"/>
      <c r="D284" s="751">
        <v>37130</v>
      </c>
      <c r="E284" s="751">
        <v>37130</v>
      </c>
      <c r="F284" s="893"/>
      <c r="G284" s="24"/>
    </row>
    <row r="285" spans="1:7" x14ac:dyDescent="0.2">
      <c r="A285" s="1591"/>
      <c r="B285" s="901" t="s">
        <v>95</v>
      </c>
      <c r="C285" s="751">
        <v>6700000</v>
      </c>
      <c r="D285" s="751">
        <v>5500425</v>
      </c>
      <c r="E285" s="751">
        <v>4752110</v>
      </c>
      <c r="F285" s="906">
        <f t="shared" ref="F285:F287" si="7">E285/D285*100</f>
        <v>86.395323997691094</v>
      </c>
      <c r="G285" s="24"/>
    </row>
    <row r="286" spans="1:7" x14ac:dyDescent="0.2">
      <c r="A286" s="1591"/>
      <c r="B286" s="901" t="s">
        <v>107</v>
      </c>
      <c r="C286" s="751"/>
      <c r="D286" s="751"/>
      <c r="E286" s="751"/>
      <c r="F286" s="906"/>
      <c r="G286" s="24"/>
    </row>
    <row r="287" spans="1:7" ht="25.5" x14ac:dyDescent="0.2">
      <c r="A287" s="1591"/>
      <c r="B287" s="901" t="s">
        <v>102</v>
      </c>
      <c r="C287" s="751">
        <v>1131975</v>
      </c>
      <c r="D287" s="751">
        <v>1143707</v>
      </c>
      <c r="E287" s="751">
        <v>753768</v>
      </c>
      <c r="F287" s="906">
        <f t="shared" si="7"/>
        <v>65.905690880618891</v>
      </c>
      <c r="G287" s="24"/>
    </row>
    <row r="288" spans="1:7" x14ac:dyDescent="0.2">
      <c r="A288" s="1591"/>
      <c r="B288" s="901" t="s">
        <v>108</v>
      </c>
      <c r="C288" s="751"/>
      <c r="D288" s="751"/>
      <c r="E288" s="751"/>
      <c r="F288" s="906"/>
      <c r="G288" s="24"/>
    </row>
    <row r="289" spans="1:7" x14ac:dyDescent="0.2">
      <c r="A289" s="1591"/>
      <c r="B289" s="901" t="s">
        <v>97</v>
      </c>
      <c r="C289" s="751"/>
      <c r="D289" s="751">
        <v>655095</v>
      </c>
      <c r="E289" s="751">
        <v>655095</v>
      </c>
      <c r="F289" s="906"/>
      <c r="G289" s="24"/>
    </row>
    <row r="290" spans="1:7" x14ac:dyDescent="0.2">
      <c r="A290" s="1591"/>
      <c r="B290" s="901" t="s">
        <v>98</v>
      </c>
      <c r="C290" s="765"/>
      <c r="D290" s="765"/>
      <c r="E290" s="765"/>
      <c r="F290" s="906"/>
      <c r="G290" s="24"/>
    </row>
    <row r="291" spans="1:7" x14ac:dyDescent="0.2">
      <c r="A291" s="1591"/>
      <c r="B291" s="901" t="s">
        <v>99</v>
      </c>
      <c r="C291" s="765"/>
      <c r="D291" s="765"/>
      <c r="E291" s="765"/>
      <c r="F291" s="906"/>
      <c r="G291" s="24"/>
    </row>
    <row r="292" spans="1:7" ht="13.5" thickBot="1" x14ac:dyDescent="0.25">
      <c r="A292" s="1591"/>
      <c r="B292" s="902" t="s">
        <v>109</v>
      </c>
      <c r="C292" s="767"/>
      <c r="D292" s="767"/>
      <c r="E292" s="767"/>
      <c r="F292" s="906"/>
      <c r="G292" s="24"/>
    </row>
    <row r="293" spans="1:7" ht="13.5" thickBot="1" x14ac:dyDescent="0.25">
      <c r="A293" s="1591"/>
      <c r="B293" s="897" t="s">
        <v>14</v>
      </c>
      <c r="C293" s="1246">
        <f>SUM(C283:C292)</f>
        <v>7831975</v>
      </c>
      <c r="D293" s="1246">
        <f>SUM(D283:D292)</f>
        <v>7572786</v>
      </c>
      <c r="E293" s="1246">
        <f>SUM(E283:E292)</f>
        <v>6434532</v>
      </c>
      <c r="F293" s="1059">
        <f>E293/D293*100</f>
        <v>84.969151379690373</v>
      </c>
      <c r="G293" s="24"/>
    </row>
    <row r="294" spans="1:7" x14ac:dyDescent="0.2">
      <c r="A294" s="1590" t="s">
        <v>694</v>
      </c>
      <c r="B294" s="1247" t="s">
        <v>93</v>
      </c>
      <c r="C294" s="1256"/>
      <c r="D294" s="1257"/>
      <c r="E294" s="1257"/>
      <c r="F294" s="900"/>
      <c r="G294" s="24"/>
    </row>
    <row r="295" spans="1:7" ht="25.5" x14ac:dyDescent="0.2">
      <c r="A295" s="1591"/>
      <c r="B295" s="1248" t="s">
        <v>106</v>
      </c>
      <c r="C295" s="1258"/>
      <c r="D295" s="1255"/>
      <c r="E295" s="1255"/>
      <c r="F295" s="893"/>
      <c r="G295" s="24"/>
    </row>
    <row r="296" spans="1:7" x14ac:dyDescent="0.2">
      <c r="A296" s="1591"/>
      <c r="B296" s="1248" t="s">
        <v>95</v>
      </c>
      <c r="C296" s="1258"/>
      <c r="D296" s="1255"/>
      <c r="E296" s="1255"/>
      <c r="F296" s="893"/>
      <c r="G296" s="24"/>
    </row>
    <row r="297" spans="1:7" x14ac:dyDescent="0.2">
      <c r="A297" s="1591"/>
      <c r="B297" s="1248" t="s">
        <v>107</v>
      </c>
      <c r="C297" s="1258"/>
      <c r="D297" s="1255"/>
      <c r="E297" s="1255"/>
      <c r="F297" s="893"/>
      <c r="G297" s="24"/>
    </row>
    <row r="298" spans="1:7" ht="25.5" x14ac:dyDescent="0.2">
      <c r="A298" s="1591"/>
      <c r="B298" s="1248" t="s">
        <v>102</v>
      </c>
      <c r="C298" s="1258"/>
      <c r="D298" s="1255"/>
      <c r="E298" s="1255"/>
      <c r="F298" s="893"/>
      <c r="G298" s="24"/>
    </row>
    <row r="299" spans="1:7" x14ac:dyDescent="0.2">
      <c r="A299" s="1591"/>
      <c r="B299" s="1248" t="s">
        <v>108</v>
      </c>
      <c r="C299" s="1258"/>
      <c r="D299" s="1255"/>
      <c r="E299" s="1255"/>
      <c r="F299" s="893"/>
      <c r="G299" s="24"/>
    </row>
    <row r="300" spans="1:7" x14ac:dyDescent="0.2">
      <c r="A300" s="1591"/>
      <c r="B300" s="1248" t="s">
        <v>97</v>
      </c>
      <c r="C300" s="1258"/>
      <c r="D300" s="765">
        <v>1800000</v>
      </c>
      <c r="E300" s="765">
        <v>1800000</v>
      </c>
      <c r="F300" s="906">
        <f>E300/D300%</f>
        <v>100</v>
      </c>
      <c r="G300" s="24"/>
    </row>
    <row r="301" spans="1:7" x14ac:dyDescent="0.2">
      <c r="A301" s="1591"/>
      <c r="B301" s="1248" t="s">
        <v>98</v>
      </c>
      <c r="C301" s="1258"/>
      <c r="D301" s="1255"/>
      <c r="E301" s="1255"/>
      <c r="F301" s="893"/>
      <c r="G301" s="24"/>
    </row>
    <row r="302" spans="1:7" x14ac:dyDescent="0.2">
      <c r="A302" s="1591"/>
      <c r="B302" s="1248" t="s">
        <v>99</v>
      </c>
      <c r="C302" s="1258"/>
      <c r="D302" s="1255"/>
      <c r="E302" s="1255"/>
      <c r="F302" s="893"/>
      <c r="G302" s="24"/>
    </row>
    <row r="303" spans="1:7" ht="13.5" thickBot="1" x14ac:dyDescent="0.25">
      <c r="A303" s="1591"/>
      <c r="B303" s="1249" t="s">
        <v>109</v>
      </c>
      <c r="C303" s="1258"/>
      <c r="D303" s="1255"/>
      <c r="E303" s="1255"/>
      <c r="F303" s="893"/>
      <c r="G303" s="24"/>
    </row>
    <row r="304" spans="1:7" ht="13.5" thickBot="1" x14ac:dyDescent="0.25">
      <c r="A304" s="1591"/>
      <c r="B304" s="1067" t="s">
        <v>14</v>
      </c>
      <c r="C304" s="1259">
        <f>SUM(C294:C303)</f>
        <v>0</v>
      </c>
      <c r="D304" s="1260">
        <f t="shared" ref="D304:E304" si="8">SUM(D294:D303)</f>
        <v>1800000</v>
      </c>
      <c r="E304" s="1260">
        <f t="shared" si="8"/>
        <v>1800000</v>
      </c>
      <c r="F304" s="1267">
        <f>E304/D304%</f>
        <v>100</v>
      </c>
      <c r="G304" s="24"/>
    </row>
    <row r="305" spans="1:7" x14ac:dyDescent="0.2">
      <c r="A305" s="1596" t="s">
        <v>570</v>
      </c>
      <c r="B305" s="899" t="s">
        <v>93</v>
      </c>
      <c r="C305" s="1265"/>
      <c r="D305" s="1265"/>
      <c r="E305" s="1265"/>
      <c r="F305" s="1266"/>
      <c r="G305" s="24"/>
    </row>
    <row r="306" spans="1:7" ht="25.5" x14ac:dyDescent="0.2">
      <c r="A306" s="1597"/>
      <c r="B306" s="901" t="s">
        <v>106</v>
      </c>
      <c r="C306" s="1068"/>
      <c r="D306" s="1068"/>
      <c r="E306" s="1068"/>
      <c r="F306" s="1242"/>
      <c r="G306" s="24"/>
    </row>
    <row r="307" spans="1:7" x14ac:dyDescent="0.2">
      <c r="A307" s="1597"/>
      <c r="B307" s="901" t="s">
        <v>95</v>
      </c>
      <c r="C307" s="1068">
        <v>11779702</v>
      </c>
      <c r="D307" s="1068">
        <v>10584412</v>
      </c>
      <c r="E307" s="1068">
        <v>10370781</v>
      </c>
      <c r="F307" s="1069">
        <f>E307/D307*100</f>
        <v>97.98164508335465</v>
      </c>
      <c r="G307" s="24"/>
    </row>
    <row r="308" spans="1:7" x14ac:dyDescent="0.2">
      <c r="A308" s="1597"/>
      <c r="B308" s="901" t="s">
        <v>107</v>
      </c>
      <c r="C308" s="1068"/>
      <c r="D308" s="1068"/>
      <c r="E308" s="1068"/>
      <c r="F308" s="1242"/>
      <c r="G308" s="24"/>
    </row>
    <row r="309" spans="1:7" ht="25.5" x14ac:dyDescent="0.2">
      <c r="A309" s="1597"/>
      <c r="B309" s="901" t="s">
        <v>102</v>
      </c>
      <c r="C309" s="1068"/>
      <c r="D309" s="1068"/>
      <c r="E309" s="1068"/>
      <c r="F309" s="1242"/>
      <c r="G309" s="24"/>
    </row>
    <row r="310" spans="1:7" x14ac:dyDescent="0.2">
      <c r="A310" s="1597"/>
      <c r="B310" s="901" t="s">
        <v>108</v>
      </c>
      <c r="C310" s="1068"/>
      <c r="D310" s="1068"/>
      <c r="E310" s="1068"/>
      <c r="F310" s="1242"/>
      <c r="G310" s="24"/>
    </row>
    <row r="311" spans="1:7" x14ac:dyDescent="0.2">
      <c r="A311" s="1597"/>
      <c r="B311" s="901" t="s">
        <v>97</v>
      </c>
      <c r="C311" s="1068"/>
      <c r="D311" s="1068"/>
      <c r="E311" s="1068"/>
      <c r="F311" s="1242"/>
      <c r="G311" s="24"/>
    </row>
    <row r="312" spans="1:7" x14ac:dyDescent="0.2">
      <c r="A312" s="1597"/>
      <c r="B312" s="901" t="s">
        <v>98</v>
      </c>
      <c r="C312" s="1068"/>
      <c r="D312" s="1068"/>
      <c r="E312" s="1068"/>
      <c r="F312" s="1242"/>
      <c r="G312" s="24"/>
    </row>
    <row r="313" spans="1:7" x14ac:dyDescent="0.2">
      <c r="A313" s="1597"/>
      <c r="B313" s="901" t="s">
        <v>99</v>
      </c>
      <c r="C313" s="1068"/>
      <c r="D313" s="1068"/>
      <c r="E313" s="1068"/>
      <c r="F313" s="1242"/>
      <c r="G313" s="24"/>
    </row>
    <row r="314" spans="1:7" ht="13.5" thickBot="1" x14ac:dyDescent="0.25">
      <c r="A314" s="1597"/>
      <c r="B314" s="1243" t="s">
        <v>109</v>
      </c>
      <c r="C314" s="1244"/>
      <c r="D314" s="1244"/>
      <c r="E314" s="1244"/>
      <c r="F314" s="1245"/>
      <c r="G314" s="24"/>
    </row>
    <row r="315" spans="1:7" ht="13.5" thickBot="1" x14ac:dyDescent="0.25">
      <c r="A315" s="1598"/>
      <c r="B315" s="1067" t="s">
        <v>14</v>
      </c>
      <c r="C315" s="1070">
        <f>SUM(C305:C314)</f>
        <v>11779702</v>
      </c>
      <c r="D315" s="1070">
        <f t="shared" ref="D315:E315" si="9">SUM(D305:D314)</f>
        <v>10584412</v>
      </c>
      <c r="E315" s="1070">
        <f t="shared" si="9"/>
        <v>10370781</v>
      </c>
      <c r="F315" s="1071">
        <f>E315/D315*100</f>
        <v>97.98164508335465</v>
      </c>
      <c r="G315" s="24"/>
    </row>
    <row r="316" spans="1:7" x14ac:dyDescent="0.2">
      <c r="A316" s="1593" t="s">
        <v>178</v>
      </c>
      <c r="B316" s="899" t="s">
        <v>93</v>
      </c>
      <c r="C316" s="892"/>
      <c r="D316" s="892"/>
      <c r="E316" s="892"/>
      <c r="F316" s="900"/>
      <c r="G316" s="24"/>
    </row>
    <row r="317" spans="1:7" ht="25.5" x14ac:dyDescent="0.2">
      <c r="A317" s="1594"/>
      <c r="B317" s="901" t="s">
        <v>106</v>
      </c>
      <c r="C317" s="751"/>
      <c r="D317" s="751"/>
      <c r="E317" s="751"/>
      <c r="F317" s="893"/>
      <c r="G317" s="24"/>
    </row>
    <row r="318" spans="1:7" x14ac:dyDescent="0.2">
      <c r="A318" s="1594"/>
      <c r="B318" s="901" t="s">
        <v>95</v>
      </c>
      <c r="C318" s="751"/>
      <c r="D318" s="751"/>
      <c r="E318" s="751"/>
      <c r="F318" s="893"/>
      <c r="G318" s="24"/>
    </row>
    <row r="319" spans="1:7" x14ac:dyDescent="0.2">
      <c r="A319" s="1594"/>
      <c r="B319" s="901" t="s">
        <v>107</v>
      </c>
      <c r="C319" s="751">
        <v>11600</v>
      </c>
      <c r="D319" s="751">
        <v>8715100</v>
      </c>
      <c r="E319" s="751">
        <v>8715100</v>
      </c>
      <c r="F319" s="906">
        <f>E319/D319*100</f>
        <v>100</v>
      </c>
      <c r="G319" s="24"/>
    </row>
    <row r="320" spans="1:7" ht="25.5" x14ac:dyDescent="0.2">
      <c r="A320" s="1594"/>
      <c r="B320" s="901" t="s">
        <v>102</v>
      </c>
      <c r="C320" s="751"/>
      <c r="D320" s="751"/>
      <c r="E320" s="751"/>
      <c r="F320" s="893"/>
      <c r="G320" s="24"/>
    </row>
    <row r="321" spans="1:7" x14ac:dyDescent="0.2">
      <c r="A321" s="1594"/>
      <c r="B321" s="901" t="s">
        <v>108</v>
      </c>
      <c r="C321" s="751"/>
      <c r="D321" s="751"/>
      <c r="E321" s="751"/>
      <c r="F321" s="893"/>
      <c r="G321" s="24"/>
    </row>
    <row r="322" spans="1:7" x14ac:dyDescent="0.2">
      <c r="A322" s="1594"/>
      <c r="B322" s="901" t="s">
        <v>97</v>
      </c>
      <c r="C322" s="751"/>
      <c r="D322" s="751"/>
      <c r="E322" s="751"/>
      <c r="F322" s="893"/>
      <c r="G322" s="24"/>
    </row>
    <row r="323" spans="1:7" x14ac:dyDescent="0.2">
      <c r="A323" s="1594"/>
      <c r="B323" s="901" t="s">
        <v>98</v>
      </c>
      <c r="C323" s="765"/>
      <c r="D323" s="765"/>
      <c r="E323" s="765"/>
      <c r="F323" s="893"/>
      <c r="G323" s="24"/>
    </row>
    <row r="324" spans="1:7" x14ac:dyDescent="0.2">
      <c r="A324" s="1594"/>
      <c r="B324" s="901" t="s">
        <v>99</v>
      </c>
      <c r="C324" s="765"/>
      <c r="D324" s="765"/>
      <c r="E324" s="765"/>
      <c r="F324" s="893"/>
      <c r="G324" s="24"/>
    </row>
    <row r="325" spans="1:7" ht="13.5" thickBot="1" x14ac:dyDescent="0.25">
      <c r="A325" s="1594"/>
      <c r="B325" s="902" t="s">
        <v>109</v>
      </c>
      <c r="C325" s="767"/>
      <c r="D325" s="767"/>
      <c r="E325" s="767"/>
      <c r="F325" s="903"/>
      <c r="G325" s="24"/>
    </row>
    <row r="326" spans="1:7" ht="13.5" thickBot="1" x14ac:dyDescent="0.25">
      <c r="A326" s="1595"/>
      <c r="B326" s="897" t="s">
        <v>14</v>
      </c>
      <c r="C326" s="773">
        <f>SUM(C316:C325)</f>
        <v>11600</v>
      </c>
      <c r="D326" s="773">
        <f>SUM(D316:D325)</f>
        <v>8715100</v>
      </c>
      <c r="E326" s="773">
        <f>SUM(E316:E325)</f>
        <v>8715100</v>
      </c>
      <c r="F326" s="898">
        <f>E326/D326*100</f>
        <v>100</v>
      </c>
      <c r="G326" s="24"/>
    </row>
    <row r="327" spans="1:7" x14ac:dyDescent="0.2">
      <c r="A327" s="1590" t="s">
        <v>515</v>
      </c>
      <c r="B327" s="899" t="s">
        <v>93</v>
      </c>
      <c r="C327" s="892"/>
      <c r="D327" s="892"/>
      <c r="E327" s="892"/>
      <c r="F327" s="905"/>
      <c r="G327" s="24"/>
    </row>
    <row r="328" spans="1:7" ht="25.5" x14ac:dyDescent="0.2">
      <c r="A328" s="1591"/>
      <c r="B328" s="901" t="s">
        <v>106</v>
      </c>
      <c r="C328" s="751"/>
      <c r="D328" s="751"/>
      <c r="E328" s="751"/>
      <c r="F328" s="906"/>
      <c r="G328" s="24"/>
    </row>
    <row r="329" spans="1:7" x14ac:dyDescent="0.2">
      <c r="A329" s="1591"/>
      <c r="B329" s="901" t="s">
        <v>95</v>
      </c>
      <c r="C329" s="751"/>
      <c r="D329" s="751"/>
      <c r="E329" s="751"/>
      <c r="F329" s="906"/>
      <c r="G329" s="24"/>
    </row>
    <row r="330" spans="1:7" x14ac:dyDescent="0.2">
      <c r="A330" s="1591"/>
      <c r="B330" s="901" t="s">
        <v>107</v>
      </c>
      <c r="C330" s="751">
        <v>1891000</v>
      </c>
      <c r="D330" s="751">
        <v>920865</v>
      </c>
      <c r="E330" s="751">
        <v>920865</v>
      </c>
      <c r="F330" s="906">
        <f>E330/D330*100</f>
        <v>100</v>
      </c>
      <c r="G330" s="24"/>
    </row>
    <row r="331" spans="1:7" ht="25.5" x14ac:dyDescent="0.2">
      <c r="A331" s="1591"/>
      <c r="B331" s="901" t="s">
        <v>102</v>
      </c>
      <c r="C331" s="751"/>
      <c r="D331" s="751"/>
      <c r="E331" s="751"/>
      <c r="F331" s="906"/>
      <c r="G331" s="24"/>
    </row>
    <row r="332" spans="1:7" x14ac:dyDescent="0.2">
      <c r="A332" s="1591"/>
      <c r="B332" s="901" t="s">
        <v>108</v>
      </c>
      <c r="C332" s="751"/>
      <c r="D332" s="751"/>
      <c r="E332" s="751"/>
      <c r="F332" s="906"/>
      <c r="G332" s="24"/>
    </row>
    <row r="333" spans="1:7" x14ac:dyDescent="0.2">
      <c r="A333" s="1591"/>
      <c r="B333" s="901" t="s">
        <v>97</v>
      </c>
      <c r="C333" s="751"/>
      <c r="D333" s="751"/>
      <c r="E333" s="751"/>
      <c r="F333" s="906"/>
      <c r="G333" s="24"/>
    </row>
    <row r="334" spans="1:7" x14ac:dyDescent="0.2">
      <c r="A334" s="1591"/>
      <c r="B334" s="901" t="s">
        <v>98</v>
      </c>
      <c r="C334" s="765"/>
      <c r="D334" s="765"/>
      <c r="E334" s="765"/>
      <c r="F334" s="906"/>
      <c r="G334" s="24"/>
    </row>
    <row r="335" spans="1:7" x14ac:dyDescent="0.2">
      <c r="A335" s="1591"/>
      <c r="B335" s="901" t="s">
        <v>99</v>
      </c>
      <c r="C335" s="765"/>
      <c r="D335" s="765"/>
      <c r="E335" s="765"/>
      <c r="F335" s="906"/>
      <c r="G335" s="24"/>
    </row>
    <row r="336" spans="1:7" ht="13.5" thickBot="1" x14ac:dyDescent="0.25">
      <c r="A336" s="1591"/>
      <c r="B336" s="902" t="s">
        <v>109</v>
      </c>
      <c r="C336" s="767"/>
      <c r="D336" s="767"/>
      <c r="E336" s="767"/>
      <c r="F336" s="907"/>
      <c r="G336" s="24"/>
    </row>
    <row r="337" spans="1:7" ht="13.5" thickBot="1" x14ac:dyDescent="0.25">
      <c r="A337" s="1591"/>
      <c r="B337" s="897" t="s">
        <v>14</v>
      </c>
      <c r="C337" s="773">
        <f>SUM(C327:C336)</f>
        <v>1891000</v>
      </c>
      <c r="D337" s="773">
        <f>SUM(D327:D336)</f>
        <v>920865</v>
      </c>
      <c r="E337" s="773">
        <f>SUM(E327:E336)</f>
        <v>920865</v>
      </c>
      <c r="F337" s="898">
        <f>E337/D337*100</f>
        <v>100</v>
      </c>
      <c r="G337" s="24"/>
    </row>
    <row r="338" spans="1:7" x14ac:dyDescent="0.2">
      <c r="A338" s="1590" t="s">
        <v>516</v>
      </c>
      <c r="B338" s="899" t="s">
        <v>93</v>
      </c>
      <c r="C338" s="920"/>
      <c r="D338" s="920"/>
      <c r="E338" s="920"/>
      <c r="F338" s="905"/>
      <c r="G338" s="24"/>
    </row>
    <row r="339" spans="1:7" ht="25.5" x14ac:dyDescent="0.2">
      <c r="A339" s="1591"/>
      <c r="B339" s="901" t="s">
        <v>106</v>
      </c>
      <c r="C339" s="921"/>
      <c r="D339" s="921"/>
      <c r="E339" s="921"/>
      <c r="F339" s="906"/>
      <c r="G339" s="24"/>
    </row>
    <row r="340" spans="1:7" x14ac:dyDescent="0.2">
      <c r="A340" s="1591"/>
      <c r="B340" s="901" t="s">
        <v>95</v>
      </c>
      <c r="C340" s="921">
        <v>544000</v>
      </c>
      <c r="D340" s="921">
        <v>2267217</v>
      </c>
      <c r="E340" s="921">
        <v>2154910</v>
      </c>
      <c r="F340" s="906">
        <f>E340/D340*100</f>
        <v>95.046482096773261</v>
      </c>
      <c r="G340" s="24"/>
    </row>
    <row r="341" spans="1:7" x14ac:dyDescent="0.2">
      <c r="A341" s="1591"/>
      <c r="B341" s="901" t="s">
        <v>107</v>
      </c>
      <c r="C341" s="921"/>
      <c r="D341" s="921"/>
      <c r="E341" s="921"/>
      <c r="F341" s="906"/>
      <c r="G341" s="24"/>
    </row>
    <row r="342" spans="1:7" ht="25.5" x14ac:dyDescent="0.2">
      <c r="A342" s="1591"/>
      <c r="B342" s="901" t="s">
        <v>102</v>
      </c>
      <c r="C342" s="921">
        <v>7186445</v>
      </c>
      <c r="D342" s="921">
        <v>4701645</v>
      </c>
      <c r="E342" s="921">
        <v>4701645</v>
      </c>
      <c r="F342" s="906">
        <f>E342/D342*100</f>
        <v>100</v>
      </c>
      <c r="G342" s="24"/>
    </row>
    <row r="343" spans="1:7" x14ac:dyDescent="0.2">
      <c r="A343" s="1591"/>
      <c r="B343" s="901" t="s">
        <v>108</v>
      </c>
      <c r="C343" s="921"/>
      <c r="D343" s="921"/>
      <c r="E343" s="921"/>
      <c r="F343" s="906"/>
      <c r="G343" s="24"/>
    </row>
    <row r="344" spans="1:7" x14ac:dyDescent="0.2">
      <c r="A344" s="1591"/>
      <c r="B344" s="901" t="s">
        <v>97</v>
      </c>
      <c r="C344" s="921"/>
      <c r="D344" s="921">
        <v>152400</v>
      </c>
      <c r="E344" s="921">
        <v>152400</v>
      </c>
      <c r="F344" s="906"/>
      <c r="G344" s="24"/>
    </row>
    <row r="345" spans="1:7" x14ac:dyDescent="0.2">
      <c r="A345" s="1591"/>
      <c r="B345" s="901" t="s">
        <v>98</v>
      </c>
      <c r="C345" s="884"/>
      <c r="D345" s="921">
        <v>11070</v>
      </c>
      <c r="E345" s="921">
        <v>11070</v>
      </c>
      <c r="F345" s="906">
        <f>E345/D345*100</f>
        <v>100</v>
      </c>
      <c r="G345" s="24"/>
    </row>
    <row r="346" spans="1:7" x14ac:dyDescent="0.2">
      <c r="A346" s="1591"/>
      <c r="B346" s="901" t="s">
        <v>99</v>
      </c>
      <c r="C346" s="884"/>
      <c r="D346" s="921"/>
      <c r="E346" s="884"/>
      <c r="F346" s="906"/>
      <c r="G346" s="24"/>
    </row>
    <row r="347" spans="1:7" ht="13.5" thickBot="1" x14ac:dyDescent="0.25">
      <c r="A347" s="1591"/>
      <c r="B347" s="902" t="s">
        <v>109</v>
      </c>
      <c r="C347" s="885"/>
      <c r="D347" s="885"/>
      <c r="E347" s="885"/>
      <c r="F347" s="907"/>
      <c r="G347" s="24"/>
    </row>
    <row r="348" spans="1:7" ht="13.5" thickBot="1" x14ac:dyDescent="0.25">
      <c r="A348" s="1591"/>
      <c r="B348" s="897" t="s">
        <v>14</v>
      </c>
      <c r="C348" s="773">
        <f>SUM(C338:C347)</f>
        <v>7730445</v>
      </c>
      <c r="D348" s="773">
        <f>SUM(D338:D347)</f>
        <v>7132332</v>
      </c>
      <c r="E348" s="773">
        <f>SUM(E338:E347)</f>
        <v>7020025</v>
      </c>
      <c r="F348" s="898">
        <f>E348/D348*100</f>
        <v>98.425381768543588</v>
      </c>
      <c r="G348" s="24"/>
    </row>
    <row r="349" spans="1:7" ht="13.5" thickBot="1" x14ac:dyDescent="0.25">
      <c r="A349" s="909" t="s">
        <v>77</v>
      </c>
      <c r="B349" s="910" t="s">
        <v>27</v>
      </c>
      <c r="C349" s="911" t="s">
        <v>167</v>
      </c>
      <c r="D349" s="911" t="s">
        <v>159</v>
      </c>
      <c r="E349" s="911" t="s">
        <v>160</v>
      </c>
      <c r="F349" s="912" t="s">
        <v>161</v>
      </c>
      <c r="G349" s="24"/>
    </row>
    <row r="350" spans="1:7" x14ac:dyDescent="0.2">
      <c r="A350" s="1590" t="s">
        <v>81</v>
      </c>
      <c r="B350" s="899" t="s">
        <v>93</v>
      </c>
      <c r="C350" s="892">
        <v>2819700</v>
      </c>
      <c r="D350" s="892">
        <v>3058281</v>
      </c>
      <c r="E350" s="892">
        <v>2249250</v>
      </c>
      <c r="F350" s="906">
        <f>E350/D350*100</f>
        <v>73.546217630100045</v>
      </c>
      <c r="G350" s="24"/>
    </row>
    <row r="351" spans="1:7" ht="25.5" x14ac:dyDescent="0.2">
      <c r="A351" s="1591"/>
      <c r="B351" s="901" t="s">
        <v>106</v>
      </c>
      <c r="C351" s="751">
        <v>577723</v>
      </c>
      <c r="D351" s="751">
        <v>619210</v>
      </c>
      <c r="E351" s="751">
        <v>478846</v>
      </c>
      <c r="F351" s="906">
        <f>E351/D351*100</f>
        <v>77.331761437961276</v>
      </c>
      <c r="G351" s="24"/>
    </row>
    <row r="352" spans="1:7" x14ac:dyDescent="0.2">
      <c r="A352" s="1591"/>
      <c r="B352" s="901" t="s">
        <v>95</v>
      </c>
      <c r="C352" s="751">
        <v>660000</v>
      </c>
      <c r="D352" s="751">
        <v>660000</v>
      </c>
      <c r="E352" s="751">
        <v>584490</v>
      </c>
      <c r="F352" s="906">
        <f>E352/D352*100</f>
        <v>88.559090909090912</v>
      </c>
      <c r="G352" s="24"/>
    </row>
    <row r="353" spans="1:7" x14ac:dyDescent="0.2">
      <c r="A353" s="1591"/>
      <c r="B353" s="901" t="s">
        <v>107</v>
      </c>
      <c r="C353" s="751"/>
      <c r="D353" s="751"/>
      <c r="E353" s="751"/>
      <c r="F353" s="906"/>
      <c r="G353" s="24"/>
    </row>
    <row r="354" spans="1:7" ht="25.5" x14ac:dyDescent="0.2">
      <c r="A354" s="1591"/>
      <c r="B354" s="901" t="s">
        <v>102</v>
      </c>
      <c r="C354" s="751"/>
      <c r="D354" s="751"/>
      <c r="E354" s="751"/>
      <c r="F354" s="906"/>
      <c r="G354" s="24"/>
    </row>
    <row r="355" spans="1:7" x14ac:dyDescent="0.2">
      <c r="A355" s="1591"/>
      <c r="B355" s="901" t="s">
        <v>108</v>
      </c>
      <c r="C355" s="751"/>
      <c r="D355" s="751"/>
      <c r="E355" s="751"/>
      <c r="F355" s="906"/>
      <c r="G355" s="24"/>
    </row>
    <row r="356" spans="1:7" x14ac:dyDescent="0.2">
      <c r="A356" s="1591"/>
      <c r="B356" s="901" t="s">
        <v>97</v>
      </c>
      <c r="C356" s="751"/>
      <c r="D356" s="751"/>
      <c r="E356" s="751"/>
      <c r="F356" s="906" t="e">
        <f>E356/D356*100</f>
        <v>#DIV/0!</v>
      </c>
      <c r="G356" s="24"/>
    </row>
    <row r="357" spans="1:7" x14ac:dyDescent="0.2">
      <c r="A357" s="1591"/>
      <c r="B357" s="901" t="s">
        <v>98</v>
      </c>
      <c r="C357" s="765"/>
      <c r="D357" s="765"/>
      <c r="E357" s="765"/>
      <c r="F357" s="906"/>
      <c r="G357" s="24"/>
    </row>
    <row r="358" spans="1:7" x14ac:dyDescent="0.2">
      <c r="A358" s="1591"/>
      <c r="B358" s="901" t="s">
        <v>99</v>
      </c>
      <c r="C358" s="765"/>
      <c r="D358" s="765"/>
      <c r="E358" s="765"/>
      <c r="F358" s="906"/>
      <c r="G358" s="24"/>
    </row>
    <row r="359" spans="1:7" ht="13.5" thickBot="1" x14ac:dyDescent="0.25">
      <c r="A359" s="1591"/>
      <c r="B359" s="902" t="s">
        <v>109</v>
      </c>
      <c r="C359" s="767"/>
      <c r="D359" s="767"/>
      <c r="E359" s="767"/>
      <c r="F359" s="907"/>
      <c r="G359" s="24"/>
    </row>
    <row r="360" spans="1:7" ht="13.5" thickBot="1" x14ac:dyDescent="0.25">
      <c r="A360" s="1591"/>
      <c r="B360" s="897" t="s">
        <v>14</v>
      </c>
      <c r="C360" s="773">
        <f>SUM(C350:C359)</f>
        <v>4057423</v>
      </c>
      <c r="D360" s="773">
        <f>SUM(D350:D359)</f>
        <v>4337491</v>
      </c>
      <c r="E360" s="773">
        <f>SUM(E350:E359)</f>
        <v>3312586</v>
      </c>
      <c r="F360" s="898">
        <f>E360/D360*100</f>
        <v>76.371017253983936</v>
      </c>
      <c r="G360" s="24"/>
    </row>
    <row r="361" spans="1:7" x14ac:dyDescent="0.2">
      <c r="A361" s="1590" t="s">
        <v>517</v>
      </c>
      <c r="B361" s="899" t="s">
        <v>93</v>
      </c>
      <c r="C361" s="892"/>
      <c r="D361" s="892"/>
      <c r="E361" s="892"/>
      <c r="F361" s="905"/>
      <c r="G361" s="24"/>
    </row>
    <row r="362" spans="1:7" ht="25.5" x14ac:dyDescent="0.2">
      <c r="A362" s="1591"/>
      <c r="B362" s="901" t="s">
        <v>106</v>
      </c>
      <c r="C362" s="751"/>
      <c r="D362" s="751"/>
      <c r="E362" s="751"/>
      <c r="F362" s="906"/>
      <c r="G362" s="24"/>
    </row>
    <row r="363" spans="1:7" x14ac:dyDescent="0.2">
      <c r="A363" s="1591"/>
      <c r="B363" s="901" t="s">
        <v>95</v>
      </c>
      <c r="C363" s="751">
        <v>365000</v>
      </c>
      <c r="D363" s="751">
        <v>72000</v>
      </c>
      <c r="E363" s="751">
        <v>72000</v>
      </c>
      <c r="F363" s="906">
        <f>E363/D363*100</f>
        <v>100</v>
      </c>
      <c r="G363" s="24"/>
    </row>
    <row r="364" spans="1:7" x14ac:dyDescent="0.2">
      <c r="A364" s="1591"/>
      <c r="B364" s="901" t="s">
        <v>107</v>
      </c>
      <c r="C364" s="751">
        <v>9681649</v>
      </c>
      <c r="D364" s="751">
        <v>8159925</v>
      </c>
      <c r="E364" s="751">
        <v>8052406</v>
      </c>
      <c r="F364" s="906">
        <f>E364/D364*100</f>
        <v>98.682353085353114</v>
      </c>
      <c r="G364" s="24"/>
    </row>
    <row r="365" spans="1:7" ht="25.5" x14ac:dyDescent="0.2">
      <c r="A365" s="1591"/>
      <c r="B365" s="901" t="s">
        <v>102</v>
      </c>
      <c r="C365" s="751">
        <v>800000</v>
      </c>
      <c r="D365" s="751">
        <v>7265435</v>
      </c>
      <c r="E365" s="751">
        <v>6362935</v>
      </c>
      <c r="F365" s="906">
        <f>E365/D365*100</f>
        <v>87.578169786117428</v>
      </c>
      <c r="G365" s="24"/>
    </row>
    <row r="366" spans="1:7" x14ac:dyDescent="0.2">
      <c r="A366" s="1591"/>
      <c r="B366" s="901" t="s">
        <v>108</v>
      </c>
      <c r="C366" s="751"/>
      <c r="D366" s="751"/>
      <c r="E366" s="751"/>
      <c r="F366" s="906"/>
      <c r="G366" s="24"/>
    </row>
    <row r="367" spans="1:7" x14ac:dyDescent="0.2">
      <c r="A367" s="1591"/>
      <c r="B367" s="901" t="s">
        <v>97</v>
      </c>
      <c r="C367" s="751"/>
      <c r="D367" s="751"/>
      <c r="E367" s="751"/>
      <c r="F367" s="906"/>
      <c r="G367" s="24"/>
    </row>
    <row r="368" spans="1:7" x14ac:dyDescent="0.2">
      <c r="A368" s="1591"/>
      <c r="B368" s="901" t="s">
        <v>98</v>
      </c>
      <c r="C368" s="765"/>
      <c r="D368" s="765"/>
      <c r="E368" s="765"/>
      <c r="F368" s="906"/>
      <c r="G368" s="24"/>
    </row>
    <row r="369" spans="1:7" x14ac:dyDescent="0.2">
      <c r="A369" s="1591"/>
      <c r="B369" s="901" t="s">
        <v>99</v>
      </c>
      <c r="C369" s="765"/>
      <c r="D369" s="765"/>
      <c r="E369" s="765"/>
      <c r="F369" s="906"/>
      <c r="G369" s="24"/>
    </row>
    <row r="370" spans="1:7" ht="13.5" thickBot="1" x14ac:dyDescent="0.25">
      <c r="A370" s="1591"/>
      <c r="B370" s="902" t="s">
        <v>109</v>
      </c>
      <c r="C370" s="767"/>
      <c r="D370" s="767"/>
      <c r="E370" s="767"/>
      <c r="F370" s="907"/>
      <c r="G370" s="24"/>
    </row>
    <row r="371" spans="1:7" ht="13.5" thickBot="1" x14ac:dyDescent="0.25">
      <c r="A371" s="1591"/>
      <c r="B371" s="897" t="s">
        <v>14</v>
      </c>
      <c r="C371" s="773">
        <f>SUM(C361:C370)</f>
        <v>10846649</v>
      </c>
      <c r="D371" s="773">
        <f>SUM(D361:D370)</f>
        <v>15497360</v>
      </c>
      <c r="E371" s="773">
        <f>SUM(E361:E370)</f>
        <v>14487341</v>
      </c>
      <c r="F371" s="898">
        <f>E371/D371*100</f>
        <v>93.482638333238697</v>
      </c>
      <c r="G371" s="24"/>
    </row>
    <row r="372" spans="1:7" x14ac:dyDescent="0.2">
      <c r="A372" s="1590" t="s">
        <v>518</v>
      </c>
      <c r="B372" s="899" t="s">
        <v>93</v>
      </c>
      <c r="C372" s="892"/>
      <c r="D372" s="892"/>
      <c r="E372" s="892"/>
      <c r="F372" s="900"/>
      <c r="G372" s="24"/>
    </row>
    <row r="373" spans="1:7" ht="25.5" x14ac:dyDescent="0.2">
      <c r="A373" s="1591"/>
      <c r="B373" s="901" t="s">
        <v>106</v>
      </c>
      <c r="C373" s="751"/>
      <c r="D373" s="751"/>
      <c r="E373" s="751"/>
      <c r="F373" s="893"/>
      <c r="G373" s="24"/>
    </row>
    <row r="374" spans="1:7" x14ac:dyDescent="0.2">
      <c r="A374" s="1591"/>
      <c r="B374" s="901" t="s">
        <v>95</v>
      </c>
      <c r="C374" s="751">
        <v>4965000</v>
      </c>
      <c r="D374" s="751">
        <v>4675806</v>
      </c>
      <c r="E374" s="751">
        <v>4571805</v>
      </c>
      <c r="F374" s="906">
        <f>E374/D374*100</f>
        <v>97.775763151850185</v>
      </c>
      <c r="G374" s="24"/>
    </row>
    <row r="375" spans="1:7" x14ac:dyDescent="0.2">
      <c r="A375" s="1591"/>
      <c r="B375" s="901" t="s">
        <v>107</v>
      </c>
      <c r="C375" s="751"/>
      <c r="D375" s="751"/>
      <c r="E375" s="751"/>
      <c r="F375" s="893"/>
      <c r="G375" s="24"/>
    </row>
    <row r="376" spans="1:7" ht="25.5" x14ac:dyDescent="0.2">
      <c r="A376" s="1591"/>
      <c r="B376" s="901" t="s">
        <v>102</v>
      </c>
      <c r="C376" s="751"/>
      <c r="D376" s="751"/>
      <c r="E376" s="751"/>
      <c r="F376" s="893"/>
      <c r="G376" s="24"/>
    </row>
    <row r="377" spans="1:7" x14ac:dyDescent="0.2">
      <c r="A377" s="1591"/>
      <c r="B377" s="901" t="s">
        <v>108</v>
      </c>
      <c r="C377" s="751"/>
      <c r="D377" s="751"/>
      <c r="E377" s="751"/>
      <c r="F377" s="893"/>
      <c r="G377" s="24"/>
    </row>
    <row r="378" spans="1:7" x14ac:dyDescent="0.2">
      <c r="A378" s="1591"/>
      <c r="B378" s="901" t="s">
        <v>97</v>
      </c>
      <c r="C378" s="751"/>
      <c r="D378" s="751"/>
      <c r="E378" s="751"/>
      <c r="F378" s="893"/>
      <c r="G378" s="24"/>
    </row>
    <row r="379" spans="1:7" x14ac:dyDescent="0.2">
      <c r="A379" s="1591"/>
      <c r="B379" s="901" t="s">
        <v>98</v>
      </c>
      <c r="C379" s="765"/>
      <c r="D379" s="765"/>
      <c r="E379" s="765"/>
      <c r="F379" s="893"/>
      <c r="G379" s="24"/>
    </row>
    <row r="380" spans="1:7" x14ac:dyDescent="0.2">
      <c r="A380" s="1591"/>
      <c r="B380" s="901" t="s">
        <v>99</v>
      </c>
      <c r="C380" s="765"/>
      <c r="D380" s="765"/>
      <c r="E380" s="765"/>
      <c r="F380" s="893"/>
      <c r="G380" s="24"/>
    </row>
    <row r="381" spans="1:7" ht="13.5" thickBot="1" x14ac:dyDescent="0.25">
      <c r="A381" s="1591"/>
      <c r="B381" s="902" t="s">
        <v>109</v>
      </c>
      <c r="C381" s="767"/>
      <c r="D381" s="767"/>
      <c r="E381" s="767"/>
      <c r="F381" s="903"/>
      <c r="G381" s="24"/>
    </row>
    <row r="382" spans="1:7" ht="13.5" thickBot="1" x14ac:dyDescent="0.25">
      <c r="A382" s="1591"/>
      <c r="B382" s="897" t="s">
        <v>14</v>
      </c>
      <c r="C382" s="773">
        <f>SUM(C372:C381)</f>
        <v>4965000</v>
      </c>
      <c r="D382" s="773">
        <f>SUM(D372:D381)</f>
        <v>4675806</v>
      </c>
      <c r="E382" s="773">
        <f>SUM(E372:E381)</f>
        <v>4571805</v>
      </c>
      <c r="F382" s="898">
        <f>E382/D382*100</f>
        <v>97.775763151850185</v>
      </c>
      <c r="G382" s="24"/>
    </row>
    <row r="383" spans="1:7" x14ac:dyDescent="0.2">
      <c r="A383" s="1590" t="s">
        <v>80</v>
      </c>
      <c r="B383" s="899" t="s">
        <v>93</v>
      </c>
      <c r="C383" s="892"/>
      <c r="D383" s="892"/>
      <c r="E383" s="892"/>
      <c r="F383" s="905"/>
      <c r="G383" s="24"/>
    </row>
    <row r="384" spans="1:7" ht="25.5" x14ac:dyDescent="0.2">
      <c r="A384" s="1591"/>
      <c r="B384" s="901" t="s">
        <v>106</v>
      </c>
      <c r="C384" s="751"/>
      <c r="D384" s="751"/>
      <c r="E384" s="751"/>
      <c r="F384" s="906"/>
      <c r="G384" s="24"/>
    </row>
    <row r="385" spans="1:7" x14ac:dyDescent="0.2">
      <c r="A385" s="1591"/>
      <c r="B385" s="901" t="s">
        <v>95</v>
      </c>
      <c r="C385" s="751">
        <v>2445000</v>
      </c>
      <c r="D385" s="751">
        <v>2630516</v>
      </c>
      <c r="E385" s="751">
        <v>2630516</v>
      </c>
      <c r="F385" s="906">
        <f>E385/D385*100</f>
        <v>100</v>
      </c>
      <c r="G385" s="24"/>
    </row>
    <row r="386" spans="1:7" x14ac:dyDescent="0.2">
      <c r="A386" s="1591"/>
      <c r="B386" s="901" t="s">
        <v>107</v>
      </c>
      <c r="C386" s="751"/>
      <c r="D386" s="751"/>
      <c r="E386" s="751"/>
      <c r="F386" s="906"/>
      <c r="G386" s="24"/>
    </row>
    <row r="387" spans="1:7" ht="25.5" x14ac:dyDescent="0.2">
      <c r="A387" s="1591"/>
      <c r="B387" s="901" t="s">
        <v>102</v>
      </c>
      <c r="C387" s="751"/>
      <c r="D387" s="751"/>
      <c r="E387" s="751"/>
      <c r="F387" s="906"/>
      <c r="G387" s="24"/>
    </row>
    <row r="388" spans="1:7" x14ac:dyDescent="0.2">
      <c r="A388" s="1591"/>
      <c r="B388" s="901" t="s">
        <v>108</v>
      </c>
      <c r="C388" s="751"/>
      <c r="D388" s="751"/>
      <c r="E388" s="751"/>
      <c r="F388" s="906"/>
      <c r="G388" s="24"/>
    </row>
    <row r="389" spans="1:7" x14ac:dyDescent="0.2">
      <c r="A389" s="1591"/>
      <c r="B389" s="901" t="s">
        <v>97</v>
      </c>
      <c r="C389" s="751"/>
      <c r="D389" s="751"/>
      <c r="E389" s="751"/>
      <c r="F389" s="906"/>
      <c r="G389" s="24"/>
    </row>
    <row r="390" spans="1:7" x14ac:dyDescent="0.2">
      <c r="A390" s="1591"/>
      <c r="B390" s="901" t="s">
        <v>98</v>
      </c>
      <c r="C390" s="765"/>
      <c r="D390" s="765"/>
      <c r="E390" s="765"/>
      <c r="F390" s="906"/>
      <c r="G390" s="24"/>
    </row>
    <row r="391" spans="1:7" x14ac:dyDescent="0.2">
      <c r="A391" s="1591"/>
      <c r="B391" s="901" t="s">
        <v>99</v>
      </c>
      <c r="C391" s="765"/>
      <c r="D391" s="765"/>
      <c r="E391" s="765"/>
      <c r="F391" s="906"/>
      <c r="G391" s="24"/>
    </row>
    <row r="392" spans="1:7" ht="13.5" thickBot="1" x14ac:dyDescent="0.25">
      <c r="A392" s="1591"/>
      <c r="B392" s="902" t="s">
        <v>109</v>
      </c>
      <c r="C392" s="767">
        <v>7554365</v>
      </c>
      <c r="D392" s="767">
        <v>7554365</v>
      </c>
      <c r="E392" s="767">
        <v>7554365</v>
      </c>
      <c r="F392" s="906">
        <f>E392/D392*100</f>
        <v>100</v>
      </c>
      <c r="G392" s="24"/>
    </row>
    <row r="393" spans="1:7" ht="13.5" thickBot="1" x14ac:dyDescent="0.25">
      <c r="A393" s="1591"/>
      <c r="B393" s="897" t="s">
        <v>14</v>
      </c>
      <c r="C393" s="773">
        <f>SUM(C383:C392)</f>
        <v>9999365</v>
      </c>
      <c r="D393" s="773">
        <f>SUM(D383:D392)</f>
        <v>10184881</v>
      </c>
      <c r="E393" s="773">
        <f>SUM(E383:E392)</f>
        <v>10184881</v>
      </c>
      <c r="F393" s="898">
        <f>E393/D393*100</f>
        <v>100</v>
      </c>
      <c r="G393" s="24"/>
    </row>
    <row r="394" spans="1:7" x14ac:dyDescent="0.2">
      <c r="A394" s="1590" t="s">
        <v>505</v>
      </c>
      <c r="B394" s="899" t="s">
        <v>93</v>
      </c>
      <c r="C394" s="892"/>
      <c r="D394" s="892"/>
      <c r="E394" s="892"/>
      <c r="F394" s="900"/>
      <c r="G394" s="24"/>
    </row>
    <row r="395" spans="1:7" ht="25.5" x14ac:dyDescent="0.2">
      <c r="A395" s="1591"/>
      <c r="B395" s="901" t="s">
        <v>106</v>
      </c>
      <c r="C395" s="751"/>
      <c r="D395" s="751"/>
      <c r="E395" s="751"/>
      <c r="F395" s="893"/>
      <c r="G395" s="24"/>
    </row>
    <row r="396" spans="1:7" x14ac:dyDescent="0.2">
      <c r="A396" s="1591"/>
      <c r="B396" s="901" t="s">
        <v>95</v>
      </c>
      <c r="C396" s="751"/>
      <c r="D396" s="751"/>
      <c r="E396" s="751"/>
      <c r="F396" s="893"/>
      <c r="G396" s="24"/>
    </row>
    <row r="397" spans="1:7" ht="18.75" customHeight="1" x14ac:dyDescent="0.2">
      <c r="A397" s="1591"/>
      <c r="B397" s="901" t="s">
        <v>107</v>
      </c>
      <c r="C397" s="751"/>
      <c r="D397" s="751"/>
      <c r="E397" s="751"/>
      <c r="F397" s="893"/>
      <c r="G397" s="24"/>
    </row>
    <row r="398" spans="1:7" ht="25.5" x14ac:dyDescent="0.2">
      <c r="A398" s="1591"/>
      <c r="B398" s="901" t="s">
        <v>102</v>
      </c>
      <c r="C398" s="751"/>
      <c r="D398" s="751"/>
      <c r="E398" s="751"/>
      <c r="F398" s="893"/>
      <c r="G398" s="24"/>
    </row>
    <row r="399" spans="1:7" x14ac:dyDescent="0.2">
      <c r="A399" s="1591"/>
      <c r="B399" s="901" t="s">
        <v>108</v>
      </c>
      <c r="C399" s="751">
        <v>57570128</v>
      </c>
      <c r="D399" s="751"/>
      <c r="E399" s="751"/>
      <c r="F399" s="893"/>
      <c r="G399" s="24"/>
    </row>
    <row r="400" spans="1:7" x14ac:dyDescent="0.2">
      <c r="A400" s="1591"/>
      <c r="B400" s="901" t="s">
        <v>97</v>
      </c>
      <c r="C400" s="751"/>
      <c r="D400" s="751"/>
      <c r="E400" s="751"/>
      <c r="F400" s="893"/>
      <c r="G400" s="24"/>
    </row>
    <row r="401" spans="1:7" x14ac:dyDescent="0.2">
      <c r="A401" s="1591"/>
      <c r="B401" s="901" t="s">
        <v>98</v>
      </c>
      <c r="C401" s="765"/>
      <c r="D401" s="765"/>
      <c r="E401" s="765"/>
      <c r="F401" s="893"/>
      <c r="G401" s="24"/>
    </row>
    <row r="402" spans="1:7" x14ac:dyDescent="0.2">
      <c r="A402" s="1591"/>
      <c r="B402" s="901" t="s">
        <v>99</v>
      </c>
      <c r="C402" s="765"/>
      <c r="D402" s="765"/>
      <c r="E402" s="765"/>
      <c r="F402" s="893"/>
      <c r="G402" s="24"/>
    </row>
    <row r="403" spans="1:7" ht="13.5" thickBot="1" x14ac:dyDescent="0.25">
      <c r="A403" s="1591"/>
      <c r="B403" s="902" t="s">
        <v>109</v>
      </c>
      <c r="C403" s="767"/>
      <c r="D403" s="767"/>
      <c r="E403" s="767"/>
      <c r="F403" s="903"/>
      <c r="G403" s="24"/>
    </row>
    <row r="404" spans="1:7" ht="13.5" thickBot="1" x14ac:dyDescent="0.25">
      <c r="A404" s="1591"/>
      <c r="B404" s="897" t="s">
        <v>14</v>
      </c>
      <c r="C404" s="1246">
        <f>SUM(C394:C403)</f>
        <v>57570128</v>
      </c>
      <c r="D404" s="1246">
        <f>SUM(D394:D403)</f>
        <v>0</v>
      </c>
      <c r="E404" s="1246">
        <f>SUM(E394:E403)</f>
        <v>0</v>
      </c>
      <c r="F404" s="1059"/>
      <c r="G404" s="24"/>
    </row>
    <row r="405" spans="1:7" ht="13.5" thickBot="1" x14ac:dyDescent="0.25">
      <c r="A405" s="1593" t="s">
        <v>11</v>
      </c>
      <c r="B405" s="1247" t="s">
        <v>93</v>
      </c>
      <c r="C405" s="1250">
        <f>SUM(C394+C383+C372+C361+C350+C338+C327+C316+C305+C283+C272+C261+C250+C238+C227+C216+C205+C194+C183+C172+C161+C149+C138+C127+C105+C94+C83+C71+C60+C49+C38+C27+C16+C5+C116+C294)</f>
        <v>146105246</v>
      </c>
      <c r="D405" s="1250">
        <f t="shared" ref="D405:E405" si="10">SUM(D394+D383+D372+D361+D350+D338+D327+D316+D305+D283+D272+D261+D250+D238+D227+D216+D205+D194+D183+D172+D161+D149+D138+D127+D105+D94+D83+D71+D60+D49+D38+D27+D16+D5+D116+D294)</f>
        <v>506461904</v>
      </c>
      <c r="E405" s="1269">
        <f t="shared" si="10"/>
        <v>422884212</v>
      </c>
      <c r="F405" s="1066">
        <f>E405/D405*100</f>
        <v>83.497733720955253</v>
      </c>
    </row>
    <row r="406" spans="1:7" ht="26.25" thickBot="1" x14ac:dyDescent="0.25">
      <c r="A406" s="1594"/>
      <c r="B406" s="1248" t="s">
        <v>106</v>
      </c>
      <c r="C406" s="1250">
        <f t="shared" ref="C406:E406" si="11">SUM(C395+C384+C373+C362+C351+C339+C328+C317+C306+C284+C273+C262+C251+C239+C228+C217+C206+C195+C184+C173+C162+C150+C139+C128+C106+C95+C84+C72+C61+C50+C39+C28+C17+C6+C117+C295)</f>
        <v>21486958</v>
      </c>
      <c r="D406" s="1250">
        <f t="shared" si="11"/>
        <v>69757630</v>
      </c>
      <c r="E406" s="1269">
        <f t="shared" si="11"/>
        <v>52627700</v>
      </c>
      <c r="F406" s="1270">
        <f t="shared" ref="F406:F415" si="12">E406/D406*100</f>
        <v>75.443646809675158</v>
      </c>
    </row>
    <row r="407" spans="1:7" ht="13.5" thickBot="1" x14ac:dyDescent="0.25">
      <c r="A407" s="1594"/>
      <c r="B407" s="1248" t="s">
        <v>95</v>
      </c>
      <c r="C407" s="1250">
        <f t="shared" ref="C407:E407" si="13">SUM(C396+C385+C374+C363+C352+C340+C329+C318+C307+C285+C274+C263+C252+C240+C229+C218+C207+C196+C185+C174+C163+C151+C140+C129+C107+C96+C85+C73+C62+C51+C40+C29+C18+C7+C118+C296)</f>
        <v>114135809</v>
      </c>
      <c r="D407" s="1250">
        <f t="shared" si="13"/>
        <v>198160617</v>
      </c>
      <c r="E407" s="1269">
        <f t="shared" si="13"/>
        <v>183272352</v>
      </c>
      <c r="F407" s="1066">
        <f t="shared" si="12"/>
        <v>92.486768952682468</v>
      </c>
    </row>
    <row r="408" spans="1:7" ht="19.5" customHeight="1" thickBot="1" x14ac:dyDescent="0.25">
      <c r="A408" s="1594"/>
      <c r="B408" s="1248" t="s">
        <v>107</v>
      </c>
      <c r="C408" s="1250">
        <f t="shared" ref="C408:E408" si="14">SUM(C397+C386+C375+C364+C353+C341+C330+C319+C308+C286+C275+C264+C253+C241+C230+C219+C208+C197+C186+C175+C164+C152+C141+C130+C108+C97+C86+C74+C63+C52+C41+C30+C19+C8+C119+C297)</f>
        <v>11584249</v>
      </c>
      <c r="D408" s="1250">
        <f t="shared" si="14"/>
        <v>17795890</v>
      </c>
      <c r="E408" s="1269">
        <f t="shared" si="14"/>
        <v>17688371</v>
      </c>
      <c r="F408" s="1270">
        <f t="shared" si="12"/>
        <v>99.395821169944298</v>
      </c>
    </row>
    <row r="409" spans="1:7" ht="26.25" thickBot="1" x14ac:dyDescent="0.25">
      <c r="A409" s="1594"/>
      <c r="B409" s="1248" t="s">
        <v>102</v>
      </c>
      <c r="C409" s="1250">
        <f t="shared" ref="C409:E409" si="15">SUM(C398+C387+C376+C365+C354+C342+C331+C320+C309+C287+C276+C265+C254+C242+C231+C220+C209+C198+C187+C176+C165+C153+C142+C131+C109+C98+C87+C75+C64+C53+C42+C31+C20+C9+C120+C298)</f>
        <v>77421018</v>
      </c>
      <c r="D409" s="1250">
        <f t="shared" si="15"/>
        <v>89803181</v>
      </c>
      <c r="E409" s="1269">
        <f t="shared" si="15"/>
        <v>82506860</v>
      </c>
      <c r="F409" s="1066">
        <f t="shared" si="12"/>
        <v>91.87520874121374</v>
      </c>
    </row>
    <row r="410" spans="1:7" ht="13.5" thickBot="1" x14ac:dyDescent="0.25">
      <c r="A410" s="1594"/>
      <c r="B410" s="1248" t="s">
        <v>108</v>
      </c>
      <c r="C410" s="1250">
        <f t="shared" ref="C410:E410" si="16">SUM(C399+C388+C377+C366+C355+C343+C332+C321+C310+C288+C277+C266+C255+C243+C232+C221+C210+C199+C188+C177+C166+C154+C143+C132+C110+C99+C88+C76+C65+C54+C43+C32+C21+C10+C121+C299)</f>
        <v>57570128</v>
      </c>
      <c r="D410" s="1250">
        <f t="shared" si="16"/>
        <v>0</v>
      </c>
      <c r="E410" s="1269">
        <f t="shared" si="16"/>
        <v>0</v>
      </c>
      <c r="F410" s="1270"/>
    </row>
    <row r="411" spans="1:7" ht="13.5" thickBot="1" x14ac:dyDescent="0.25">
      <c r="A411" s="1594"/>
      <c r="B411" s="1248" t="s">
        <v>97</v>
      </c>
      <c r="C411" s="1250">
        <f t="shared" ref="C411:D411" si="17">SUM(C400+C389+C378+C367+C356+C344+C333+C322+C311+C289+C278+C267+C256+C244+C233+C222+C211+C200+C189+C178+C167+C155+C144+C133+C111+C100+C89+C77+C66+C55+C44+C33+C22+C11+C122+C300)</f>
        <v>2036392385</v>
      </c>
      <c r="D411" s="1250">
        <f t="shared" si="17"/>
        <v>2943911722</v>
      </c>
      <c r="E411" s="869">
        <f>SUM(E400+E389+E378+E367+E356+E344+E333+E322+E311+E289+E278+E267+E256+E244+E233+E222+E211+E200+E189+E178+E167+E155+E144+E133+E111+E100+E89+E77+E66+E55+E44+E33+E22+E11+E122+E300)</f>
        <v>128535324</v>
      </c>
      <c r="F411" s="1066">
        <f t="shared" si="12"/>
        <v>4.3661405686675003</v>
      </c>
    </row>
    <row r="412" spans="1:7" ht="13.5" thickBot="1" x14ac:dyDescent="0.25">
      <c r="A412" s="1594"/>
      <c r="B412" s="1248" t="s">
        <v>98</v>
      </c>
      <c r="C412" s="1250">
        <f t="shared" ref="C412:E412" si="18">SUM(C401+C390+C379+C368+C357+C345+C334+C323+C312+C290+C279+C268+C257+C245+C234+C223+C212+C201+C190+C179+C168+C156+C145+C134+C112+C101+C90+C78+C67+C56+C45+C34+C23+C12+C123+C301)</f>
        <v>10174018</v>
      </c>
      <c r="D412" s="1250">
        <f t="shared" si="18"/>
        <v>39195661</v>
      </c>
      <c r="E412" s="1269">
        <f t="shared" si="18"/>
        <v>31364261</v>
      </c>
      <c r="F412" s="1066">
        <f t="shared" si="12"/>
        <v>80.0197271835778</v>
      </c>
    </row>
    <row r="413" spans="1:7" ht="13.5" thickBot="1" x14ac:dyDescent="0.25">
      <c r="A413" s="1594"/>
      <c r="B413" s="1248" t="s">
        <v>99</v>
      </c>
      <c r="C413" s="1250">
        <f t="shared" ref="C413:E413" si="19">SUM(C402+C391+C380+C369+C358+C346+C335+C324+C313+C291+C280+C269+C258+C246+C235+C224+C213+C202+C191+C180+C169+C157+C146+C135+C113+C102+C91+C79+C68+C57+C46+C35+C24+C13+C124+C302)</f>
        <v>10495990</v>
      </c>
      <c r="D413" s="1250">
        <f t="shared" si="19"/>
        <v>1824753</v>
      </c>
      <c r="E413" s="1269">
        <f t="shared" si="19"/>
        <v>1824753</v>
      </c>
      <c r="F413" s="1270">
        <f t="shared" si="12"/>
        <v>100</v>
      </c>
    </row>
    <row r="414" spans="1:7" ht="13.5" thickBot="1" x14ac:dyDescent="0.25">
      <c r="A414" s="1594"/>
      <c r="B414" s="1249" t="s">
        <v>109</v>
      </c>
      <c r="C414" s="1272">
        <f t="shared" ref="C414:E414" si="20">SUM(C403+C392+C381+C370+C359+C347+C336+C325+C314+C292+C281+C270+C259+C247+C236+C225+C214+C203+C192+C181+C170+C158+C147+C136+C114+C103+C92+C80+C69+C58+C47+C36+C25+C14+C125+C303)</f>
        <v>126119534</v>
      </c>
      <c r="D414" s="1274">
        <f t="shared" si="20"/>
        <v>149603416</v>
      </c>
      <c r="E414" s="1272">
        <f t="shared" si="20"/>
        <v>133050594</v>
      </c>
      <c r="F414" s="1066">
        <f t="shared" si="12"/>
        <v>88.935532060310706</v>
      </c>
    </row>
    <row r="415" spans="1:7" ht="13.5" thickBot="1" x14ac:dyDescent="0.25">
      <c r="A415" s="1595"/>
      <c r="B415" s="1067" t="s">
        <v>14</v>
      </c>
      <c r="C415" s="1273">
        <f>SUM(C405:C414)</f>
        <v>2611485335</v>
      </c>
      <c r="D415" s="1066">
        <f>SUM(D405:D414)</f>
        <v>4016514774</v>
      </c>
      <c r="E415" s="1275">
        <f>SUM(E405:E414)</f>
        <v>1053754427</v>
      </c>
      <c r="F415" s="1271">
        <f t="shared" si="12"/>
        <v>26.235542162604279</v>
      </c>
    </row>
    <row r="416" spans="1:7" x14ac:dyDescent="0.2">
      <c r="A416" s="1072"/>
      <c r="B416" s="1072"/>
      <c r="C416" s="1073"/>
      <c r="D416" s="1073"/>
      <c r="E416" s="1073"/>
      <c r="F416" s="1073"/>
    </row>
    <row r="417" spans="1:6" x14ac:dyDescent="0.2">
      <c r="A417" s="1072"/>
      <c r="B417" s="1072"/>
      <c r="C417" s="1073"/>
      <c r="D417" s="1073"/>
      <c r="E417" s="1073"/>
      <c r="F417" s="1073"/>
    </row>
    <row r="418" spans="1:6" x14ac:dyDescent="0.2">
      <c r="A418" s="1072"/>
      <c r="B418" s="1072"/>
      <c r="C418" s="1073"/>
      <c r="D418" s="1073"/>
      <c r="E418" s="1073"/>
      <c r="F418" s="1073"/>
    </row>
    <row r="419" spans="1:6" x14ac:dyDescent="0.2">
      <c r="A419" s="1072"/>
      <c r="B419" s="1072"/>
      <c r="C419" s="1073"/>
      <c r="D419" s="1073"/>
      <c r="E419" s="1073"/>
      <c r="F419" s="1073"/>
    </row>
    <row r="420" spans="1:6" x14ac:dyDescent="0.2">
      <c r="A420" s="1072"/>
      <c r="B420" s="1072"/>
      <c r="C420" s="1073"/>
      <c r="D420" s="1073"/>
      <c r="E420" s="1073"/>
      <c r="F420" s="1073"/>
    </row>
    <row r="421" spans="1:6" x14ac:dyDescent="0.2">
      <c r="A421" s="1072"/>
      <c r="B421" s="1072"/>
      <c r="C421" s="1073"/>
      <c r="D421" s="1073"/>
      <c r="E421" s="1073"/>
      <c r="F421" s="1073"/>
    </row>
    <row r="422" spans="1:6" x14ac:dyDescent="0.2">
      <c r="A422" s="1072"/>
      <c r="B422" s="1072"/>
      <c r="C422" s="1073"/>
      <c r="D422" s="1073"/>
      <c r="E422" s="1073"/>
      <c r="F422" s="1073"/>
    </row>
    <row r="423" spans="1:6" x14ac:dyDescent="0.2">
      <c r="A423" s="1072"/>
      <c r="B423" s="1072"/>
      <c r="C423" s="1073"/>
      <c r="D423" s="1073"/>
      <c r="E423" s="1073"/>
      <c r="F423" s="1073"/>
    </row>
    <row r="424" spans="1:6" x14ac:dyDescent="0.2">
      <c r="A424" s="1072"/>
      <c r="B424" s="1072"/>
      <c r="C424" s="1073"/>
      <c r="D424" s="1073"/>
      <c r="E424" s="1073"/>
      <c r="F424" s="1073"/>
    </row>
    <row r="425" spans="1:6" x14ac:dyDescent="0.2">
      <c r="A425" s="1072"/>
      <c r="B425" s="1072"/>
      <c r="C425" s="1073"/>
      <c r="D425" s="1073"/>
      <c r="E425" s="1073"/>
      <c r="F425" s="1073"/>
    </row>
    <row r="426" spans="1:6" x14ac:dyDescent="0.2">
      <c r="A426" s="1072"/>
      <c r="B426" s="1072"/>
      <c r="C426" s="1073"/>
      <c r="D426" s="1073"/>
      <c r="E426" s="1073"/>
      <c r="F426" s="1073"/>
    </row>
    <row r="427" spans="1:6" x14ac:dyDescent="0.2">
      <c r="A427" s="1072"/>
      <c r="B427" s="1072"/>
      <c r="C427" s="1073"/>
      <c r="D427" s="1073"/>
      <c r="E427" s="1073"/>
      <c r="F427" s="1073"/>
    </row>
    <row r="428" spans="1:6" x14ac:dyDescent="0.2">
      <c r="A428" s="1072"/>
      <c r="B428" s="1072"/>
      <c r="C428" s="1073"/>
      <c r="D428" s="1073"/>
      <c r="E428" s="1073"/>
      <c r="F428" s="1073"/>
    </row>
    <row r="429" spans="1:6" x14ac:dyDescent="0.2">
      <c r="A429" s="1072"/>
      <c r="B429" s="1072"/>
      <c r="C429" s="1073"/>
      <c r="D429" s="1073"/>
      <c r="E429" s="1073"/>
      <c r="F429" s="1073"/>
    </row>
    <row r="430" spans="1:6" x14ac:dyDescent="0.2">
      <c r="A430" s="1074"/>
      <c r="B430" s="1074"/>
      <c r="C430" s="1075"/>
      <c r="D430" s="1075"/>
      <c r="E430" s="1075"/>
      <c r="F430" s="1075"/>
    </row>
    <row r="431" spans="1:6" x14ac:dyDescent="0.2">
      <c r="B431" s="1072"/>
      <c r="C431" s="1076"/>
      <c r="D431" s="1076"/>
      <c r="E431" s="1076"/>
      <c r="F431" s="1076"/>
    </row>
    <row r="432" spans="1:6" x14ac:dyDescent="0.2">
      <c r="C432" s="1076"/>
      <c r="D432" s="1076"/>
      <c r="E432" s="1076"/>
      <c r="F432" s="1076"/>
    </row>
  </sheetData>
  <mergeCells count="39">
    <mergeCell ref="A294:A304"/>
    <mergeCell ref="A405:A415"/>
    <mergeCell ref="A383:A393"/>
    <mergeCell ref="A394:A404"/>
    <mergeCell ref="A350:A360"/>
    <mergeCell ref="A361:A371"/>
    <mergeCell ref="A372:A382"/>
    <mergeCell ref="A149:A159"/>
    <mergeCell ref="A161:A171"/>
    <mergeCell ref="A172:A182"/>
    <mergeCell ref="A183:A193"/>
    <mergeCell ref="A338:A348"/>
    <mergeCell ref="A316:A326"/>
    <mergeCell ref="A327:A337"/>
    <mergeCell ref="A305:A315"/>
    <mergeCell ref="A194:A204"/>
    <mergeCell ref="A238:A248"/>
    <mergeCell ref="A250:A260"/>
    <mergeCell ref="A283:A293"/>
    <mergeCell ref="A205:A215"/>
    <mergeCell ref="A216:A226"/>
    <mergeCell ref="A227:A237"/>
    <mergeCell ref="A261:A271"/>
    <mergeCell ref="A1:F1"/>
    <mergeCell ref="A5:A15"/>
    <mergeCell ref="A27:A37"/>
    <mergeCell ref="A38:A48"/>
    <mergeCell ref="A272:A282"/>
    <mergeCell ref="A49:A59"/>
    <mergeCell ref="E2:F2"/>
    <mergeCell ref="A16:A26"/>
    <mergeCell ref="A60:A70"/>
    <mergeCell ref="A71:A81"/>
    <mergeCell ref="A83:A93"/>
    <mergeCell ref="A105:A115"/>
    <mergeCell ref="A116:A126"/>
    <mergeCell ref="A127:A137"/>
    <mergeCell ref="A138:A148"/>
    <mergeCell ref="A94:A104"/>
  </mergeCells>
  <pageMargins left="0.74803149606299213" right="0.74803149606299213" top="0.98425196850393704" bottom="0.98425196850393704" header="0.51181102362204722" footer="0.51181102362204722"/>
  <pageSetup paperSize="9" scale="47" orientation="portrait" r:id="rId1"/>
  <headerFooter alignWithMargins="0">
    <oddHeader>&amp;R2.1. sz. melléklet
12/2018.(V.31.) Egyek Önk.</oddHeader>
  </headerFooter>
  <rowBreaks count="4" manualBreakCount="4">
    <brk id="81" max="5" man="1"/>
    <brk id="159" max="5" man="1"/>
    <brk id="248" max="5" man="1"/>
    <brk id="348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0"/>
  <sheetViews>
    <sheetView view="pageLayout" topLeftCell="D324" zoomScaleNormal="110" zoomScaleSheetLayoutView="90" workbookViewId="0">
      <selection activeCell="I387" sqref="I387"/>
    </sheetView>
  </sheetViews>
  <sheetFormatPr defaultRowHeight="12.75" x14ac:dyDescent="0.2"/>
  <cols>
    <col min="1" max="1" width="30.7109375" style="24" customWidth="1"/>
    <col min="2" max="2" width="49" style="24" customWidth="1"/>
    <col min="3" max="3" width="19.140625" style="887" customWidth="1"/>
    <col min="4" max="4" width="17.28515625" style="887" customWidth="1"/>
    <col min="5" max="5" width="21" style="887" customWidth="1"/>
    <col min="6" max="6" width="14.5703125" style="887" customWidth="1"/>
    <col min="7" max="7" width="18" customWidth="1"/>
    <col min="8" max="8" width="12.5703125" customWidth="1"/>
    <col min="9" max="9" width="17.85546875" customWidth="1"/>
    <col min="10" max="10" width="16.7109375" customWidth="1"/>
    <col min="11" max="11" width="17.28515625" customWidth="1"/>
    <col min="12" max="12" width="14.42578125" customWidth="1"/>
  </cols>
  <sheetData>
    <row r="1" spans="1:11" ht="42.75" customHeight="1" x14ac:dyDescent="0.25">
      <c r="A1" s="1599" t="s">
        <v>695</v>
      </c>
      <c r="B1" s="1599"/>
      <c r="C1" s="1599"/>
      <c r="D1" s="1599"/>
      <c r="E1" s="1599"/>
      <c r="F1" s="1599"/>
      <c r="G1" s="886"/>
      <c r="H1" s="1205"/>
      <c r="I1" s="1205"/>
      <c r="J1" s="1205"/>
      <c r="K1" s="1205"/>
    </row>
    <row r="2" spans="1:11" x14ac:dyDescent="0.2">
      <c r="E2" s="1592" t="s">
        <v>197</v>
      </c>
      <c r="F2" s="1592"/>
      <c r="G2" s="603"/>
    </row>
    <row r="3" spans="1:11" ht="13.5" thickBot="1" x14ac:dyDescent="0.25">
      <c r="C3" s="24"/>
      <c r="G3" s="24"/>
      <c r="K3" s="71"/>
    </row>
    <row r="4" spans="1:11" ht="13.5" thickBot="1" x14ac:dyDescent="0.25">
      <c r="A4" s="888" t="s">
        <v>77</v>
      </c>
      <c r="B4" s="889" t="s">
        <v>27</v>
      </c>
      <c r="C4" s="890" t="s">
        <v>167</v>
      </c>
      <c r="D4" s="890" t="s">
        <v>159</v>
      </c>
      <c r="E4" s="890" t="s">
        <v>160</v>
      </c>
      <c r="F4" s="1276" t="s">
        <v>161</v>
      </c>
      <c r="G4" s="24"/>
    </row>
    <row r="5" spans="1:11" x14ac:dyDescent="0.2">
      <c r="A5" s="1588" t="s">
        <v>508</v>
      </c>
      <c r="B5" s="891" t="s">
        <v>93</v>
      </c>
      <c r="C5" s="892">
        <v>30855431</v>
      </c>
      <c r="D5" s="892">
        <v>39827449</v>
      </c>
      <c r="E5" s="892">
        <v>34695719</v>
      </c>
      <c r="F5" s="1254">
        <f>E5/D5*100</f>
        <v>87.115092407751249</v>
      </c>
      <c r="G5" s="24"/>
    </row>
    <row r="6" spans="1:11" ht="25.5" x14ac:dyDescent="0.2">
      <c r="A6" s="1589"/>
      <c r="B6" s="894" t="s">
        <v>106</v>
      </c>
      <c r="C6" s="751">
        <v>7102398</v>
      </c>
      <c r="D6" s="751">
        <v>7972622</v>
      </c>
      <c r="E6" s="751">
        <v>6411229</v>
      </c>
      <c r="F6" s="906">
        <f t="shared" ref="F6:F11" si="0">E6/D6*100</f>
        <v>80.415564666178824</v>
      </c>
      <c r="G6" s="24"/>
    </row>
    <row r="7" spans="1:11" x14ac:dyDescent="0.2">
      <c r="A7" s="1589"/>
      <c r="B7" s="894" t="s">
        <v>95</v>
      </c>
      <c r="C7" s="751">
        <v>4096600</v>
      </c>
      <c r="D7" s="751">
        <v>6910418</v>
      </c>
      <c r="E7" s="751">
        <v>5639182</v>
      </c>
      <c r="F7" s="906">
        <f t="shared" si="0"/>
        <v>81.60406505076827</v>
      </c>
      <c r="G7" s="24"/>
    </row>
    <row r="8" spans="1:11" x14ac:dyDescent="0.2">
      <c r="A8" s="1589"/>
      <c r="B8" s="894" t="s">
        <v>107</v>
      </c>
      <c r="C8" s="751"/>
      <c r="D8" s="751"/>
      <c r="E8" s="751"/>
      <c r="F8" s="906"/>
      <c r="G8" s="24"/>
    </row>
    <row r="9" spans="1:11" ht="25.5" x14ac:dyDescent="0.2">
      <c r="A9" s="1589"/>
      <c r="B9" s="894" t="s">
        <v>102</v>
      </c>
      <c r="C9" s="751">
        <v>2072630</v>
      </c>
      <c r="D9" s="751">
        <v>2054486</v>
      </c>
      <c r="E9" s="751">
        <v>1340512</v>
      </c>
      <c r="F9" s="906">
        <f t="shared" si="0"/>
        <v>65.248047443496816</v>
      </c>
      <c r="G9" s="24"/>
    </row>
    <row r="10" spans="1:11" x14ac:dyDescent="0.2">
      <c r="A10" s="1589"/>
      <c r="B10" s="894" t="s">
        <v>108</v>
      </c>
      <c r="C10" s="751"/>
      <c r="D10" s="751"/>
      <c r="E10" s="751"/>
      <c r="F10" s="906"/>
      <c r="G10" s="24"/>
    </row>
    <row r="11" spans="1:11" x14ac:dyDescent="0.2">
      <c r="A11" s="1589"/>
      <c r="B11" s="894" t="s">
        <v>97</v>
      </c>
      <c r="C11" s="751">
        <v>203000</v>
      </c>
      <c r="D11" s="751">
        <v>4106392</v>
      </c>
      <c r="E11" s="751">
        <v>1921166</v>
      </c>
      <c r="F11" s="906">
        <f t="shared" si="0"/>
        <v>46.78476872154436</v>
      </c>
      <c r="G11" s="24"/>
    </row>
    <row r="12" spans="1:11" s="766" customFormat="1" x14ac:dyDescent="0.2">
      <c r="A12" s="1589"/>
      <c r="B12" s="894" t="s">
        <v>98</v>
      </c>
      <c r="C12" s="765"/>
      <c r="D12" s="765"/>
      <c r="E12" s="765"/>
      <c r="F12" s="906"/>
      <c r="G12" s="895"/>
    </row>
    <row r="13" spans="1:11" s="766" customFormat="1" x14ac:dyDescent="0.2">
      <c r="A13" s="1589"/>
      <c r="B13" s="894" t="s">
        <v>99</v>
      </c>
      <c r="C13" s="765"/>
      <c r="D13" s="765"/>
      <c r="E13" s="765"/>
      <c r="F13" s="906"/>
      <c r="G13" s="895"/>
    </row>
    <row r="14" spans="1:11" s="766" customFormat="1" ht="13.5" thickBot="1" x14ac:dyDescent="0.25">
      <c r="A14" s="1589"/>
      <c r="B14" s="896" t="s">
        <v>109</v>
      </c>
      <c r="C14" s="767"/>
      <c r="D14" s="767"/>
      <c r="E14" s="767"/>
      <c r="F14" s="906"/>
      <c r="G14" s="895"/>
    </row>
    <row r="15" spans="1:11" s="766" customFormat="1" ht="13.5" thickBot="1" x14ac:dyDescent="0.25">
      <c r="A15" s="1589"/>
      <c r="B15" s="897" t="s">
        <v>14</v>
      </c>
      <c r="C15" s="773">
        <f>SUM(C5:C14)</f>
        <v>44330059</v>
      </c>
      <c r="D15" s="773">
        <f>SUM(D5:D14)</f>
        <v>60871367</v>
      </c>
      <c r="E15" s="773">
        <f>SUM(E5:E14)</f>
        <v>50007808</v>
      </c>
      <c r="F15" s="898">
        <f>E15/D15*100</f>
        <v>82.153252776465493</v>
      </c>
      <c r="G15" s="895"/>
    </row>
    <row r="16" spans="1:11" ht="13.15" customHeight="1" x14ac:dyDescent="0.2">
      <c r="A16" s="1590" t="s">
        <v>509</v>
      </c>
      <c r="B16" s="891" t="s">
        <v>93</v>
      </c>
      <c r="C16" s="892"/>
      <c r="D16" s="892">
        <v>80000</v>
      </c>
      <c r="E16" s="892">
        <v>80000</v>
      </c>
      <c r="F16" s="906">
        <v>100</v>
      </c>
      <c r="G16" s="24"/>
    </row>
    <row r="17" spans="1:7" ht="25.5" x14ac:dyDescent="0.2">
      <c r="A17" s="1591"/>
      <c r="B17" s="894" t="s">
        <v>106</v>
      </c>
      <c r="C17" s="751"/>
      <c r="D17" s="751">
        <v>16000</v>
      </c>
      <c r="E17" s="751">
        <v>16000</v>
      </c>
      <c r="F17" s="906">
        <v>100</v>
      </c>
      <c r="G17" s="24"/>
    </row>
    <row r="18" spans="1:7" x14ac:dyDescent="0.2">
      <c r="A18" s="1591"/>
      <c r="B18" s="894" t="s">
        <v>95</v>
      </c>
      <c r="C18" s="751">
        <v>36000</v>
      </c>
      <c r="D18" s="751">
        <v>216489</v>
      </c>
      <c r="E18" s="751">
        <v>216489</v>
      </c>
      <c r="F18" s="906">
        <f>E18/D18*100</f>
        <v>100</v>
      </c>
      <c r="G18" s="24"/>
    </row>
    <row r="19" spans="1:7" x14ac:dyDescent="0.2">
      <c r="A19" s="1591"/>
      <c r="B19" s="894" t="s">
        <v>107</v>
      </c>
      <c r="C19" s="751"/>
      <c r="D19" s="751"/>
      <c r="E19" s="751"/>
      <c r="F19" s="893"/>
      <c r="G19" s="24"/>
    </row>
    <row r="20" spans="1:7" ht="25.5" x14ac:dyDescent="0.2">
      <c r="A20" s="1591"/>
      <c r="B20" s="894" t="s">
        <v>102</v>
      </c>
      <c r="C20" s="751"/>
      <c r="D20" s="751"/>
      <c r="E20" s="751"/>
      <c r="F20" s="893"/>
      <c r="G20" s="24"/>
    </row>
    <row r="21" spans="1:7" x14ac:dyDescent="0.2">
      <c r="A21" s="1591"/>
      <c r="B21" s="894" t="s">
        <v>108</v>
      </c>
      <c r="C21" s="751"/>
      <c r="D21" s="751"/>
      <c r="E21" s="751"/>
      <c r="F21" s="893"/>
      <c r="G21" s="24"/>
    </row>
    <row r="22" spans="1:7" x14ac:dyDescent="0.2">
      <c r="A22" s="1591"/>
      <c r="B22" s="894" t="s">
        <v>97</v>
      </c>
      <c r="C22" s="751"/>
      <c r="D22" s="751"/>
      <c r="E22" s="751"/>
      <c r="F22" s="893"/>
      <c r="G22" s="24"/>
    </row>
    <row r="23" spans="1:7" s="766" customFormat="1" x14ac:dyDescent="0.2">
      <c r="A23" s="1591"/>
      <c r="B23" s="894" t="s">
        <v>98</v>
      </c>
      <c r="C23" s="765"/>
      <c r="D23" s="765"/>
      <c r="E23" s="765"/>
      <c r="F23" s="893"/>
      <c r="G23" s="895"/>
    </row>
    <row r="24" spans="1:7" s="766" customFormat="1" x14ac:dyDescent="0.2">
      <c r="A24" s="1591"/>
      <c r="B24" s="894" t="s">
        <v>99</v>
      </c>
      <c r="C24" s="765"/>
      <c r="D24" s="765"/>
      <c r="E24" s="765"/>
      <c r="F24" s="893"/>
      <c r="G24" s="895"/>
    </row>
    <row r="25" spans="1:7" s="766" customFormat="1" ht="13.5" thickBot="1" x14ac:dyDescent="0.25">
      <c r="A25" s="1591"/>
      <c r="B25" s="896" t="s">
        <v>109</v>
      </c>
      <c r="C25" s="767"/>
      <c r="D25" s="767"/>
      <c r="E25" s="767"/>
      <c r="F25" s="893"/>
      <c r="G25" s="895"/>
    </row>
    <row r="26" spans="1:7" s="766" customFormat="1" ht="13.5" thickBot="1" x14ac:dyDescent="0.25">
      <c r="A26" s="1591"/>
      <c r="B26" s="897" t="s">
        <v>14</v>
      </c>
      <c r="C26" s="773">
        <f>SUM(C16:C25)</f>
        <v>36000</v>
      </c>
      <c r="D26" s="773">
        <f>SUM(D16:D25)</f>
        <v>312489</v>
      </c>
      <c r="E26" s="773">
        <f>SUM(E16:E25)</f>
        <v>312489</v>
      </c>
      <c r="F26" s="898">
        <f>E26/D26%</f>
        <v>100</v>
      </c>
      <c r="G26" s="895"/>
    </row>
    <row r="27" spans="1:7" s="766" customFormat="1" ht="13.15" customHeight="1" x14ac:dyDescent="0.2">
      <c r="A27" s="1590" t="s">
        <v>78</v>
      </c>
      <c r="B27" s="899" t="s">
        <v>93</v>
      </c>
      <c r="C27" s="892"/>
      <c r="D27" s="892"/>
      <c r="E27" s="892"/>
      <c r="F27" s="900"/>
      <c r="G27" s="895"/>
    </row>
    <row r="28" spans="1:7" s="766" customFormat="1" ht="25.5" x14ac:dyDescent="0.2">
      <c r="A28" s="1591"/>
      <c r="B28" s="901" t="s">
        <v>106</v>
      </c>
      <c r="C28" s="751"/>
      <c r="D28" s="751"/>
      <c r="E28" s="751"/>
      <c r="F28" s="893"/>
      <c r="G28" s="895"/>
    </row>
    <row r="29" spans="1:7" s="766" customFormat="1" x14ac:dyDescent="0.2">
      <c r="A29" s="1591"/>
      <c r="B29" s="901" t="s">
        <v>95</v>
      </c>
      <c r="C29" s="751">
        <v>11323784</v>
      </c>
      <c r="D29" s="751">
        <v>17381793</v>
      </c>
      <c r="E29" s="751">
        <v>17178950</v>
      </c>
      <c r="F29" s="906">
        <f>E29/D29*100</f>
        <v>98.833014522725023</v>
      </c>
      <c r="G29" s="895"/>
    </row>
    <row r="30" spans="1:7" s="766" customFormat="1" x14ac:dyDescent="0.2">
      <c r="A30" s="1591"/>
      <c r="B30" s="901" t="s">
        <v>107</v>
      </c>
      <c r="C30" s="751"/>
      <c r="D30" s="751"/>
      <c r="E30" s="751"/>
      <c r="F30" s="893"/>
      <c r="G30" s="895"/>
    </row>
    <row r="31" spans="1:7" s="766" customFormat="1" ht="25.5" x14ac:dyDescent="0.2">
      <c r="A31" s="1591"/>
      <c r="B31" s="901" t="s">
        <v>102</v>
      </c>
      <c r="C31" s="751">
        <v>6066428</v>
      </c>
      <c r="D31" s="751">
        <v>13875870</v>
      </c>
      <c r="E31" s="751">
        <v>11786124</v>
      </c>
      <c r="F31" s="906">
        <f>E31/D31*100</f>
        <v>84.939711888335651</v>
      </c>
      <c r="G31" s="895"/>
    </row>
    <row r="32" spans="1:7" s="766" customFormat="1" x14ac:dyDescent="0.2">
      <c r="A32" s="1591"/>
      <c r="B32" s="901" t="s">
        <v>108</v>
      </c>
      <c r="C32" s="751"/>
      <c r="D32" s="751"/>
      <c r="E32" s="751"/>
      <c r="F32" s="893"/>
      <c r="G32" s="895"/>
    </row>
    <row r="33" spans="1:7" s="766" customFormat="1" x14ac:dyDescent="0.2">
      <c r="A33" s="1591"/>
      <c r="B33" s="901" t="s">
        <v>97</v>
      </c>
      <c r="C33" s="751">
        <v>48965828</v>
      </c>
      <c r="D33" s="751">
        <v>54674441</v>
      </c>
      <c r="E33" s="751">
        <v>12012276</v>
      </c>
      <c r="F33" s="906">
        <f>E33/D33*100</f>
        <v>21.970551102662395</v>
      </c>
      <c r="G33" s="895"/>
    </row>
    <row r="34" spans="1:7" s="766" customFormat="1" x14ac:dyDescent="0.2">
      <c r="A34" s="1591"/>
      <c r="B34" s="901" t="s">
        <v>98</v>
      </c>
      <c r="C34" s="765"/>
      <c r="D34" s="771">
        <v>663086</v>
      </c>
      <c r="E34" s="765">
        <v>663086</v>
      </c>
      <c r="F34" s="906">
        <f>E34/D34*100</f>
        <v>100</v>
      </c>
      <c r="G34" s="895"/>
    </row>
    <row r="35" spans="1:7" s="766" customFormat="1" x14ac:dyDescent="0.2">
      <c r="A35" s="1591"/>
      <c r="B35" s="901" t="s">
        <v>99</v>
      </c>
      <c r="C35" s="765"/>
      <c r="D35" s="771"/>
      <c r="E35" s="765"/>
      <c r="F35" s="906"/>
      <c r="G35" s="895"/>
    </row>
    <row r="36" spans="1:7" s="766" customFormat="1" ht="13.5" thickBot="1" x14ac:dyDescent="0.25">
      <c r="A36" s="1591"/>
      <c r="B36" s="902" t="s">
        <v>109</v>
      </c>
      <c r="C36" s="767"/>
      <c r="D36" s="772"/>
      <c r="E36" s="767"/>
      <c r="F36" s="907"/>
      <c r="G36" s="895"/>
    </row>
    <row r="37" spans="1:7" s="766" customFormat="1" ht="13.5" thickBot="1" x14ac:dyDescent="0.25">
      <c r="A37" s="1591"/>
      <c r="B37" s="897" t="s">
        <v>14</v>
      </c>
      <c r="C37" s="773">
        <f>SUM(C27:C36)</f>
        <v>66356040</v>
      </c>
      <c r="D37" s="773">
        <f>SUM(D27:D36)</f>
        <v>86595190</v>
      </c>
      <c r="E37" s="773">
        <f>SUM(E27:E36)</f>
        <v>41640436</v>
      </c>
      <c r="F37" s="898">
        <f>E37/D37*100</f>
        <v>48.086315186790394</v>
      </c>
      <c r="G37" s="895"/>
    </row>
    <row r="38" spans="1:7" ht="17.25" customHeight="1" x14ac:dyDescent="0.2">
      <c r="A38" s="1590" t="s">
        <v>79</v>
      </c>
      <c r="B38" s="899" t="s">
        <v>93</v>
      </c>
      <c r="C38" s="904"/>
      <c r="D38" s="904"/>
      <c r="E38" s="904"/>
      <c r="F38" s="900"/>
      <c r="G38" s="24"/>
    </row>
    <row r="39" spans="1:7" ht="25.5" x14ac:dyDescent="0.2">
      <c r="A39" s="1591"/>
      <c r="B39" s="901" t="s">
        <v>106</v>
      </c>
      <c r="C39" s="771"/>
      <c r="D39" s="771"/>
      <c r="E39" s="771"/>
      <c r="F39" s="893"/>
      <c r="G39" s="24"/>
    </row>
    <row r="40" spans="1:7" ht="17.25" customHeight="1" x14ac:dyDescent="0.2">
      <c r="A40" s="1591"/>
      <c r="B40" s="901" t="s">
        <v>95</v>
      </c>
      <c r="C40" s="771"/>
      <c r="D40" s="771"/>
      <c r="E40" s="771"/>
      <c r="F40" s="893"/>
      <c r="G40" s="24"/>
    </row>
    <row r="41" spans="1:7" ht="17.25" customHeight="1" x14ac:dyDescent="0.2">
      <c r="A41" s="1591"/>
      <c r="B41" s="901" t="s">
        <v>107</v>
      </c>
      <c r="C41" s="771"/>
      <c r="D41" s="771"/>
      <c r="E41" s="771"/>
      <c r="F41" s="893"/>
      <c r="G41" s="24"/>
    </row>
    <row r="42" spans="1:7" ht="21.75" customHeight="1" x14ac:dyDescent="0.2">
      <c r="A42" s="1591"/>
      <c r="B42" s="901" t="s">
        <v>102</v>
      </c>
      <c r="C42" s="771">
        <v>99441</v>
      </c>
      <c r="D42" s="771">
        <v>382569</v>
      </c>
      <c r="E42" s="771">
        <v>382569</v>
      </c>
      <c r="F42" s="906">
        <f>E42/D42*100</f>
        <v>100</v>
      </c>
      <c r="G42" s="24"/>
    </row>
    <row r="43" spans="1:7" ht="17.25" customHeight="1" x14ac:dyDescent="0.2">
      <c r="A43" s="1591"/>
      <c r="B43" s="901" t="s">
        <v>108</v>
      </c>
      <c r="C43" s="771"/>
      <c r="D43" s="771"/>
      <c r="E43" s="771"/>
      <c r="F43" s="893"/>
      <c r="G43" s="24"/>
    </row>
    <row r="44" spans="1:7" x14ac:dyDescent="0.2">
      <c r="A44" s="1591"/>
      <c r="B44" s="901" t="s">
        <v>97</v>
      </c>
      <c r="C44" s="771"/>
      <c r="D44" s="771"/>
      <c r="E44" s="771"/>
      <c r="F44" s="893"/>
      <c r="G44" s="24"/>
    </row>
    <row r="45" spans="1:7" x14ac:dyDescent="0.2">
      <c r="A45" s="1591"/>
      <c r="B45" s="901" t="s">
        <v>98</v>
      </c>
      <c r="C45" s="765"/>
      <c r="D45" s="765"/>
      <c r="E45" s="765"/>
      <c r="F45" s="893"/>
      <c r="G45" s="24"/>
    </row>
    <row r="46" spans="1:7" x14ac:dyDescent="0.2">
      <c r="A46" s="1591"/>
      <c r="B46" s="901" t="s">
        <v>99</v>
      </c>
      <c r="C46" s="765">
        <v>10495990</v>
      </c>
      <c r="D46" s="765"/>
      <c r="E46" s="765"/>
      <c r="F46" s="893"/>
      <c r="G46" s="24"/>
    </row>
    <row r="47" spans="1:7" ht="13.5" thickBot="1" x14ac:dyDescent="0.25">
      <c r="A47" s="1591"/>
      <c r="B47" s="902" t="s">
        <v>109</v>
      </c>
      <c r="C47" s="767"/>
      <c r="D47" s="767">
        <v>18121533</v>
      </c>
      <c r="E47" s="767">
        <v>18121533</v>
      </c>
      <c r="F47" s="906">
        <v>100</v>
      </c>
      <c r="G47" s="24"/>
    </row>
    <row r="48" spans="1:7" ht="13.5" thickBot="1" x14ac:dyDescent="0.25">
      <c r="A48" s="1591"/>
      <c r="B48" s="897" t="s">
        <v>14</v>
      </c>
      <c r="C48" s="773">
        <f>SUM(C38:C47)</f>
        <v>10595431</v>
      </c>
      <c r="D48" s="773">
        <f>SUM(D38:D47)</f>
        <v>18504102</v>
      </c>
      <c r="E48" s="773">
        <f>SUM(E38:E47)</f>
        <v>18504102</v>
      </c>
      <c r="F48" s="898">
        <f>E48/D48*100</f>
        <v>100</v>
      </c>
      <c r="G48" s="24"/>
    </row>
    <row r="49" spans="1:7" ht="17.25" customHeight="1" x14ac:dyDescent="0.2">
      <c r="A49" s="1590" t="s">
        <v>381</v>
      </c>
      <c r="B49" s="899" t="s">
        <v>93</v>
      </c>
      <c r="C49" s="892"/>
      <c r="D49" s="892"/>
      <c r="E49" s="892"/>
      <c r="F49" s="905"/>
      <c r="G49" s="24"/>
    </row>
    <row r="50" spans="1:7" ht="25.5" x14ac:dyDescent="0.2">
      <c r="A50" s="1591"/>
      <c r="B50" s="901" t="s">
        <v>106</v>
      </c>
      <c r="C50" s="751"/>
      <c r="D50" s="751"/>
      <c r="E50" s="751"/>
      <c r="F50" s="906"/>
      <c r="G50" s="24"/>
    </row>
    <row r="51" spans="1:7" ht="17.25" customHeight="1" x14ac:dyDescent="0.2">
      <c r="A51" s="1591"/>
      <c r="B51" s="901" t="s">
        <v>95</v>
      </c>
      <c r="C51" s="751"/>
      <c r="D51" s="751"/>
      <c r="E51" s="751"/>
      <c r="F51" s="906"/>
      <c r="G51" s="24"/>
    </row>
    <row r="52" spans="1:7" ht="17.25" customHeight="1" x14ac:dyDescent="0.2">
      <c r="A52" s="1591"/>
      <c r="B52" s="901" t="s">
        <v>107</v>
      </c>
      <c r="C52" s="751"/>
      <c r="D52" s="751"/>
      <c r="E52" s="751"/>
      <c r="F52" s="906"/>
      <c r="G52" s="24"/>
    </row>
    <row r="53" spans="1:7" ht="28.5" customHeight="1" x14ac:dyDescent="0.2">
      <c r="A53" s="1591"/>
      <c r="B53" s="901" t="s">
        <v>102</v>
      </c>
      <c r="C53" s="751">
        <v>12833098</v>
      </c>
      <c r="D53" s="751">
        <v>13033098</v>
      </c>
      <c r="E53" s="751">
        <v>12833098</v>
      </c>
      <c r="F53" s="906">
        <f>E53/D53*100</f>
        <v>98.465445437454704</v>
      </c>
      <c r="G53" s="24"/>
    </row>
    <row r="54" spans="1:7" ht="17.25" customHeight="1" x14ac:dyDescent="0.2">
      <c r="A54" s="1591"/>
      <c r="B54" s="901" t="s">
        <v>108</v>
      </c>
      <c r="C54" s="751"/>
      <c r="D54" s="751"/>
      <c r="E54" s="751"/>
      <c r="F54" s="906"/>
      <c r="G54" s="24"/>
    </row>
    <row r="55" spans="1:7" x14ac:dyDescent="0.2">
      <c r="A55" s="1591"/>
      <c r="B55" s="901" t="s">
        <v>97</v>
      </c>
      <c r="C55" s="751"/>
      <c r="D55" s="751"/>
      <c r="E55" s="751"/>
      <c r="F55" s="906"/>
      <c r="G55" s="24"/>
    </row>
    <row r="56" spans="1:7" x14ac:dyDescent="0.2">
      <c r="A56" s="1591"/>
      <c r="B56" s="901" t="s">
        <v>98</v>
      </c>
      <c r="C56" s="765"/>
      <c r="D56" s="765"/>
      <c r="E56" s="765"/>
      <c r="F56" s="906"/>
      <c r="G56" s="24"/>
    </row>
    <row r="57" spans="1:7" x14ac:dyDescent="0.2">
      <c r="A57" s="1591"/>
      <c r="B57" s="901" t="s">
        <v>99</v>
      </c>
      <c r="C57" s="765"/>
      <c r="D57" s="765"/>
      <c r="E57" s="765"/>
      <c r="F57" s="906"/>
      <c r="G57" s="24"/>
    </row>
    <row r="58" spans="1:7" ht="13.5" thickBot="1" x14ac:dyDescent="0.25">
      <c r="A58" s="1591"/>
      <c r="B58" s="902" t="s">
        <v>109</v>
      </c>
      <c r="C58" s="767">
        <v>118565169</v>
      </c>
      <c r="D58" s="767">
        <v>123927518</v>
      </c>
      <c r="E58" s="767">
        <v>107374696</v>
      </c>
      <c r="F58" s="906">
        <f>E58/D58*100</f>
        <v>86.643142485916641</v>
      </c>
      <c r="G58" s="24"/>
    </row>
    <row r="59" spans="1:7" ht="13.5" thickBot="1" x14ac:dyDescent="0.25">
      <c r="A59" s="1591"/>
      <c r="B59" s="897" t="s">
        <v>14</v>
      </c>
      <c r="C59" s="773">
        <f>SUM(C49:C58)</f>
        <v>131398267</v>
      </c>
      <c r="D59" s="773">
        <f>SUM(D49:D58)</f>
        <v>136960616</v>
      </c>
      <c r="E59" s="773">
        <f>SUM(E49:E58)</f>
        <v>120207794</v>
      </c>
      <c r="F59" s="898">
        <f>E59/D59*100</f>
        <v>87.768146428313372</v>
      </c>
      <c r="G59" s="24"/>
    </row>
    <row r="60" spans="1:7" ht="17.25" customHeight="1" x14ac:dyDescent="0.2">
      <c r="A60" s="1590" t="s">
        <v>111</v>
      </c>
      <c r="B60" s="899" t="s">
        <v>93</v>
      </c>
      <c r="C60" s="892"/>
      <c r="D60" s="892"/>
      <c r="E60" s="892"/>
      <c r="F60" s="905"/>
      <c r="G60" s="24"/>
    </row>
    <row r="61" spans="1:7" ht="25.5" x14ac:dyDescent="0.2">
      <c r="A61" s="1591"/>
      <c r="B61" s="901" t="s">
        <v>106</v>
      </c>
      <c r="C61" s="751"/>
      <c r="D61" s="751"/>
      <c r="E61" s="751"/>
      <c r="F61" s="906"/>
      <c r="G61" s="24"/>
    </row>
    <row r="62" spans="1:7" ht="17.25" customHeight="1" x14ac:dyDescent="0.2">
      <c r="A62" s="1591"/>
      <c r="B62" s="901" t="s">
        <v>95</v>
      </c>
      <c r="C62" s="751"/>
      <c r="D62" s="751"/>
      <c r="E62" s="751"/>
      <c r="F62" s="906"/>
      <c r="G62" s="24"/>
    </row>
    <row r="63" spans="1:7" ht="17.25" customHeight="1" x14ac:dyDescent="0.2">
      <c r="A63" s="1591"/>
      <c r="B63" s="901" t="s">
        <v>107</v>
      </c>
      <c r="C63" s="751"/>
      <c r="D63" s="751"/>
      <c r="E63" s="751"/>
      <c r="F63" s="906"/>
      <c r="G63" s="24"/>
    </row>
    <row r="64" spans="1:7" ht="29.25" customHeight="1" x14ac:dyDescent="0.2">
      <c r="A64" s="1591"/>
      <c r="B64" s="901" t="s">
        <v>102</v>
      </c>
      <c r="C64" s="751">
        <v>11431873</v>
      </c>
      <c r="D64" s="751">
        <v>16431873</v>
      </c>
      <c r="E64" s="751">
        <v>16431873</v>
      </c>
      <c r="F64" s="906">
        <f>E64/D64*100</f>
        <v>100</v>
      </c>
      <c r="G64" s="24"/>
    </row>
    <row r="65" spans="1:7" ht="17.25" customHeight="1" x14ac:dyDescent="0.2">
      <c r="A65" s="1591"/>
      <c r="B65" s="901" t="s">
        <v>108</v>
      </c>
      <c r="C65" s="751"/>
      <c r="D65" s="751"/>
      <c r="E65" s="751"/>
      <c r="F65" s="906"/>
      <c r="G65" s="24"/>
    </row>
    <row r="66" spans="1:7" x14ac:dyDescent="0.2">
      <c r="A66" s="1591"/>
      <c r="B66" s="901" t="s">
        <v>97</v>
      </c>
      <c r="C66" s="751"/>
      <c r="D66" s="751"/>
      <c r="E66" s="751"/>
      <c r="F66" s="906"/>
      <c r="G66" s="24"/>
    </row>
    <row r="67" spans="1:7" x14ac:dyDescent="0.2">
      <c r="A67" s="1591"/>
      <c r="B67" s="901" t="s">
        <v>98</v>
      </c>
      <c r="C67" s="765"/>
      <c r="D67" s="765"/>
      <c r="E67" s="765"/>
      <c r="F67" s="906"/>
      <c r="G67" s="24"/>
    </row>
    <row r="68" spans="1:7" x14ac:dyDescent="0.2">
      <c r="A68" s="1591"/>
      <c r="B68" s="901" t="s">
        <v>99</v>
      </c>
      <c r="C68" s="765"/>
      <c r="D68" s="765"/>
      <c r="E68" s="765"/>
      <c r="F68" s="906"/>
      <c r="G68" s="24"/>
    </row>
    <row r="69" spans="1:7" ht="13.5" thickBot="1" x14ac:dyDescent="0.25">
      <c r="A69" s="1591"/>
      <c r="B69" s="902" t="s">
        <v>109</v>
      </c>
      <c r="C69" s="767"/>
      <c r="D69" s="767"/>
      <c r="E69" s="767"/>
      <c r="F69" s="907"/>
      <c r="G69" s="24"/>
    </row>
    <row r="70" spans="1:7" ht="13.5" thickBot="1" x14ac:dyDescent="0.25">
      <c r="A70" s="1591"/>
      <c r="B70" s="897" t="s">
        <v>14</v>
      </c>
      <c r="C70" s="773">
        <f>SUM(C60:C69)</f>
        <v>11431873</v>
      </c>
      <c r="D70" s="1251">
        <f>SUM(D60:D69)</f>
        <v>16431873</v>
      </c>
      <c r="E70" s="773">
        <f>SUM(E60:E69)</f>
        <v>16431873</v>
      </c>
      <c r="F70" s="898">
        <f>E70/D70*100</f>
        <v>100</v>
      </c>
      <c r="G70" s="24"/>
    </row>
    <row r="71" spans="1:7" ht="17.25" customHeight="1" x14ac:dyDescent="0.2">
      <c r="A71" s="1590" t="s">
        <v>82</v>
      </c>
      <c r="B71" s="899" t="s">
        <v>93</v>
      </c>
      <c r="C71" s="892">
        <v>14195816</v>
      </c>
      <c r="D71" s="892">
        <v>70906939</v>
      </c>
      <c r="E71" s="892">
        <v>58614486</v>
      </c>
      <c r="F71" s="906">
        <f t="shared" ref="F71:F72" si="1">E71/D71*100</f>
        <v>82.663963254710509</v>
      </c>
      <c r="G71" s="24"/>
    </row>
    <row r="72" spans="1:7" ht="25.5" x14ac:dyDescent="0.2">
      <c r="A72" s="1591"/>
      <c r="B72" s="901" t="s">
        <v>106</v>
      </c>
      <c r="C72" s="751">
        <v>1575668</v>
      </c>
      <c r="D72" s="751">
        <v>9465255</v>
      </c>
      <c r="E72" s="751">
        <v>6722462</v>
      </c>
      <c r="F72" s="906">
        <f t="shared" si="1"/>
        <v>71.022513392402004</v>
      </c>
      <c r="G72" s="24"/>
    </row>
    <row r="73" spans="1:7" ht="17.25" customHeight="1" x14ac:dyDescent="0.2">
      <c r="A73" s="1591"/>
      <c r="B73" s="901" t="s">
        <v>95</v>
      </c>
      <c r="C73" s="751"/>
      <c r="D73" s="751"/>
      <c r="E73" s="751"/>
      <c r="F73" s="906"/>
      <c r="G73" s="24"/>
    </row>
    <row r="74" spans="1:7" ht="17.25" customHeight="1" x14ac:dyDescent="0.2">
      <c r="A74" s="1591"/>
      <c r="B74" s="901" t="s">
        <v>107</v>
      </c>
      <c r="C74" s="751"/>
      <c r="D74" s="751"/>
      <c r="E74" s="751"/>
      <c r="F74" s="906"/>
      <c r="G74" s="24"/>
    </row>
    <row r="75" spans="1:7" ht="17.25" customHeight="1" x14ac:dyDescent="0.2">
      <c r="A75" s="1591"/>
      <c r="B75" s="901" t="s">
        <v>102</v>
      </c>
      <c r="C75" s="751"/>
      <c r="D75" s="751"/>
      <c r="E75" s="751"/>
      <c r="F75" s="906"/>
      <c r="G75" s="24"/>
    </row>
    <row r="76" spans="1:7" ht="17.25" customHeight="1" x14ac:dyDescent="0.2">
      <c r="A76" s="1591"/>
      <c r="B76" s="901" t="s">
        <v>108</v>
      </c>
      <c r="C76" s="751"/>
      <c r="D76" s="751"/>
      <c r="E76" s="751"/>
      <c r="F76" s="906"/>
      <c r="G76" s="24"/>
    </row>
    <row r="77" spans="1:7" x14ac:dyDescent="0.2">
      <c r="A77" s="1591"/>
      <c r="B77" s="901" t="s">
        <v>97</v>
      </c>
      <c r="C77" s="751"/>
      <c r="D77" s="751"/>
      <c r="E77" s="751"/>
      <c r="F77" s="906"/>
      <c r="G77" s="24"/>
    </row>
    <row r="78" spans="1:7" x14ac:dyDescent="0.2">
      <c r="A78" s="1591"/>
      <c r="B78" s="901" t="s">
        <v>98</v>
      </c>
      <c r="C78" s="765"/>
      <c r="D78" s="768"/>
      <c r="E78" s="768"/>
      <c r="F78" s="906"/>
      <c r="G78" s="24"/>
    </row>
    <row r="79" spans="1:7" x14ac:dyDescent="0.2">
      <c r="A79" s="1591"/>
      <c r="B79" s="901" t="s">
        <v>99</v>
      </c>
      <c r="C79" s="765"/>
      <c r="D79" s="771"/>
      <c r="E79" s="765"/>
      <c r="F79" s="906"/>
      <c r="G79" s="24"/>
    </row>
    <row r="80" spans="1:7" ht="13.5" thickBot="1" x14ac:dyDescent="0.25">
      <c r="A80" s="1591"/>
      <c r="B80" s="902" t="s">
        <v>109</v>
      </c>
      <c r="C80" s="767"/>
      <c r="D80" s="772"/>
      <c r="E80" s="767"/>
      <c r="F80" s="906"/>
      <c r="G80" s="24"/>
    </row>
    <row r="81" spans="1:11" ht="13.5" thickBot="1" x14ac:dyDescent="0.25">
      <c r="A81" s="1591"/>
      <c r="B81" s="897" t="s">
        <v>14</v>
      </c>
      <c r="C81" s="773">
        <f>SUM(C71:C80)</f>
        <v>15771484</v>
      </c>
      <c r="D81" s="908">
        <f>SUM(D71:D80)</f>
        <v>80372194</v>
      </c>
      <c r="E81" s="773">
        <f>SUM(E71:E80)</f>
        <v>65336948</v>
      </c>
      <c r="F81" s="898">
        <f>E81/D81*100</f>
        <v>81.292975528327617</v>
      </c>
      <c r="G81" s="24"/>
    </row>
    <row r="82" spans="1:11" ht="13.5" thickBot="1" x14ac:dyDescent="0.25">
      <c r="A82" s="909" t="s">
        <v>77</v>
      </c>
      <c r="B82" s="910" t="s">
        <v>27</v>
      </c>
      <c r="C82" s="911" t="s">
        <v>167</v>
      </c>
      <c r="D82" s="911" t="s">
        <v>159</v>
      </c>
      <c r="E82" s="911" t="s">
        <v>160</v>
      </c>
      <c r="F82" s="912" t="s">
        <v>161</v>
      </c>
      <c r="G82" s="24"/>
    </row>
    <row r="83" spans="1:11" ht="12.75" customHeight="1" x14ac:dyDescent="0.2">
      <c r="A83" s="1593" t="s">
        <v>83</v>
      </c>
      <c r="B83" s="899" t="s">
        <v>93</v>
      </c>
      <c r="C83" s="892">
        <v>94395799</v>
      </c>
      <c r="D83" s="1264">
        <v>386365999</v>
      </c>
      <c r="E83" s="914">
        <v>321232652</v>
      </c>
      <c r="F83" s="906">
        <f>E83/D83*100</f>
        <v>83.142060334351527</v>
      </c>
      <c r="G83" s="24"/>
    </row>
    <row r="84" spans="1:11" ht="25.5" x14ac:dyDescent="0.2">
      <c r="A84" s="1594"/>
      <c r="B84" s="901" t="s">
        <v>106</v>
      </c>
      <c r="C84" s="751">
        <v>11392836</v>
      </c>
      <c r="D84" s="771">
        <v>50345506</v>
      </c>
      <c r="E84" s="769">
        <v>37746298</v>
      </c>
      <c r="F84" s="906">
        <f>E84/D84*100</f>
        <v>74.974513117417075</v>
      </c>
      <c r="G84" s="24"/>
    </row>
    <row r="85" spans="1:11" x14ac:dyDescent="0.2">
      <c r="A85" s="1594"/>
      <c r="B85" s="901" t="s">
        <v>95</v>
      </c>
      <c r="C85" s="751">
        <v>19317677</v>
      </c>
      <c r="D85" s="771">
        <v>73822411</v>
      </c>
      <c r="E85" s="769">
        <v>66404855</v>
      </c>
      <c r="F85" s="906">
        <f>E85/D85*100</f>
        <v>89.952162358934601</v>
      </c>
      <c r="G85" s="24"/>
    </row>
    <row r="86" spans="1:11" x14ac:dyDescent="0.2">
      <c r="A86" s="1594"/>
      <c r="B86" s="901" t="s">
        <v>107</v>
      </c>
      <c r="C86" s="751"/>
      <c r="D86" s="771"/>
      <c r="E86" s="769"/>
      <c r="F86" s="906"/>
      <c r="G86" s="24"/>
    </row>
    <row r="87" spans="1:11" ht="25.5" x14ac:dyDescent="0.2">
      <c r="A87" s="1594"/>
      <c r="B87" s="901" t="s">
        <v>102</v>
      </c>
      <c r="C87" s="751">
        <v>12499552</v>
      </c>
      <c r="D87" s="771">
        <v>8274171</v>
      </c>
      <c r="E87" s="769">
        <v>8274171</v>
      </c>
      <c r="F87" s="906">
        <f t="shared" ref="F87" si="2">E87/D87*100</f>
        <v>100</v>
      </c>
      <c r="G87" s="24"/>
    </row>
    <row r="88" spans="1:11" x14ac:dyDescent="0.2">
      <c r="A88" s="1594"/>
      <c r="B88" s="901" t="s">
        <v>108</v>
      </c>
      <c r="C88" s="751"/>
      <c r="D88" s="771"/>
      <c r="E88" s="769"/>
      <c r="F88" s="906"/>
      <c r="G88" s="24"/>
    </row>
    <row r="89" spans="1:11" x14ac:dyDescent="0.2">
      <c r="A89" s="1594"/>
      <c r="B89" s="901" t="s">
        <v>97</v>
      </c>
      <c r="C89" s="751">
        <v>26089398</v>
      </c>
      <c r="D89" s="771">
        <v>85205828</v>
      </c>
      <c r="E89" s="769">
        <v>80234950</v>
      </c>
      <c r="F89" s="906">
        <f>E89/D89*100</f>
        <v>94.166035215337615</v>
      </c>
      <c r="G89" s="24"/>
    </row>
    <row r="90" spans="1:11" x14ac:dyDescent="0.2">
      <c r="A90" s="1594"/>
      <c r="B90" s="901" t="s">
        <v>98</v>
      </c>
      <c r="C90" s="765"/>
      <c r="D90" s="771">
        <v>27707489</v>
      </c>
      <c r="E90" s="769">
        <v>27704418</v>
      </c>
      <c r="F90" s="906">
        <f>E90/D90*100</f>
        <v>99.988916353986454</v>
      </c>
      <c r="G90" s="24"/>
    </row>
    <row r="91" spans="1:11" x14ac:dyDescent="0.2">
      <c r="A91" s="1594"/>
      <c r="B91" s="901" t="s">
        <v>99</v>
      </c>
      <c r="C91" s="765"/>
      <c r="D91" s="771"/>
      <c r="E91" s="769"/>
      <c r="F91" s="906"/>
      <c r="G91" s="24"/>
    </row>
    <row r="92" spans="1:11" ht="13.5" thickBot="1" x14ac:dyDescent="0.25">
      <c r="A92" s="1594"/>
      <c r="B92" s="902" t="s">
        <v>109</v>
      </c>
      <c r="C92" s="767"/>
      <c r="D92" s="772"/>
      <c r="E92" s="770"/>
      <c r="F92" s="907"/>
      <c r="G92" s="24"/>
    </row>
    <row r="93" spans="1:11" ht="13.5" thickBot="1" x14ac:dyDescent="0.25">
      <c r="A93" s="1594"/>
      <c r="B93" s="897" t="s">
        <v>14</v>
      </c>
      <c r="C93" s="773">
        <f>SUM(C83:C92)</f>
        <v>163695262</v>
      </c>
      <c r="D93" s="908">
        <f>SUM(D83:D92)</f>
        <v>631721404</v>
      </c>
      <c r="E93" s="915">
        <f>SUM(E83:E92)</f>
        <v>541597344</v>
      </c>
      <c r="F93" s="898">
        <f>E93/D93*100</f>
        <v>85.733575049168351</v>
      </c>
      <c r="G93" s="24"/>
      <c r="I93" s="31"/>
      <c r="K93" s="2"/>
    </row>
    <row r="94" spans="1:11" x14ac:dyDescent="0.2">
      <c r="A94" s="1593" t="s">
        <v>565</v>
      </c>
      <c r="B94" s="899" t="s">
        <v>93</v>
      </c>
      <c r="C94" s="892">
        <v>1039500</v>
      </c>
      <c r="D94" s="913">
        <v>1025143</v>
      </c>
      <c r="E94" s="914">
        <v>976393</v>
      </c>
      <c r="F94" s="906">
        <f>E94/D94*100</f>
        <v>95.244565880077218</v>
      </c>
      <c r="G94" s="24"/>
      <c r="I94" s="31"/>
      <c r="K94" s="2"/>
    </row>
    <row r="95" spans="1:11" ht="25.5" x14ac:dyDescent="0.2">
      <c r="A95" s="1594"/>
      <c r="B95" s="901" t="s">
        <v>106</v>
      </c>
      <c r="C95" s="751">
        <v>231943</v>
      </c>
      <c r="D95" s="771">
        <v>227766</v>
      </c>
      <c r="E95" s="769">
        <v>218031</v>
      </c>
      <c r="F95" s="906">
        <f>E95/D95*100</f>
        <v>95.72587655751957</v>
      </c>
      <c r="G95" s="24"/>
      <c r="I95" s="31"/>
      <c r="K95" s="2"/>
    </row>
    <row r="96" spans="1:11" x14ac:dyDescent="0.2">
      <c r="A96" s="1594"/>
      <c r="B96" s="901" t="s">
        <v>95</v>
      </c>
      <c r="C96" s="751">
        <v>6665600</v>
      </c>
      <c r="D96" s="771">
        <v>6665600</v>
      </c>
      <c r="E96" s="769">
        <v>4182387</v>
      </c>
      <c r="F96" s="906">
        <f>E96/D96*100</f>
        <v>62.745844335093615</v>
      </c>
      <c r="G96" s="24"/>
      <c r="I96" s="31"/>
      <c r="K96" s="2"/>
    </row>
    <row r="97" spans="1:11" x14ac:dyDescent="0.2">
      <c r="A97" s="1594"/>
      <c r="B97" s="901" t="s">
        <v>107</v>
      </c>
      <c r="C97" s="751"/>
      <c r="D97" s="771"/>
      <c r="E97" s="769"/>
      <c r="F97" s="906"/>
      <c r="G97" s="24"/>
      <c r="I97" s="31"/>
      <c r="K97" s="2"/>
    </row>
    <row r="98" spans="1:11" ht="25.5" x14ac:dyDescent="0.2">
      <c r="A98" s="1594"/>
      <c r="B98" s="901" t="s">
        <v>102</v>
      </c>
      <c r="C98" s="751"/>
      <c r="D98" s="771"/>
      <c r="E98" s="769"/>
      <c r="F98" s="906"/>
      <c r="G98" s="24"/>
      <c r="I98" s="31"/>
      <c r="K98" s="2"/>
    </row>
    <row r="99" spans="1:11" x14ac:dyDescent="0.2">
      <c r="A99" s="1594"/>
      <c r="B99" s="901" t="s">
        <v>108</v>
      </c>
      <c r="C99" s="751"/>
      <c r="D99" s="771"/>
      <c r="E99" s="769"/>
      <c r="F99" s="906"/>
      <c r="G99" s="24"/>
      <c r="I99" s="31"/>
      <c r="K99" s="2"/>
    </row>
    <row r="100" spans="1:11" x14ac:dyDescent="0.2">
      <c r="A100" s="1594"/>
      <c r="B100" s="901" t="s">
        <v>97</v>
      </c>
      <c r="C100" s="751">
        <v>344000</v>
      </c>
      <c r="D100" s="771">
        <v>365590</v>
      </c>
      <c r="E100" s="769">
        <v>110950</v>
      </c>
      <c r="F100" s="906">
        <f>E100/D100*100</f>
        <v>30.348204272545747</v>
      </c>
      <c r="G100" s="24"/>
      <c r="I100" s="31"/>
      <c r="K100" s="2"/>
    </row>
    <row r="101" spans="1:11" x14ac:dyDescent="0.2">
      <c r="A101" s="1594"/>
      <c r="B101" s="901" t="s">
        <v>98</v>
      </c>
      <c r="C101" s="765"/>
      <c r="D101" s="771"/>
      <c r="E101" s="769"/>
      <c r="F101" s="906"/>
      <c r="G101" s="24"/>
      <c r="I101" s="31"/>
      <c r="K101" s="2"/>
    </row>
    <row r="102" spans="1:11" x14ac:dyDescent="0.2">
      <c r="A102" s="1594"/>
      <c r="B102" s="901" t="s">
        <v>99</v>
      </c>
      <c r="C102" s="765"/>
      <c r="D102" s="771"/>
      <c r="E102" s="769"/>
      <c r="F102" s="906"/>
      <c r="G102" s="24"/>
      <c r="I102" s="31"/>
      <c r="K102" s="2"/>
    </row>
    <row r="103" spans="1:11" ht="13.5" thickBot="1" x14ac:dyDescent="0.25">
      <c r="A103" s="1594"/>
      <c r="B103" s="902" t="s">
        <v>109</v>
      </c>
      <c r="C103" s="767"/>
      <c r="D103" s="772"/>
      <c r="E103" s="770"/>
      <c r="F103" s="907"/>
      <c r="G103" s="24"/>
      <c r="I103" s="31"/>
      <c r="K103" s="2"/>
    </row>
    <row r="104" spans="1:11" ht="13.5" thickBot="1" x14ac:dyDescent="0.25">
      <c r="A104" s="1594"/>
      <c r="B104" s="897" t="s">
        <v>14</v>
      </c>
      <c r="C104" s="773">
        <f>SUM(C94:C103)</f>
        <v>8281043</v>
      </c>
      <c r="D104" s="908">
        <f>SUM(D94:D103)</f>
        <v>8284099</v>
      </c>
      <c r="E104" s="915">
        <f>SUM(E94:E103)</f>
        <v>5487761</v>
      </c>
      <c r="F104" s="898">
        <f>E104/D104*100</f>
        <v>66.244512529364997</v>
      </c>
      <c r="G104" s="24"/>
      <c r="I104" s="31"/>
      <c r="K104" s="2"/>
    </row>
    <row r="105" spans="1:11" x14ac:dyDescent="0.2">
      <c r="A105" s="1590" t="s">
        <v>498</v>
      </c>
      <c r="B105" s="899" t="s">
        <v>93</v>
      </c>
      <c r="C105" s="892"/>
      <c r="D105" s="892"/>
      <c r="E105" s="892"/>
      <c r="F105" s="905"/>
      <c r="G105" s="916"/>
    </row>
    <row r="106" spans="1:11" ht="25.5" x14ac:dyDescent="0.2">
      <c r="A106" s="1591"/>
      <c r="B106" s="901" t="s">
        <v>106</v>
      </c>
      <c r="C106" s="751"/>
      <c r="D106" s="751"/>
      <c r="E106" s="751"/>
      <c r="F106" s="906"/>
      <c r="G106" s="917"/>
    </row>
    <row r="107" spans="1:11" x14ac:dyDescent="0.2">
      <c r="A107" s="1591"/>
      <c r="B107" s="901" t="s">
        <v>95</v>
      </c>
      <c r="C107" s="751"/>
      <c r="D107" s="751"/>
      <c r="E107" s="751"/>
      <c r="F107" s="906"/>
      <c r="G107" s="918"/>
    </row>
    <row r="108" spans="1:11" x14ac:dyDescent="0.2">
      <c r="A108" s="1591"/>
      <c r="B108" s="901" t="s">
        <v>107</v>
      </c>
      <c r="C108" s="751"/>
      <c r="D108" s="751"/>
      <c r="E108" s="751"/>
      <c r="F108" s="906"/>
      <c r="G108" s="918"/>
    </row>
    <row r="109" spans="1:11" ht="25.5" x14ac:dyDescent="0.2">
      <c r="A109" s="1591"/>
      <c r="B109" s="901" t="s">
        <v>102</v>
      </c>
      <c r="C109" s="751"/>
      <c r="D109" s="751"/>
      <c r="E109" s="751"/>
      <c r="F109" s="906"/>
      <c r="G109" s="918"/>
    </row>
    <row r="110" spans="1:11" x14ac:dyDescent="0.2">
      <c r="A110" s="1591"/>
      <c r="B110" s="901" t="s">
        <v>108</v>
      </c>
      <c r="C110" s="751"/>
      <c r="D110" s="751"/>
      <c r="E110" s="751"/>
      <c r="F110" s="906"/>
      <c r="G110" s="918"/>
    </row>
    <row r="111" spans="1:11" x14ac:dyDescent="0.2">
      <c r="A111" s="1591"/>
      <c r="B111" s="901" t="s">
        <v>97</v>
      </c>
      <c r="C111" s="751">
        <v>1788400</v>
      </c>
      <c r="D111" s="751">
        <v>821089453</v>
      </c>
      <c r="E111" s="751">
        <v>16632401</v>
      </c>
      <c r="F111" s="906">
        <f>E111/D111*100</f>
        <v>2.0256503039017848</v>
      </c>
      <c r="G111" s="918"/>
    </row>
    <row r="112" spans="1:11" x14ac:dyDescent="0.2">
      <c r="A112" s="1591"/>
      <c r="B112" s="901" t="s">
        <v>98</v>
      </c>
      <c r="C112" s="765">
        <v>8644018</v>
      </c>
      <c r="D112" s="765">
        <v>7807877</v>
      </c>
      <c r="E112" s="765"/>
      <c r="F112" s="906"/>
      <c r="G112" s="918"/>
    </row>
    <row r="113" spans="1:7" x14ac:dyDescent="0.2">
      <c r="A113" s="1591"/>
      <c r="B113" s="901" t="s">
        <v>99</v>
      </c>
      <c r="C113" s="765"/>
      <c r="D113" s="765"/>
      <c r="E113" s="765"/>
      <c r="F113" s="906"/>
      <c r="G113" s="918"/>
    </row>
    <row r="114" spans="1:7" ht="13.5" thickBot="1" x14ac:dyDescent="0.25">
      <c r="A114" s="1591"/>
      <c r="B114" s="902" t="s">
        <v>109</v>
      </c>
      <c r="C114" s="767"/>
      <c r="D114" s="767"/>
      <c r="E114" s="767"/>
      <c r="F114" s="907"/>
      <c r="G114" s="918"/>
    </row>
    <row r="115" spans="1:7" ht="13.5" thickBot="1" x14ac:dyDescent="0.25">
      <c r="A115" s="1591"/>
      <c r="B115" s="897" t="s">
        <v>14</v>
      </c>
      <c r="C115" s="1246">
        <f>SUM(C105:C114)</f>
        <v>10432418</v>
      </c>
      <c r="D115" s="1246">
        <f>SUM(D105:D114)</f>
        <v>828897330</v>
      </c>
      <c r="E115" s="1246">
        <f>SUM(E105:E114)</f>
        <v>16632401</v>
      </c>
      <c r="F115" s="1059">
        <f>E115/D115*100</f>
        <v>2.0065694987821954</v>
      </c>
      <c r="G115" s="918"/>
    </row>
    <row r="116" spans="1:7" x14ac:dyDescent="0.2">
      <c r="A116" s="1590" t="s">
        <v>693</v>
      </c>
      <c r="B116" s="1247" t="s">
        <v>93</v>
      </c>
      <c r="C116" s="1256"/>
      <c r="D116" s="1257"/>
      <c r="E116" s="1257"/>
      <c r="F116" s="900"/>
      <c r="G116" s="918"/>
    </row>
    <row r="117" spans="1:7" ht="25.5" x14ac:dyDescent="0.2">
      <c r="A117" s="1591"/>
      <c r="B117" s="1248" t="s">
        <v>106</v>
      </c>
      <c r="C117" s="1258"/>
      <c r="D117" s="1255"/>
      <c r="E117" s="1255"/>
      <c r="F117" s="893"/>
      <c r="G117" s="918"/>
    </row>
    <row r="118" spans="1:7" x14ac:dyDescent="0.2">
      <c r="A118" s="1591"/>
      <c r="B118" s="1248" t="s">
        <v>95</v>
      </c>
      <c r="C118" s="1258"/>
      <c r="D118" s="1255"/>
      <c r="E118" s="1255"/>
      <c r="F118" s="893"/>
      <c r="G118" s="918"/>
    </row>
    <row r="119" spans="1:7" x14ac:dyDescent="0.2">
      <c r="A119" s="1591"/>
      <c r="B119" s="1248" t="s">
        <v>107</v>
      </c>
      <c r="C119" s="1258"/>
      <c r="D119" s="1255"/>
      <c r="E119" s="1255"/>
      <c r="F119" s="893"/>
      <c r="G119" s="918"/>
    </row>
    <row r="120" spans="1:7" ht="25.5" x14ac:dyDescent="0.2">
      <c r="A120" s="1591"/>
      <c r="B120" s="1248" t="s">
        <v>102</v>
      </c>
      <c r="C120" s="1258"/>
      <c r="D120" s="1255"/>
      <c r="E120" s="1255"/>
      <c r="F120" s="893"/>
      <c r="G120" s="918"/>
    </row>
    <row r="121" spans="1:7" x14ac:dyDescent="0.2">
      <c r="A121" s="1591"/>
      <c r="B121" s="1248" t="s">
        <v>108</v>
      </c>
      <c r="C121" s="1258"/>
      <c r="D121" s="1255"/>
      <c r="E121" s="1255"/>
      <c r="F121" s="893"/>
      <c r="G121" s="918"/>
    </row>
    <row r="122" spans="1:7" x14ac:dyDescent="0.2">
      <c r="A122" s="1591"/>
      <c r="B122" s="1248" t="s">
        <v>97</v>
      </c>
      <c r="C122" s="1258"/>
      <c r="D122" s="765">
        <v>7254633</v>
      </c>
      <c r="E122" s="1255">
        <v>1254633</v>
      </c>
      <c r="F122" s="893"/>
      <c r="G122" s="918"/>
    </row>
    <row r="123" spans="1:7" x14ac:dyDescent="0.2">
      <c r="A123" s="1591"/>
      <c r="B123" s="1248" t="s">
        <v>98</v>
      </c>
      <c r="C123" s="1258"/>
      <c r="D123" s="1255"/>
      <c r="E123" s="1255"/>
      <c r="F123" s="893"/>
      <c r="G123" s="918"/>
    </row>
    <row r="124" spans="1:7" x14ac:dyDescent="0.2">
      <c r="A124" s="1591"/>
      <c r="B124" s="1248" t="s">
        <v>99</v>
      </c>
      <c r="C124" s="1258"/>
      <c r="D124" s="1255"/>
      <c r="E124" s="1255"/>
      <c r="F124" s="893"/>
      <c r="G124" s="918"/>
    </row>
    <row r="125" spans="1:7" ht="13.5" thickBot="1" x14ac:dyDescent="0.25">
      <c r="A125" s="1591"/>
      <c r="B125" s="1249" t="s">
        <v>109</v>
      </c>
      <c r="C125" s="1261"/>
      <c r="D125" s="1262"/>
      <c r="E125" s="1262"/>
      <c r="F125" s="903"/>
      <c r="G125" s="918"/>
    </row>
    <row r="126" spans="1:7" ht="13.5" thickBot="1" x14ac:dyDescent="0.25">
      <c r="A126" s="1591"/>
      <c r="B126" s="1067" t="s">
        <v>14</v>
      </c>
      <c r="C126" s="1263">
        <f>SUM(C116:C125)</f>
        <v>0</v>
      </c>
      <c r="D126" s="1263">
        <f t="shared" ref="D126:E126" si="3">SUM(D116:D125)</f>
        <v>7254633</v>
      </c>
      <c r="E126" s="1263">
        <f t="shared" si="3"/>
        <v>1254633</v>
      </c>
      <c r="F126" s="898"/>
      <c r="G126" s="918"/>
    </row>
    <row r="127" spans="1:7" s="25" customFormat="1" x14ac:dyDescent="0.2">
      <c r="A127" s="1590" t="s">
        <v>510</v>
      </c>
      <c r="B127" s="899" t="s">
        <v>93</v>
      </c>
      <c r="C127" s="1253"/>
      <c r="D127" s="1253"/>
      <c r="E127" s="1253"/>
      <c r="F127" s="1254"/>
      <c r="G127" s="919"/>
    </row>
    <row r="128" spans="1:7" s="25" customFormat="1" ht="25.5" x14ac:dyDescent="0.2">
      <c r="A128" s="1591"/>
      <c r="B128" s="901" t="s">
        <v>106</v>
      </c>
      <c r="C128" s="751"/>
      <c r="D128" s="751"/>
      <c r="E128" s="751"/>
      <c r="F128" s="906"/>
      <c r="G128" s="919"/>
    </row>
    <row r="129" spans="1:7" s="25" customFormat="1" x14ac:dyDescent="0.2">
      <c r="A129" s="1591"/>
      <c r="B129" s="901" t="s">
        <v>95</v>
      </c>
      <c r="C129" s="751">
        <v>15000000</v>
      </c>
      <c r="D129" s="751">
        <v>15264866</v>
      </c>
      <c r="E129" s="751">
        <v>15233834</v>
      </c>
      <c r="F129" s="906">
        <f>E129/D129*100</f>
        <v>99.796709646845244</v>
      </c>
      <c r="G129" s="919"/>
    </row>
    <row r="130" spans="1:7" s="25" customFormat="1" x14ac:dyDescent="0.2">
      <c r="A130" s="1591"/>
      <c r="B130" s="901" t="s">
        <v>107</v>
      </c>
      <c r="C130" s="751"/>
      <c r="D130" s="751"/>
      <c r="E130" s="751"/>
      <c r="F130" s="906"/>
      <c r="G130" s="919"/>
    </row>
    <row r="131" spans="1:7" s="25" customFormat="1" ht="25.5" x14ac:dyDescent="0.2">
      <c r="A131" s="1591"/>
      <c r="B131" s="901" t="s">
        <v>102</v>
      </c>
      <c r="C131" s="751">
        <v>4053585</v>
      </c>
      <c r="D131" s="751">
        <v>2851773</v>
      </c>
      <c r="E131" s="751">
        <v>2638831</v>
      </c>
      <c r="F131" s="906">
        <f>E131/D131*100</f>
        <v>92.532996139594559</v>
      </c>
      <c r="G131" s="919"/>
    </row>
    <row r="132" spans="1:7" s="25" customFormat="1" x14ac:dyDescent="0.2">
      <c r="A132" s="1591"/>
      <c r="B132" s="901" t="s">
        <v>108</v>
      </c>
      <c r="C132" s="751"/>
      <c r="D132" s="751"/>
      <c r="E132" s="751"/>
      <c r="F132" s="906"/>
      <c r="G132" s="919"/>
    </row>
    <row r="133" spans="1:7" s="25" customFormat="1" x14ac:dyDescent="0.2">
      <c r="A133" s="1591"/>
      <c r="B133" s="901" t="s">
        <v>97</v>
      </c>
      <c r="C133" s="751"/>
      <c r="D133" s="751">
        <v>2647059</v>
      </c>
      <c r="E133" s="751"/>
      <c r="F133" s="906"/>
      <c r="G133" s="919"/>
    </row>
    <row r="134" spans="1:7" s="25" customFormat="1" x14ac:dyDescent="0.2">
      <c r="A134" s="1591"/>
      <c r="B134" s="901" t="s">
        <v>98</v>
      </c>
      <c r="C134" s="765"/>
      <c r="D134" s="765"/>
      <c r="E134" s="765"/>
      <c r="F134" s="906"/>
      <c r="G134" s="919"/>
    </row>
    <row r="135" spans="1:7" s="25" customFormat="1" x14ac:dyDescent="0.2">
      <c r="A135" s="1591"/>
      <c r="B135" s="901" t="s">
        <v>99</v>
      </c>
      <c r="C135" s="765"/>
      <c r="D135" s="765"/>
      <c r="E135" s="765"/>
      <c r="F135" s="906"/>
      <c r="G135" s="919"/>
    </row>
    <row r="136" spans="1:7" s="25" customFormat="1" ht="13.5" thickBot="1" x14ac:dyDescent="0.25">
      <c r="A136" s="1591"/>
      <c r="B136" s="902" t="s">
        <v>109</v>
      </c>
      <c r="C136" s="767"/>
      <c r="D136" s="767"/>
      <c r="E136" s="767"/>
      <c r="F136" s="907"/>
      <c r="G136" s="919"/>
    </row>
    <row r="137" spans="1:7" s="25" customFormat="1" ht="13.5" thickBot="1" x14ac:dyDescent="0.25">
      <c r="A137" s="1591"/>
      <c r="B137" s="897" t="s">
        <v>14</v>
      </c>
      <c r="C137" s="773">
        <f>SUM(C127:C136)</f>
        <v>19053585</v>
      </c>
      <c r="D137" s="773">
        <f>SUM(D127:D136)</f>
        <v>20763698</v>
      </c>
      <c r="E137" s="773">
        <f>SUM(E127:E136)</f>
        <v>17872665</v>
      </c>
      <c r="F137" s="898">
        <f>E137/D137*100</f>
        <v>86.076502364848494</v>
      </c>
      <c r="G137" s="919"/>
    </row>
    <row r="138" spans="1:7" x14ac:dyDescent="0.2">
      <c r="A138" s="1590" t="s">
        <v>511</v>
      </c>
      <c r="B138" s="899" t="s">
        <v>93</v>
      </c>
      <c r="C138" s="892"/>
      <c r="D138" s="892"/>
      <c r="E138" s="892"/>
      <c r="F138" s="905"/>
      <c r="G138" s="24"/>
    </row>
    <row r="139" spans="1:7" ht="25.5" x14ac:dyDescent="0.2">
      <c r="A139" s="1591"/>
      <c r="B139" s="901" t="s">
        <v>106</v>
      </c>
      <c r="C139" s="751"/>
      <c r="D139" s="751"/>
      <c r="E139" s="751"/>
      <c r="F139" s="906"/>
      <c r="G139" s="24"/>
    </row>
    <row r="140" spans="1:7" x14ac:dyDescent="0.2">
      <c r="A140" s="1591"/>
      <c r="B140" s="901" t="s">
        <v>95</v>
      </c>
      <c r="C140" s="751"/>
      <c r="D140" s="751">
        <v>48987</v>
      </c>
      <c r="E140" s="751">
        <v>48987</v>
      </c>
      <c r="F140" s="906">
        <f>E140/D140%</f>
        <v>100</v>
      </c>
      <c r="G140" s="24"/>
    </row>
    <row r="141" spans="1:7" x14ac:dyDescent="0.2">
      <c r="A141" s="1591"/>
      <c r="B141" s="901" t="s">
        <v>107</v>
      </c>
      <c r="C141" s="751"/>
      <c r="D141" s="751"/>
      <c r="E141" s="751"/>
      <c r="F141" s="906"/>
      <c r="G141" s="24"/>
    </row>
    <row r="142" spans="1:7" ht="25.5" x14ac:dyDescent="0.2">
      <c r="A142" s="1591"/>
      <c r="B142" s="901" t="s">
        <v>102</v>
      </c>
      <c r="C142" s="751">
        <v>2056686</v>
      </c>
      <c r="D142" s="751">
        <v>2041007</v>
      </c>
      <c r="E142" s="751">
        <v>1332525</v>
      </c>
      <c r="F142" s="906"/>
      <c r="G142" s="24"/>
    </row>
    <row r="143" spans="1:7" x14ac:dyDescent="0.2">
      <c r="A143" s="1591"/>
      <c r="B143" s="901" t="s">
        <v>108</v>
      </c>
      <c r="C143" s="751"/>
      <c r="D143" s="751"/>
      <c r="E143" s="751"/>
      <c r="F143" s="906"/>
      <c r="G143" s="24"/>
    </row>
    <row r="144" spans="1:7" x14ac:dyDescent="0.2">
      <c r="A144" s="1591"/>
      <c r="B144" s="901" t="s">
        <v>97</v>
      </c>
      <c r="C144" s="751"/>
      <c r="D144" s="751"/>
      <c r="E144" s="751"/>
      <c r="F144" s="906"/>
      <c r="G144" s="24"/>
    </row>
    <row r="145" spans="1:7" x14ac:dyDescent="0.2">
      <c r="A145" s="1591"/>
      <c r="B145" s="901" t="s">
        <v>98</v>
      </c>
      <c r="C145" s="765"/>
      <c r="D145" s="765"/>
      <c r="E145" s="765"/>
      <c r="F145" s="906"/>
      <c r="G145" s="24"/>
    </row>
    <row r="146" spans="1:7" x14ac:dyDescent="0.2">
      <c r="A146" s="1591"/>
      <c r="B146" s="901" t="s">
        <v>99</v>
      </c>
      <c r="C146" s="765"/>
      <c r="D146" s="765"/>
      <c r="E146" s="765"/>
      <c r="F146" s="906"/>
      <c r="G146" s="24"/>
    </row>
    <row r="147" spans="1:7" ht="13.5" thickBot="1" x14ac:dyDescent="0.25">
      <c r="A147" s="1591"/>
      <c r="B147" s="902" t="s">
        <v>109</v>
      </c>
      <c r="C147" s="767"/>
      <c r="D147" s="767"/>
      <c r="E147" s="767"/>
      <c r="F147" s="903"/>
      <c r="G147" s="24"/>
    </row>
    <row r="148" spans="1:7" s="25" customFormat="1" ht="13.5" thickBot="1" x14ac:dyDescent="0.25">
      <c r="A148" s="1591"/>
      <c r="B148" s="897" t="s">
        <v>14</v>
      </c>
      <c r="C148" s="773">
        <f>SUM(C138:C147)</f>
        <v>2056686</v>
      </c>
      <c r="D148" s="773">
        <f>SUM(D138:D147)</f>
        <v>2089994</v>
      </c>
      <c r="E148" s="773">
        <f>SUM(E138:E147)</f>
        <v>1381512</v>
      </c>
      <c r="F148" s="898">
        <f>E148/D148*100</f>
        <v>66.101242395911186</v>
      </c>
      <c r="G148" s="919"/>
    </row>
    <row r="149" spans="1:7" x14ac:dyDescent="0.2">
      <c r="A149" s="1590" t="s">
        <v>512</v>
      </c>
      <c r="B149" s="899" t="s">
        <v>93</v>
      </c>
      <c r="C149" s="892"/>
      <c r="D149" s="892"/>
      <c r="E149" s="892"/>
      <c r="F149" s="905"/>
      <c r="G149" s="24"/>
    </row>
    <row r="150" spans="1:7" ht="25.5" x14ac:dyDescent="0.2">
      <c r="A150" s="1591"/>
      <c r="B150" s="901" t="s">
        <v>106</v>
      </c>
      <c r="C150" s="751"/>
      <c r="D150" s="751"/>
      <c r="E150" s="751"/>
      <c r="F150" s="906"/>
      <c r="G150" s="24"/>
    </row>
    <row r="151" spans="1:7" x14ac:dyDescent="0.2">
      <c r="A151" s="1591"/>
      <c r="B151" s="901" t="s">
        <v>95</v>
      </c>
      <c r="C151" s="751"/>
      <c r="D151" s="751"/>
      <c r="E151" s="751"/>
      <c r="F151" s="906"/>
      <c r="G151" s="24"/>
    </row>
    <row r="152" spans="1:7" x14ac:dyDescent="0.2">
      <c r="A152" s="1591"/>
      <c r="B152" s="901" t="s">
        <v>107</v>
      </c>
      <c r="C152" s="751"/>
      <c r="D152" s="751"/>
      <c r="E152" s="751"/>
      <c r="F152" s="906"/>
      <c r="G152" s="24"/>
    </row>
    <row r="153" spans="1:7" ht="25.5" x14ac:dyDescent="0.2">
      <c r="A153" s="1591"/>
      <c r="B153" s="901" t="s">
        <v>102</v>
      </c>
      <c r="C153" s="751"/>
      <c r="D153" s="751">
        <v>40500</v>
      </c>
      <c r="E153" s="751">
        <v>40500</v>
      </c>
      <c r="F153" s="906">
        <f>E153/D153*100</f>
        <v>100</v>
      </c>
      <c r="G153" s="24"/>
    </row>
    <row r="154" spans="1:7" x14ac:dyDescent="0.2">
      <c r="A154" s="1591"/>
      <c r="B154" s="901" t="s">
        <v>108</v>
      </c>
      <c r="C154" s="751"/>
      <c r="D154" s="751"/>
      <c r="E154" s="751"/>
      <c r="F154" s="906"/>
      <c r="G154" s="24"/>
    </row>
    <row r="155" spans="1:7" x14ac:dyDescent="0.2">
      <c r="A155" s="1591"/>
      <c r="B155" s="901" t="s">
        <v>97</v>
      </c>
      <c r="C155" s="751">
        <v>1951807365</v>
      </c>
      <c r="D155" s="751">
        <v>1951807365</v>
      </c>
      <c r="E155" s="751"/>
      <c r="F155" s="906">
        <f t="shared" ref="F155" si="4">E155/D155*100</f>
        <v>0</v>
      </c>
      <c r="G155" s="24"/>
    </row>
    <row r="156" spans="1:7" x14ac:dyDescent="0.2">
      <c r="A156" s="1591"/>
      <c r="B156" s="901" t="s">
        <v>98</v>
      </c>
      <c r="C156" s="765"/>
      <c r="D156" s="765"/>
      <c r="E156" s="765"/>
      <c r="F156" s="906"/>
      <c r="G156" s="24"/>
    </row>
    <row r="157" spans="1:7" x14ac:dyDescent="0.2">
      <c r="A157" s="1591"/>
      <c r="B157" s="901" t="s">
        <v>99</v>
      </c>
      <c r="C157" s="765"/>
      <c r="D157" s="765"/>
      <c r="E157" s="765"/>
      <c r="F157" s="906"/>
      <c r="G157" s="24"/>
    </row>
    <row r="158" spans="1:7" ht="13.5" thickBot="1" x14ac:dyDescent="0.25">
      <c r="A158" s="1591"/>
      <c r="B158" s="902" t="s">
        <v>109</v>
      </c>
      <c r="C158" s="767"/>
      <c r="D158" s="767"/>
      <c r="E158" s="767"/>
      <c r="F158" s="907"/>
      <c r="G158" s="24"/>
    </row>
    <row r="159" spans="1:7" ht="13.5" thickBot="1" x14ac:dyDescent="0.25">
      <c r="A159" s="1591"/>
      <c r="B159" s="897" t="s">
        <v>14</v>
      </c>
      <c r="C159" s="773">
        <f>SUM(C149:C158)</f>
        <v>1951807365</v>
      </c>
      <c r="D159" s="773">
        <f>SUM(D149:D158)</f>
        <v>1951847865</v>
      </c>
      <c r="E159" s="773">
        <f>SUM(E149:E158)</f>
        <v>40500</v>
      </c>
      <c r="F159" s="893">
        <f>E159/D159*100</f>
        <v>2.0749567999758015E-3</v>
      </c>
      <c r="G159" s="24"/>
    </row>
    <row r="160" spans="1:7" ht="13.5" thickBot="1" x14ac:dyDescent="0.25">
      <c r="A160" s="909" t="s">
        <v>77</v>
      </c>
      <c r="B160" s="910" t="s">
        <v>27</v>
      </c>
      <c r="C160" s="911" t="s">
        <v>167</v>
      </c>
      <c r="D160" s="911" t="s">
        <v>159</v>
      </c>
      <c r="E160" s="911" t="s">
        <v>160</v>
      </c>
      <c r="F160" s="912" t="s">
        <v>161</v>
      </c>
      <c r="G160" s="24"/>
    </row>
    <row r="161" spans="1:7" x14ac:dyDescent="0.2">
      <c r="A161" s="1590" t="s">
        <v>110</v>
      </c>
      <c r="B161" s="899" t="s">
        <v>93</v>
      </c>
      <c r="C161" s="892"/>
      <c r="D161" s="892"/>
      <c r="E161" s="892"/>
      <c r="F161" s="905"/>
      <c r="G161" s="24"/>
    </row>
    <row r="162" spans="1:7" ht="25.5" x14ac:dyDescent="0.2">
      <c r="A162" s="1591"/>
      <c r="B162" s="901" t="s">
        <v>106</v>
      </c>
      <c r="C162" s="751"/>
      <c r="D162" s="751"/>
      <c r="E162" s="751"/>
      <c r="F162" s="906"/>
      <c r="G162" s="24"/>
    </row>
    <row r="163" spans="1:7" x14ac:dyDescent="0.2">
      <c r="A163" s="1591"/>
      <c r="B163" s="901" t="s">
        <v>95</v>
      </c>
      <c r="C163" s="751">
        <v>17982402</v>
      </c>
      <c r="D163" s="751">
        <v>18105006</v>
      </c>
      <c r="E163" s="751">
        <v>18055004</v>
      </c>
      <c r="F163" s="906">
        <f>E163/D163*100</f>
        <v>99.723822240103104</v>
      </c>
      <c r="G163" s="24"/>
    </row>
    <row r="164" spans="1:7" x14ac:dyDescent="0.2">
      <c r="A164" s="1591"/>
      <c r="B164" s="901" t="s">
        <v>107</v>
      </c>
      <c r="C164" s="751"/>
      <c r="D164" s="751"/>
      <c r="E164" s="751"/>
      <c r="F164" s="906"/>
      <c r="G164" s="24"/>
    </row>
    <row r="165" spans="1:7" ht="25.5" x14ac:dyDescent="0.2">
      <c r="A165" s="1591"/>
      <c r="B165" s="901" t="s">
        <v>102</v>
      </c>
      <c r="C165" s="751">
        <v>530115</v>
      </c>
      <c r="D165" s="751">
        <v>501213</v>
      </c>
      <c r="E165" s="751">
        <v>318600</v>
      </c>
      <c r="F165" s="906">
        <f>E165/D165*100</f>
        <v>63.565789394927904</v>
      </c>
      <c r="G165" s="24"/>
    </row>
    <row r="166" spans="1:7" x14ac:dyDescent="0.2">
      <c r="A166" s="1591"/>
      <c r="B166" s="901" t="s">
        <v>108</v>
      </c>
      <c r="C166" s="751"/>
      <c r="D166" s="751"/>
      <c r="E166" s="751"/>
      <c r="F166" s="906"/>
      <c r="G166" s="24"/>
    </row>
    <row r="167" spans="1:7" x14ac:dyDescent="0.2">
      <c r="A167" s="1591"/>
      <c r="B167" s="901" t="s">
        <v>97</v>
      </c>
      <c r="C167" s="751">
        <v>825000</v>
      </c>
      <c r="D167" s="751">
        <v>1891675</v>
      </c>
      <c r="E167" s="751">
        <v>1892175</v>
      </c>
      <c r="F167" s="906">
        <f>E167/D167*100</f>
        <v>100.0264316016229</v>
      </c>
      <c r="G167" s="24"/>
    </row>
    <row r="168" spans="1:7" x14ac:dyDescent="0.2">
      <c r="A168" s="1591"/>
      <c r="B168" s="901" t="s">
        <v>98</v>
      </c>
      <c r="C168" s="765"/>
      <c r="D168" s="765"/>
      <c r="E168" s="765"/>
      <c r="F168" s="906"/>
      <c r="G168" s="24"/>
    </row>
    <row r="169" spans="1:7" x14ac:dyDescent="0.2">
      <c r="A169" s="1591"/>
      <c r="B169" s="901" t="s">
        <v>99</v>
      </c>
      <c r="C169" s="765"/>
      <c r="D169" s="765"/>
      <c r="E169" s="765"/>
      <c r="F169" s="906"/>
      <c r="G169" s="24"/>
    </row>
    <row r="170" spans="1:7" ht="13.5" thickBot="1" x14ac:dyDescent="0.25">
      <c r="A170" s="1591"/>
      <c r="B170" s="902" t="s">
        <v>109</v>
      </c>
      <c r="C170" s="767"/>
      <c r="D170" s="767"/>
      <c r="E170" s="767"/>
      <c r="F170" s="907"/>
      <c r="G170" s="24"/>
    </row>
    <row r="171" spans="1:7" ht="13.5" thickBot="1" x14ac:dyDescent="0.25">
      <c r="A171" s="1591"/>
      <c r="B171" s="897" t="s">
        <v>14</v>
      </c>
      <c r="C171" s="773">
        <f>SUM(C161:C170)</f>
        <v>19337517</v>
      </c>
      <c r="D171" s="773">
        <f>SUM(D161:D170)</f>
        <v>20497894</v>
      </c>
      <c r="E171" s="773">
        <f>SUM(E161:E170)</f>
        <v>20265779</v>
      </c>
      <c r="F171" s="898">
        <f>E171/D171*100</f>
        <v>98.867615375511264</v>
      </c>
      <c r="G171" s="24"/>
    </row>
    <row r="172" spans="1:7" ht="13.5" thickBot="1" x14ac:dyDescent="0.25">
      <c r="A172" s="1590" t="s">
        <v>513</v>
      </c>
      <c r="B172" s="899" t="s">
        <v>93</v>
      </c>
      <c r="C172" s="920">
        <v>2079000</v>
      </c>
      <c r="D172" s="920">
        <v>4219720</v>
      </c>
      <c r="E172" s="1055">
        <v>4057339</v>
      </c>
      <c r="F172" s="905">
        <f>E172/D172*100</f>
        <v>96.151853677495197</v>
      </c>
      <c r="G172" s="24"/>
    </row>
    <row r="173" spans="1:7" ht="26.25" thickBot="1" x14ac:dyDescent="0.25">
      <c r="A173" s="1591"/>
      <c r="B173" s="901" t="s">
        <v>106</v>
      </c>
      <c r="C173" s="921">
        <v>463830</v>
      </c>
      <c r="D173" s="921">
        <v>931581</v>
      </c>
      <c r="E173" s="1056">
        <v>896004</v>
      </c>
      <c r="F173" s="905">
        <f t="shared" ref="F173:F180" si="5">E173/D173*100</f>
        <v>96.181008414727216</v>
      </c>
      <c r="G173" s="24"/>
    </row>
    <row r="174" spans="1:7" ht="13.5" thickBot="1" x14ac:dyDescent="0.25">
      <c r="A174" s="1591"/>
      <c r="B174" s="901" t="s">
        <v>95</v>
      </c>
      <c r="C174" s="921">
        <v>5250644</v>
      </c>
      <c r="D174" s="921">
        <v>16568610</v>
      </c>
      <c r="E174" s="1056">
        <v>15132188</v>
      </c>
      <c r="F174" s="905">
        <f t="shared" si="5"/>
        <v>91.330461638001012</v>
      </c>
      <c r="G174" s="24"/>
    </row>
    <row r="175" spans="1:7" ht="13.5" thickBot="1" x14ac:dyDescent="0.25">
      <c r="A175" s="1591"/>
      <c r="B175" s="901" t="s">
        <v>107</v>
      </c>
      <c r="C175" s="921"/>
      <c r="D175" s="921"/>
      <c r="E175" s="1056"/>
      <c r="F175" s="905" t="e">
        <f t="shared" si="5"/>
        <v>#DIV/0!</v>
      </c>
      <c r="G175" s="24"/>
    </row>
    <row r="176" spans="1:7" ht="26.25" thickBot="1" x14ac:dyDescent="0.25">
      <c r="A176" s="1591"/>
      <c r="B176" s="901" t="s">
        <v>102</v>
      </c>
      <c r="C176" s="921">
        <v>5059467</v>
      </c>
      <c r="D176" s="921">
        <v>5489923</v>
      </c>
      <c r="E176" s="1056">
        <v>4663361</v>
      </c>
      <c r="F176" s="905">
        <f t="shared" si="5"/>
        <v>84.944014697473904</v>
      </c>
      <c r="G176" s="24"/>
    </row>
    <row r="177" spans="1:7" ht="13.5" thickBot="1" x14ac:dyDescent="0.25">
      <c r="A177" s="1591"/>
      <c r="B177" s="901" t="s">
        <v>108</v>
      </c>
      <c r="C177" s="921"/>
      <c r="D177" s="921"/>
      <c r="E177" s="1056"/>
      <c r="F177" s="905" t="e">
        <f t="shared" si="5"/>
        <v>#DIV/0!</v>
      </c>
      <c r="G177" s="24"/>
    </row>
    <row r="178" spans="1:7" ht="13.5" thickBot="1" x14ac:dyDescent="0.25">
      <c r="A178" s="1591"/>
      <c r="B178" s="901" t="s">
        <v>97</v>
      </c>
      <c r="C178" s="921">
        <v>5608394</v>
      </c>
      <c r="D178" s="921">
        <v>10151779</v>
      </c>
      <c r="E178" s="1056">
        <v>9759282</v>
      </c>
      <c r="F178" s="905">
        <f t="shared" si="5"/>
        <v>96.133712130652171</v>
      </c>
      <c r="G178" s="24"/>
    </row>
    <row r="179" spans="1:7" ht="13.5" thickBot="1" x14ac:dyDescent="0.25">
      <c r="A179" s="1591"/>
      <c r="B179" s="901" t="s">
        <v>98</v>
      </c>
      <c r="C179" s="884">
        <v>1530000</v>
      </c>
      <c r="D179" s="884">
        <v>2144139</v>
      </c>
      <c r="E179" s="1056">
        <v>2144139</v>
      </c>
      <c r="F179" s="905">
        <f t="shared" si="5"/>
        <v>100</v>
      </c>
      <c r="G179" s="24"/>
    </row>
    <row r="180" spans="1:7" ht="13.5" thickBot="1" x14ac:dyDescent="0.25">
      <c r="A180" s="1591"/>
      <c r="B180" s="901" t="s">
        <v>99</v>
      </c>
      <c r="C180" s="884"/>
      <c r="D180" s="884">
        <v>26108</v>
      </c>
      <c r="E180" s="1056">
        <v>26108</v>
      </c>
      <c r="F180" s="905">
        <f t="shared" si="5"/>
        <v>100</v>
      </c>
      <c r="G180" s="24"/>
    </row>
    <row r="181" spans="1:7" ht="13.5" thickBot="1" x14ac:dyDescent="0.25">
      <c r="A181" s="1591"/>
      <c r="B181" s="902" t="s">
        <v>109</v>
      </c>
      <c r="C181" s="767"/>
      <c r="D181" s="767"/>
      <c r="E181" s="1057"/>
      <c r="F181" s="905"/>
      <c r="G181" s="24"/>
    </row>
    <row r="182" spans="1:7" ht="13.5" thickBot="1" x14ac:dyDescent="0.25">
      <c r="A182" s="1591"/>
      <c r="B182" s="897" t="s">
        <v>14</v>
      </c>
      <c r="C182" s="773">
        <f>SUM(C172:C181)</f>
        <v>19991335</v>
      </c>
      <c r="D182" s="773">
        <f>SUM(D172:D181)</f>
        <v>39531860</v>
      </c>
      <c r="E182" s="773">
        <f>SUM(E172:E181)</f>
        <v>36678421</v>
      </c>
      <c r="F182" s="898">
        <f>E182/D182*100</f>
        <v>92.781925768228461</v>
      </c>
      <c r="G182" s="24"/>
    </row>
    <row r="183" spans="1:7" ht="13.5" thickBot="1" x14ac:dyDescent="0.25">
      <c r="A183" s="1590" t="s">
        <v>112</v>
      </c>
      <c r="B183" s="899" t="s">
        <v>93</v>
      </c>
      <c r="C183" s="892">
        <v>720000</v>
      </c>
      <c r="D183" s="892">
        <v>720000</v>
      </c>
      <c r="E183" s="892">
        <v>720000</v>
      </c>
      <c r="F183" s="905">
        <f>E183/D183*100</f>
        <v>100</v>
      </c>
      <c r="G183" s="24"/>
    </row>
    <row r="184" spans="1:7" ht="26.25" thickBot="1" x14ac:dyDescent="0.25">
      <c r="A184" s="1591"/>
      <c r="B184" s="901" t="s">
        <v>106</v>
      </c>
      <c r="C184" s="751">
        <v>142560</v>
      </c>
      <c r="D184" s="751">
        <v>142560</v>
      </c>
      <c r="E184" s="751">
        <v>101700</v>
      </c>
      <c r="F184" s="905">
        <f>E184/D184*100</f>
        <v>71.338383838383834</v>
      </c>
      <c r="G184" s="24"/>
    </row>
    <row r="185" spans="1:7" ht="13.5" thickBot="1" x14ac:dyDescent="0.25">
      <c r="A185" s="1591"/>
      <c r="B185" s="901" t="s">
        <v>95</v>
      </c>
      <c r="C185" s="751">
        <v>431000</v>
      </c>
      <c r="D185" s="751">
        <v>1425680</v>
      </c>
      <c r="E185" s="751">
        <v>1412233</v>
      </c>
      <c r="F185" s="905">
        <f>E185/D185*100</f>
        <v>99.056800965153471</v>
      </c>
      <c r="G185" s="24"/>
    </row>
    <row r="186" spans="1:7" ht="13.5" thickBot="1" x14ac:dyDescent="0.25">
      <c r="A186" s="1591"/>
      <c r="B186" s="901" t="s">
        <v>107</v>
      </c>
      <c r="C186" s="751"/>
      <c r="D186" s="751"/>
      <c r="E186" s="751"/>
      <c r="F186" s="905"/>
      <c r="G186" s="24"/>
    </row>
    <row r="187" spans="1:7" ht="26.25" thickBot="1" x14ac:dyDescent="0.25">
      <c r="A187" s="1591"/>
      <c r="B187" s="901" t="s">
        <v>102</v>
      </c>
      <c r="C187" s="751"/>
      <c r="D187" s="751"/>
      <c r="E187" s="751"/>
      <c r="F187" s="905"/>
      <c r="G187" s="24"/>
    </row>
    <row r="188" spans="1:7" ht="13.5" thickBot="1" x14ac:dyDescent="0.25">
      <c r="A188" s="1591"/>
      <c r="B188" s="901" t="s">
        <v>108</v>
      </c>
      <c r="C188" s="751"/>
      <c r="D188" s="751"/>
      <c r="E188" s="751"/>
      <c r="F188" s="905"/>
      <c r="G188" s="24"/>
    </row>
    <row r="189" spans="1:7" ht="13.5" thickBot="1" x14ac:dyDescent="0.25">
      <c r="A189" s="1591"/>
      <c r="B189" s="901" t="s">
        <v>97</v>
      </c>
      <c r="C189" s="751"/>
      <c r="D189" s="751"/>
      <c r="E189" s="751"/>
      <c r="F189" s="905"/>
      <c r="G189" s="24"/>
    </row>
    <row r="190" spans="1:7" ht="13.5" thickBot="1" x14ac:dyDescent="0.25">
      <c r="A190" s="1591"/>
      <c r="B190" s="901" t="s">
        <v>98</v>
      </c>
      <c r="C190" s="765"/>
      <c r="D190" s="765"/>
      <c r="E190" s="765"/>
      <c r="F190" s="905"/>
      <c r="G190" s="24"/>
    </row>
    <row r="191" spans="1:7" ht="13.5" thickBot="1" x14ac:dyDescent="0.25">
      <c r="A191" s="1591"/>
      <c r="B191" s="901" t="s">
        <v>99</v>
      </c>
      <c r="C191" s="765"/>
      <c r="D191" s="765"/>
      <c r="E191" s="765"/>
      <c r="F191" s="905"/>
      <c r="G191" s="24"/>
    </row>
    <row r="192" spans="1:7" ht="13.5" thickBot="1" x14ac:dyDescent="0.25">
      <c r="A192" s="1591"/>
      <c r="B192" s="902" t="s">
        <v>109</v>
      </c>
      <c r="C192" s="767"/>
      <c r="D192" s="767"/>
      <c r="E192" s="767"/>
      <c r="F192" s="905"/>
      <c r="G192" s="24"/>
    </row>
    <row r="193" spans="1:7" ht="13.5" thickBot="1" x14ac:dyDescent="0.25">
      <c r="A193" s="1591"/>
      <c r="B193" s="897" t="s">
        <v>14</v>
      </c>
      <c r="C193" s="773">
        <f>SUM(C183:C192)</f>
        <v>1293560</v>
      </c>
      <c r="D193" s="773">
        <f>SUM(D183:D192)</f>
        <v>2288240</v>
      </c>
      <c r="E193" s="773">
        <f>SUM(E183:E192)</f>
        <v>2233933</v>
      </c>
      <c r="F193" s="898">
        <f>E193/D193*100</f>
        <v>97.626691256161948</v>
      </c>
      <c r="G193" s="24"/>
    </row>
    <row r="194" spans="1:7" ht="13.5" thickBot="1" x14ac:dyDescent="0.25">
      <c r="A194" s="1590" t="s">
        <v>113</v>
      </c>
      <c r="B194" s="899" t="s">
        <v>93</v>
      </c>
      <c r="C194" s="892"/>
      <c r="D194" s="892"/>
      <c r="E194" s="892"/>
      <c r="F194" s="905"/>
      <c r="G194" s="24"/>
    </row>
    <row r="195" spans="1:7" ht="26.25" thickBot="1" x14ac:dyDescent="0.25">
      <c r="A195" s="1591"/>
      <c r="B195" s="901" t="s">
        <v>106</v>
      </c>
      <c r="C195" s="751"/>
      <c r="D195" s="751"/>
      <c r="E195" s="751"/>
      <c r="F195" s="905"/>
      <c r="G195" s="24"/>
    </row>
    <row r="196" spans="1:7" ht="13.5" thickBot="1" x14ac:dyDescent="0.25">
      <c r="A196" s="1591"/>
      <c r="B196" s="901" t="s">
        <v>95</v>
      </c>
      <c r="C196" s="751"/>
      <c r="D196" s="751"/>
      <c r="E196" s="751"/>
      <c r="F196" s="905"/>
      <c r="G196" s="24"/>
    </row>
    <row r="197" spans="1:7" ht="13.5" thickBot="1" x14ac:dyDescent="0.25">
      <c r="A197" s="1591"/>
      <c r="B197" s="901" t="s">
        <v>107</v>
      </c>
      <c r="C197" s="751"/>
      <c r="D197" s="751"/>
      <c r="E197" s="751"/>
      <c r="F197" s="905"/>
      <c r="G197" s="24"/>
    </row>
    <row r="198" spans="1:7" ht="26.25" thickBot="1" x14ac:dyDescent="0.25">
      <c r="A198" s="1591"/>
      <c r="B198" s="901" t="s">
        <v>102</v>
      </c>
      <c r="C198" s="751">
        <v>6728000</v>
      </c>
      <c r="D198" s="751">
        <v>6728000</v>
      </c>
      <c r="E198" s="751">
        <v>6728000</v>
      </c>
      <c r="F198" s="1058">
        <f>E198/D198*100</f>
        <v>100</v>
      </c>
      <c r="G198" s="24"/>
    </row>
    <row r="199" spans="1:7" ht="13.5" thickBot="1" x14ac:dyDescent="0.25">
      <c r="A199" s="1591"/>
      <c r="B199" s="901" t="s">
        <v>108</v>
      </c>
      <c r="C199" s="751"/>
      <c r="D199" s="751"/>
      <c r="E199" s="751"/>
      <c r="F199" s="905"/>
      <c r="G199" s="24"/>
    </row>
    <row r="200" spans="1:7" ht="13.5" thickBot="1" x14ac:dyDescent="0.25">
      <c r="A200" s="1591"/>
      <c r="B200" s="901" t="s">
        <v>97</v>
      </c>
      <c r="C200" s="751"/>
      <c r="D200" s="751"/>
      <c r="E200" s="751"/>
      <c r="F200" s="905"/>
      <c r="G200" s="24"/>
    </row>
    <row r="201" spans="1:7" ht="13.5" thickBot="1" x14ac:dyDescent="0.25">
      <c r="A201" s="1591"/>
      <c r="B201" s="901" t="s">
        <v>98</v>
      </c>
      <c r="C201" s="765"/>
      <c r="D201" s="765"/>
      <c r="E201" s="765"/>
      <c r="F201" s="905"/>
      <c r="G201" s="24"/>
    </row>
    <row r="202" spans="1:7" ht="13.5" thickBot="1" x14ac:dyDescent="0.25">
      <c r="A202" s="1591"/>
      <c r="B202" s="901" t="s">
        <v>99</v>
      </c>
      <c r="C202" s="765"/>
      <c r="D202" s="765"/>
      <c r="E202" s="765"/>
      <c r="F202" s="905"/>
      <c r="G202" s="24"/>
    </row>
    <row r="203" spans="1:7" ht="13.5" thickBot="1" x14ac:dyDescent="0.25">
      <c r="A203" s="1591"/>
      <c r="B203" s="902" t="s">
        <v>109</v>
      </c>
      <c r="C203" s="767"/>
      <c r="D203" s="767"/>
      <c r="E203" s="767"/>
      <c r="F203" s="905"/>
      <c r="G203" s="24"/>
    </row>
    <row r="204" spans="1:7" ht="13.5" thickBot="1" x14ac:dyDescent="0.25">
      <c r="A204" s="1591"/>
      <c r="B204" s="897" t="s">
        <v>14</v>
      </c>
      <c r="C204" s="773">
        <f>SUM(C194:C203)</f>
        <v>6728000</v>
      </c>
      <c r="D204" s="773">
        <f>SUM(D194:D203)</f>
        <v>6728000</v>
      </c>
      <c r="E204" s="773">
        <f>SUM(E194:E203)</f>
        <v>6728000</v>
      </c>
      <c r="F204" s="898">
        <f>E204/D204*100</f>
        <v>100</v>
      </c>
      <c r="G204" s="24"/>
    </row>
    <row r="205" spans="1:7" x14ac:dyDescent="0.2">
      <c r="A205" s="1590" t="s">
        <v>114</v>
      </c>
      <c r="B205" s="899" t="s">
        <v>93</v>
      </c>
      <c r="C205" s="892"/>
      <c r="D205" s="892"/>
      <c r="E205" s="892"/>
      <c r="F205" s="900"/>
      <c r="G205" s="24"/>
    </row>
    <row r="206" spans="1:7" ht="25.5" x14ac:dyDescent="0.2">
      <c r="A206" s="1591"/>
      <c r="B206" s="901" t="s">
        <v>106</v>
      </c>
      <c r="C206" s="751"/>
      <c r="D206" s="751"/>
      <c r="E206" s="751"/>
      <c r="F206" s="893"/>
      <c r="G206" s="24"/>
    </row>
    <row r="207" spans="1:7" x14ac:dyDescent="0.2">
      <c r="A207" s="1591"/>
      <c r="B207" s="901" t="s">
        <v>95</v>
      </c>
      <c r="C207" s="751">
        <v>279400</v>
      </c>
      <c r="D207" s="751">
        <v>279400</v>
      </c>
      <c r="E207" s="751"/>
      <c r="F207" s="893"/>
      <c r="G207" s="24"/>
    </row>
    <row r="208" spans="1:7" x14ac:dyDescent="0.2">
      <c r="A208" s="1591"/>
      <c r="B208" s="901" t="s">
        <v>107</v>
      </c>
      <c r="C208" s="751"/>
      <c r="D208" s="751"/>
      <c r="E208" s="751"/>
      <c r="F208" s="893"/>
      <c r="G208" s="24"/>
    </row>
    <row r="209" spans="1:7" ht="25.5" x14ac:dyDescent="0.2">
      <c r="A209" s="1591"/>
      <c r="B209" s="901" t="s">
        <v>102</v>
      </c>
      <c r="C209" s="751"/>
      <c r="D209" s="751"/>
      <c r="E209" s="751"/>
      <c r="F209" s="893"/>
      <c r="G209" s="24"/>
    </row>
    <row r="210" spans="1:7" x14ac:dyDescent="0.2">
      <c r="A210" s="1591"/>
      <c r="B210" s="901" t="s">
        <v>108</v>
      </c>
      <c r="C210" s="751"/>
      <c r="D210" s="751"/>
      <c r="E210" s="751"/>
      <c r="F210" s="893"/>
      <c r="G210" s="24"/>
    </row>
    <row r="211" spans="1:7" x14ac:dyDescent="0.2">
      <c r="A211" s="1591"/>
      <c r="B211" s="901" t="s">
        <v>97</v>
      </c>
      <c r="C211" s="751"/>
      <c r="D211" s="751"/>
      <c r="E211" s="751"/>
      <c r="F211" s="893"/>
      <c r="G211" s="24"/>
    </row>
    <row r="212" spans="1:7" x14ac:dyDescent="0.2">
      <c r="A212" s="1591"/>
      <c r="B212" s="901" t="s">
        <v>98</v>
      </c>
      <c r="C212" s="765"/>
      <c r="D212" s="765"/>
      <c r="E212" s="765"/>
      <c r="F212" s="893"/>
      <c r="G212" s="24"/>
    </row>
    <row r="213" spans="1:7" x14ac:dyDescent="0.2">
      <c r="A213" s="1591"/>
      <c r="B213" s="901" t="s">
        <v>99</v>
      </c>
      <c r="C213" s="765"/>
      <c r="D213" s="765"/>
      <c r="E213" s="765"/>
      <c r="F213" s="893"/>
      <c r="G213" s="24"/>
    </row>
    <row r="214" spans="1:7" ht="13.5" thickBot="1" x14ac:dyDescent="0.25">
      <c r="A214" s="1591"/>
      <c r="B214" s="902" t="s">
        <v>109</v>
      </c>
      <c r="C214" s="767"/>
      <c r="D214" s="767"/>
      <c r="E214" s="767"/>
      <c r="F214" s="903"/>
      <c r="G214" s="24"/>
    </row>
    <row r="215" spans="1:7" ht="13.5" thickBot="1" x14ac:dyDescent="0.25">
      <c r="A215" s="1591"/>
      <c r="B215" s="897" t="s">
        <v>14</v>
      </c>
      <c r="C215" s="773">
        <f>SUM(C205:C214)</f>
        <v>279400</v>
      </c>
      <c r="D215" s="773">
        <f>SUM(D205:D214)</f>
        <v>279400</v>
      </c>
      <c r="E215" s="773">
        <f>SUM(E205:E214)</f>
        <v>0</v>
      </c>
      <c r="F215" s="898">
        <f>E215/D215*100</f>
        <v>0</v>
      </c>
      <c r="G215" s="24"/>
    </row>
    <row r="216" spans="1:7" x14ac:dyDescent="0.2">
      <c r="A216" s="1590" t="s">
        <v>382</v>
      </c>
      <c r="B216" s="899" t="s">
        <v>93</v>
      </c>
      <c r="C216" s="892"/>
      <c r="D216" s="892"/>
      <c r="E216" s="892"/>
      <c r="F216" s="905"/>
      <c r="G216" s="24"/>
    </row>
    <row r="217" spans="1:7" ht="25.5" x14ac:dyDescent="0.2">
      <c r="A217" s="1591"/>
      <c r="B217" s="901" t="s">
        <v>106</v>
      </c>
      <c r="C217" s="751"/>
      <c r="D217" s="751"/>
      <c r="E217" s="751"/>
      <c r="F217" s="906"/>
      <c r="G217" s="24"/>
    </row>
    <row r="218" spans="1:7" x14ac:dyDescent="0.2">
      <c r="A218" s="1591"/>
      <c r="B218" s="901" t="s">
        <v>95</v>
      </c>
      <c r="C218" s="751">
        <v>57000</v>
      </c>
      <c r="D218" s="751">
        <v>57000</v>
      </c>
      <c r="E218" s="751"/>
      <c r="F218" s="906">
        <f>E218/D218*100</f>
        <v>0</v>
      </c>
      <c r="G218" s="24"/>
    </row>
    <row r="219" spans="1:7" x14ac:dyDescent="0.2">
      <c r="A219" s="1591"/>
      <c r="B219" s="901" t="s">
        <v>107</v>
      </c>
      <c r="C219" s="751"/>
      <c r="D219" s="751"/>
      <c r="E219" s="751"/>
      <c r="F219" s="906"/>
      <c r="G219" s="24"/>
    </row>
    <row r="220" spans="1:7" ht="25.5" x14ac:dyDescent="0.2">
      <c r="A220" s="1591"/>
      <c r="B220" s="901" t="s">
        <v>102</v>
      </c>
      <c r="C220" s="751"/>
      <c r="D220" s="751"/>
      <c r="E220" s="751"/>
      <c r="F220" s="906"/>
      <c r="G220" s="24"/>
    </row>
    <row r="221" spans="1:7" x14ac:dyDescent="0.2">
      <c r="A221" s="1591"/>
      <c r="B221" s="901" t="s">
        <v>108</v>
      </c>
      <c r="C221" s="751"/>
      <c r="D221" s="751"/>
      <c r="E221" s="751"/>
      <c r="F221" s="906"/>
      <c r="G221" s="24"/>
    </row>
    <row r="222" spans="1:7" x14ac:dyDescent="0.2">
      <c r="A222" s="1591"/>
      <c r="B222" s="901" t="s">
        <v>97</v>
      </c>
      <c r="C222" s="751"/>
      <c r="D222" s="751"/>
      <c r="E222" s="751"/>
      <c r="F222" s="906"/>
      <c r="G222" s="24"/>
    </row>
    <row r="223" spans="1:7" x14ac:dyDescent="0.2">
      <c r="A223" s="1591"/>
      <c r="B223" s="901" t="s">
        <v>98</v>
      </c>
      <c r="C223" s="765"/>
      <c r="D223" s="765"/>
      <c r="E223" s="765"/>
      <c r="F223" s="906"/>
      <c r="G223" s="24"/>
    </row>
    <row r="224" spans="1:7" x14ac:dyDescent="0.2">
      <c r="A224" s="1591"/>
      <c r="B224" s="901" t="s">
        <v>99</v>
      </c>
      <c r="C224" s="765"/>
      <c r="D224" s="765"/>
      <c r="E224" s="765"/>
      <c r="F224" s="906"/>
      <c r="G224" s="24"/>
    </row>
    <row r="225" spans="1:7" ht="13.5" thickBot="1" x14ac:dyDescent="0.25">
      <c r="A225" s="1591"/>
      <c r="B225" s="902" t="s">
        <v>109</v>
      </c>
      <c r="C225" s="767"/>
      <c r="D225" s="767"/>
      <c r="E225" s="767"/>
      <c r="F225" s="903"/>
      <c r="G225" s="24"/>
    </row>
    <row r="226" spans="1:7" ht="13.5" thickBot="1" x14ac:dyDescent="0.25">
      <c r="A226" s="1591"/>
      <c r="B226" s="897" t="s">
        <v>14</v>
      </c>
      <c r="C226" s="773">
        <f>SUM(C216:C225)</f>
        <v>57000</v>
      </c>
      <c r="D226" s="773">
        <f>SUM(D216:D225)</f>
        <v>57000</v>
      </c>
      <c r="E226" s="773">
        <f>SUM(E216:E225)</f>
        <v>0</v>
      </c>
      <c r="F226" s="1059">
        <f>E226/D226*100</f>
        <v>0</v>
      </c>
      <c r="G226" s="24"/>
    </row>
    <row r="227" spans="1:7" x14ac:dyDescent="0.2">
      <c r="A227" s="1590" t="s">
        <v>514</v>
      </c>
      <c r="B227" s="899" t="s">
        <v>93</v>
      </c>
      <c r="C227" s="892"/>
      <c r="D227" s="892"/>
      <c r="E227" s="1060"/>
      <c r="F227" s="751"/>
      <c r="G227" s="24"/>
    </row>
    <row r="228" spans="1:7" ht="25.5" x14ac:dyDescent="0.2">
      <c r="A228" s="1591"/>
      <c r="B228" s="901" t="s">
        <v>106</v>
      </c>
      <c r="C228" s="751"/>
      <c r="D228" s="751"/>
      <c r="E228" s="1061"/>
      <c r="F228" s="751"/>
      <c r="G228" s="24"/>
    </row>
    <row r="229" spans="1:7" x14ac:dyDescent="0.2">
      <c r="A229" s="1591"/>
      <c r="B229" s="901" t="s">
        <v>95</v>
      </c>
      <c r="C229" s="751"/>
      <c r="D229" s="751"/>
      <c r="E229" s="1061"/>
      <c r="F229" s="751"/>
      <c r="G229" s="24"/>
    </row>
    <row r="230" spans="1:7" x14ac:dyDescent="0.2">
      <c r="A230" s="1591"/>
      <c r="B230" s="901" t="s">
        <v>107</v>
      </c>
      <c r="C230" s="751"/>
      <c r="D230" s="751"/>
      <c r="E230" s="1061"/>
      <c r="F230" s="751"/>
      <c r="G230" s="24"/>
    </row>
    <row r="231" spans="1:7" ht="25.5" x14ac:dyDescent="0.2">
      <c r="A231" s="1591"/>
      <c r="B231" s="901" t="s">
        <v>102</v>
      </c>
      <c r="C231" s="751"/>
      <c r="D231" s="751"/>
      <c r="E231" s="1061"/>
      <c r="F231" s="751"/>
      <c r="G231" s="24"/>
    </row>
    <row r="232" spans="1:7" x14ac:dyDescent="0.2">
      <c r="A232" s="1591"/>
      <c r="B232" s="901" t="s">
        <v>108</v>
      </c>
      <c r="C232" s="751"/>
      <c r="D232" s="751"/>
      <c r="E232" s="1061"/>
      <c r="F232" s="751"/>
      <c r="G232" s="24"/>
    </row>
    <row r="233" spans="1:7" x14ac:dyDescent="0.2">
      <c r="A233" s="1591"/>
      <c r="B233" s="901" t="s">
        <v>97</v>
      </c>
      <c r="C233" s="751">
        <v>761000</v>
      </c>
      <c r="D233" s="751">
        <v>761000</v>
      </c>
      <c r="E233" s="1061">
        <v>760984</v>
      </c>
      <c r="F233" s="751">
        <f>E233/D233*100</f>
        <v>99.997897503285145</v>
      </c>
      <c r="G233" s="24"/>
    </row>
    <row r="234" spans="1:7" x14ac:dyDescent="0.2">
      <c r="A234" s="1591"/>
      <c r="B234" s="901" t="s">
        <v>98</v>
      </c>
      <c r="C234" s="765"/>
      <c r="D234" s="765">
        <v>862000</v>
      </c>
      <c r="E234" s="1062">
        <v>841548</v>
      </c>
      <c r="F234" s="751">
        <f>E234/D234*100</f>
        <v>97.627378190255214</v>
      </c>
      <c r="G234" s="24"/>
    </row>
    <row r="235" spans="1:7" x14ac:dyDescent="0.2">
      <c r="A235" s="1591"/>
      <c r="B235" s="901" t="s">
        <v>99</v>
      </c>
      <c r="C235" s="765"/>
      <c r="D235" s="765"/>
      <c r="E235" s="1062"/>
      <c r="F235" s="751"/>
      <c r="G235" s="24"/>
    </row>
    <row r="236" spans="1:7" ht="13.5" thickBot="1" x14ac:dyDescent="0.25">
      <c r="A236" s="1591"/>
      <c r="B236" s="902" t="s">
        <v>109</v>
      </c>
      <c r="C236" s="767"/>
      <c r="D236" s="767"/>
      <c r="E236" s="1063"/>
      <c r="F236" s="1065"/>
      <c r="G236" s="24"/>
    </row>
    <row r="237" spans="1:7" ht="13.5" thickBot="1" x14ac:dyDescent="0.25">
      <c r="A237" s="1591"/>
      <c r="B237" s="897" t="s">
        <v>14</v>
      </c>
      <c r="C237" s="773">
        <f>SUM(C227:C236)</f>
        <v>761000</v>
      </c>
      <c r="D237" s="773">
        <f>SUM(D227:D236)</f>
        <v>1623000</v>
      </c>
      <c r="E237" s="1064">
        <f>SUM(E227:E236)</f>
        <v>1602532</v>
      </c>
      <c r="F237" s="1066">
        <f>E237/D237*100</f>
        <v>98.738878619839795</v>
      </c>
      <c r="G237" s="24"/>
    </row>
    <row r="238" spans="1:7" ht="13.5" thickBot="1" x14ac:dyDescent="0.25">
      <c r="A238" s="909" t="s">
        <v>77</v>
      </c>
      <c r="B238" s="910" t="s">
        <v>27</v>
      </c>
      <c r="C238" s="911" t="s">
        <v>167</v>
      </c>
      <c r="D238" s="911" t="s">
        <v>159</v>
      </c>
      <c r="E238" s="911" t="s">
        <v>160</v>
      </c>
      <c r="F238" s="912" t="s">
        <v>161</v>
      </c>
      <c r="G238" s="24"/>
    </row>
    <row r="239" spans="1:7" ht="13.15" customHeight="1" x14ac:dyDescent="0.2">
      <c r="A239" s="1590" t="s">
        <v>168</v>
      </c>
      <c r="B239" s="899" t="s">
        <v>93</v>
      </c>
      <c r="C239" s="892"/>
      <c r="D239" s="892"/>
      <c r="E239" s="892"/>
      <c r="F239" s="900"/>
      <c r="G239" s="24"/>
    </row>
    <row r="240" spans="1:7" ht="25.5" x14ac:dyDescent="0.2">
      <c r="A240" s="1591"/>
      <c r="B240" s="901" t="s">
        <v>106</v>
      </c>
      <c r="C240" s="751"/>
      <c r="D240" s="751"/>
      <c r="E240" s="751"/>
      <c r="F240" s="893"/>
      <c r="G240" s="24"/>
    </row>
    <row r="241" spans="1:7" x14ac:dyDescent="0.2">
      <c r="A241" s="1591"/>
      <c r="B241" s="901" t="s">
        <v>95</v>
      </c>
      <c r="C241" s="751"/>
      <c r="D241" s="751"/>
      <c r="E241" s="751"/>
      <c r="F241" s="893"/>
      <c r="G241" s="24"/>
    </row>
    <row r="242" spans="1:7" x14ac:dyDescent="0.2">
      <c r="A242" s="1591"/>
      <c r="B242" s="901" t="s">
        <v>107</v>
      </c>
      <c r="C242" s="751"/>
      <c r="D242" s="751"/>
      <c r="E242" s="751"/>
      <c r="F242" s="893"/>
      <c r="G242" s="24"/>
    </row>
    <row r="243" spans="1:7" ht="25.5" x14ac:dyDescent="0.2">
      <c r="A243" s="1591"/>
      <c r="B243" s="901" t="s">
        <v>102</v>
      </c>
      <c r="C243" s="751">
        <v>729406</v>
      </c>
      <c r="D243" s="751">
        <v>743372</v>
      </c>
      <c r="E243" s="751">
        <v>492108</v>
      </c>
      <c r="F243" s="751">
        <f>E243/D243*100</f>
        <v>66.199426397550624</v>
      </c>
      <c r="G243" s="24"/>
    </row>
    <row r="244" spans="1:7" x14ac:dyDescent="0.2">
      <c r="A244" s="1591"/>
      <c r="B244" s="901" t="s">
        <v>108</v>
      </c>
      <c r="C244" s="751"/>
      <c r="D244" s="751"/>
      <c r="E244" s="751"/>
      <c r="F244" s="893"/>
      <c r="G244" s="24"/>
    </row>
    <row r="245" spans="1:7" ht="13.5" thickBot="1" x14ac:dyDescent="0.25">
      <c r="A245" s="1591"/>
      <c r="B245" s="901" t="s">
        <v>97</v>
      </c>
      <c r="C245" s="751"/>
      <c r="D245" s="751"/>
      <c r="E245" s="751"/>
      <c r="F245" s="893"/>
      <c r="G245" s="24"/>
    </row>
    <row r="246" spans="1:7" ht="13.5" thickBot="1" x14ac:dyDescent="0.25">
      <c r="A246" s="1591"/>
      <c r="B246" s="901" t="s">
        <v>98</v>
      </c>
      <c r="C246" s="765"/>
      <c r="D246" s="765"/>
      <c r="E246" s="765"/>
      <c r="F246" s="898"/>
      <c r="G246" s="24"/>
    </row>
    <row r="247" spans="1:7" x14ac:dyDescent="0.2">
      <c r="A247" s="1591"/>
      <c r="B247" s="901" t="s">
        <v>99</v>
      </c>
      <c r="C247" s="765"/>
      <c r="D247" s="765"/>
      <c r="E247" s="765"/>
      <c r="F247" s="893"/>
      <c r="G247" s="24"/>
    </row>
    <row r="248" spans="1:7" ht="13.5" thickBot="1" x14ac:dyDescent="0.25">
      <c r="A248" s="1591"/>
      <c r="B248" s="902" t="s">
        <v>109</v>
      </c>
      <c r="C248" s="767"/>
      <c r="D248" s="767"/>
      <c r="E248" s="767"/>
      <c r="F248" s="903"/>
      <c r="G248" s="24"/>
    </row>
    <row r="249" spans="1:7" ht="13.5" thickBot="1" x14ac:dyDescent="0.25">
      <c r="A249" s="1591"/>
      <c r="B249" s="897" t="s">
        <v>14</v>
      </c>
      <c r="C249" s="773">
        <f>SUM(C239:C248)</f>
        <v>729406</v>
      </c>
      <c r="D249" s="773">
        <f>SUM(D239:D248)</f>
        <v>743372</v>
      </c>
      <c r="E249" s="773">
        <f>SUM(E239:E248)</f>
        <v>492108</v>
      </c>
      <c r="F249" s="898">
        <f>E249/D249*100</f>
        <v>66.199426397550624</v>
      </c>
      <c r="G249" s="24"/>
    </row>
    <row r="250" spans="1:7" x14ac:dyDescent="0.2">
      <c r="A250" s="1590" t="s">
        <v>154</v>
      </c>
      <c r="B250" s="899" t="s">
        <v>93</v>
      </c>
      <c r="C250" s="892"/>
      <c r="D250" s="892"/>
      <c r="E250" s="892"/>
      <c r="F250" s="905"/>
      <c r="G250" s="24"/>
    </row>
    <row r="251" spans="1:7" ht="25.5" x14ac:dyDescent="0.2">
      <c r="A251" s="1591"/>
      <c r="B251" s="901" t="s">
        <v>106</v>
      </c>
      <c r="C251" s="751"/>
      <c r="D251" s="751"/>
      <c r="E251" s="751"/>
      <c r="F251" s="906"/>
      <c r="G251" s="24"/>
    </row>
    <row r="252" spans="1:7" x14ac:dyDescent="0.2">
      <c r="A252" s="1591"/>
      <c r="B252" s="901" t="s">
        <v>95</v>
      </c>
      <c r="C252" s="751"/>
      <c r="D252" s="751"/>
      <c r="E252" s="751"/>
      <c r="F252" s="906"/>
      <c r="G252" s="24"/>
    </row>
    <row r="253" spans="1:7" x14ac:dyDescent="0.2">
      <c r="A253" s="1591"/>
      <c r="B253" s="901" t="s">
        <v>107</v>
      </c>
      <c r="C253" s="751"/>
      <c r="D253" s="751"/>
      <c r="E253" s="751"/>
      <c r="F253" s="906"/>
      <c r="G253" s="24"/>
    </row>
    <row r="254" spans="1:7" ht="25.5" x14ac:dyDescent="0.2">
      <c r="A254" s="1591"/>
      <c r="B254" s="901" t="s">
        <v>102</v>
      </c>
      <c r="C254" s="751">
        <v>3010342</v>
      </c>
      <c r="D254" s="751">
        <v>3099841</v>
      </c>
      <c r="E254" s="751">
        <v>2671481</v>
      </c>
      <c r="F254" s="906">
        <f>E254/D254*100</f>
        <v>86.181226714531491</v>
      </c>
      <c r="G254" s="24"/>
    </row>
    <row r="255" spans="1:7" x14ac:dyDescent="0.2">
      <c r="A255" s="1591"/>
      <c r="B255" s="901" t="s">
        <v>108</v>
      </c>
      <c r="C255" s="751"/>
      <c r="D255" s="751"/>
      <c r="E255" s="751"/>
      <c r="F255" s="906"/>
      <c r="G255" s="24"/>
    </row>
    <row r="256" spans="1:7" x14ac:dyDescent="0.2">
      <c r="A256" s="1591"/>
      <c r="B256" s="901" t="s">
        <v>97</v>
      </c>
      <c r="C256" s="751"/>
      <c r="D256" s="751"/>
      <c r="E256" s="751"/>
      <c r="F256" s="906"/>
      <c r="G256" s="24"/>
    </row>
    <row r="257" spans="1:7" x14ac:dyDescent="0.2">
      <c r="A257" s="1591"/>
      <c r="B257" s="901" t="s">
        <v>98</v>
      </c>
      <c r="C257" s="765"/>
      <c r="D257" s="765"/>
      <c r="E257" s="765"/>
      <c r="F257" s="906"/>
      <c r="G257" s="24"/>
    </row>
    <row r="258" spans="1:7" x14ac:dyDescent="0.2">
      <c r="A258" s="1591"/>
      <c r="B258" s="901" t="s">
        <v>99</v>
      </c>
      <c r="C258" s="765"/>
      <c r="D258" s="765">
        <v>1798645</v>
      </c>
      <c r="E258" s="765">
        <v>1798645</v>
      </c>
      <c r="F258" s="906"/>
      <c r="G258" s="24"/>
    </row>
    <row r="259" spans="1:7" ht="13.5" thickBot="1" x14ac:dyDescent="0.25">
      <c r="A259" s="1591"/>
      <c r="B259" s="902" t="s">
        <v>109</v>
      </c>
      <c r="C259" s="767"/>
      <c r="D259" s="767"/>
      <c r="E259" s="767"/>
      <c r="F259" s="907"/>
      <c r="G259" s="24"/>
    </row>
    <row r="260" spans="1:7" ht="13.5" thickBot="1" x14ac:dyDescent="0.25">
      <c r="A260" s="1591"/>
      <c r="B260" s="1252" t="s">
        <v>14</v>
      </c>
      <c r="C260" s="1246">
        <f>SUM(C250:C259)</f>
        <v>3010342</v>
      </c>
      <c r="D260" s="1246">
        <f>SUM(D250:D259)</f>
        <v>4898486</v>
      </c>
      <c r="E260" s="1246">
        <f>SUM(E250:E259)</f>
        <v>4470126</v>
      </c>
      <c r="F260" s="1059">
        <f>E260/D260*100</f>
        <v>91.25525723662372</v>
      </c>
      <c r="G260" s="24"/>
    </row>
    <row r="261" spans="1:7" x14ac:dyDescent="0.2">
      <c r="A261" s="1590" t="s">
        <v>569</v>
      </c>
      <c r="B261" s="899" t="s">
        <v>93</v>
      </c>
      <c r="C261" s="892"/>
      <c r="D261" s="892">
        <v>21944</v>
      </c>
      <c r="E261" s="892">
        <v>21944</v>
      </c>
      <c r="F261" s="905">
        <f>E261/D261%</f>
        <v>100</v>
      </c>
      <c r="G261" s="24"/>
    </row>
    <row r="262" spans="1:7" ht="25.5" x14ac:dyDescent="0.2">
      <c r="A262" s="1591"/>
      <c r="B262" s="901" t="s">
        <v>106</v>
      </c>
      <c r="C262" s="751"/>
      <c r="D262" s="751"/>
      <c r="E262" s="751"/>
      <c r="F262" s="906"/>
      <c r="G262" s="24"/>
    </row>
    <row r="263" spans="1:7" x14ac:dyDescent="0.2">
      <c r="A263" s="1591"/>
      <c r="B263" s="901" t="s">
        <v>95</v>
      </c>
      <c r="C263" s="751">
        <v>2000000</v>
      </c>
      <c r="D263" s="751">
        <v>7576</v>
      </c>
      <c r="E263" s="751">
        <v>7576</v>
      </c>
      <c r="F263" s="906">
        <f t="shared" ref="F263:F271" si="6">E263/D263%</f>
        <v>100</v>
      </c>
      <c r="G263" s="24"/>
    </row>
    <row r="264" spans="1:7" x14ac:dyDescent="0.2">
      <c r="A264" s="1591"/>
      <c r="B264" s="901" t="s">
        <v>107</v>
      </c>
      <c r="C264" s="751"/>
      <c r="D264" s="751"/>
      <c r="E264" s="751"/>
      <c r="F264" s="906"/>
      <c r="G264" s="24"/>
    </row>
    <row r="265" spans="1:7" ht="25.5" x14ac:dyDescent="0.2">
      <c r="A265" s="1591"/>
      <c r="B265" s="901" t="s">
        <v>102</v>
      </c>
      <c r="C265" s="751"/>
      <c r="D265" s="751"/>
      <c r="E265" s="751"/>
      <c r="F265" s="906"/>
      <c r="G265" s="24"/>
    </row>
    <row r="266" spans="1:7" x14ac:dyDescent="0.2">
      <c r="A266" s="1591"/>
      <c r="B266" s="901" t="s">
        <v>108</v>
      </c>
      <c r="C266" s="751"/>
      <c r="D266" s="751"/>
      <c r="E266" s="751"/>
      <c r="F266" s="906"/>
      <c r="G266" s="24"/>
    </row>
    <row r="267" spans="1:7" x14ac:dyDescent="0.2">
      <c r="A267" s="1591"/>
      <c r="B267" s="901" t="s">
        <v>97</v>
      </c>
      <c r="C267" s="751"/>
      <c r="D267" s="751"/>
      <c r="E267" s="751"/>
      <c r="F267" s="906"/>
      <c r="G267" s="24"/>
    </row>
    <row r="268" spans="1:7" x14ac:dyDescent="0.2">
      <c r="A268" s="1591"/>
      <c r="B268" s="901" t="s">
        <v>98</v>
      </c>
      <c r="C268" s="765"/>
      <c r="D268" s="765"/>
      <c r="E268" s="765"/>
      <c r="F268" s="906"/>
      <c r="G268" s="24"/>
    </row>
    <row r="269" spans="1:7" x14ac:dyDescent="0.2">
      <c r="A269" s="1591"/>
      <c r="B269" s="901" t="s">
        <v>99</v>
      </c>
      <c r="C269" s="765"/>
      <c r="D269" s="765"/>
      <c r="E269" s="765"/>
      <c r="F269" s="906"/>
      <c r="G269" s="24"/>
    </row>
    <row r="270" spans="1:7" ht="13.5" thickBot="1" x14ac:dyDescent="0.25">
      <c r="A270" s="1591"/>
      <c r="B270" s="902" t="s">
        <v>109</v>
      </c>
      <c r="C270" s="767"/>
      <c r="D270" s="767"/>
      <c r="E270" s="767"/>
      <c r="F270" s="907"/>
      <c r="G270" s="24"/>
    </row>
    <row r="271" spans="1:7" ht="18.75" customHeight="1" thickBot="1" x14ac:dyDescent="0.25">
      <c r="A271" s="1591"/>
      <c r="B271" s="897" t="s">
        <v>14</v>
      </c>
      <c r="C271" s="773">
        <f>SUM(C261:C270)</f>
        <v>2000000</v>
      </c>
      <c r="D271" s="773">
        <f>SUM(D261:D270)</f>
        <v>29520</v>
      </c>
      <c r="E271" s="773">
        <f>SUM(E261:E270)</f>
        <v>29520</v>
      </c>
      <c r="F271" s="898">
        <f t="shared" si="6"/>
        <v>100</v>
      </c>
      <c r="G271" s="24"/>
    </row>
    <row r="272" spans="1:7" x14ac:dyDescent="0.2">
      <c r="A272" s="1590" t="s">
        <v>501</v>
      </c>
      <c r="B272" s="1268" t="s">
        <v>93</v>
      </c>
      <c r="C272" s="1253"/>
      <c r="D272" s="1253">
        <v>236429</v>
      </c>
      <c r="E272" s="1253">
        <v>236429</v>
      </c>
      <c r="F272" s="1254">
        <f>E272/D272%</f>
        <v>100</v>
      </c>
      <c r="G272" s="24"/>
    </row>
    <row r="273" spans="1:7" ht="25.5" x14ac:dyDescent="0.2">
      <c r="A273" s="1591"/>
      <c r="B273" s="901" t="s">
        <v>106</v>
      </c>
      <c r="C273" s="751"/>
      <c r="D273" s="751">
        <v>37130</v>
      </c>
      <c r="E273" s="751">
        <v>37130</v>
      </c>
      <c r="F273" s="893"/>
      <c r="G273" s="24"/>
    </row>
    <row r="274" spans="1:7" x14ac:dyDescent="0.2">
      <c r="A274" s="1591"/>
      <c r="B274" s="901" t="s">
        <v>95</v>
      </c>
      <c r="C274" s="751">
        <v>6700000</v>
      </c>
      <c r="D274" s="751">
        <v>5500425</v>
      </c>
      <c r="E274" s="751">
        <v>4752110</v>
      </c>
      <c r="F274" s="906">
        <f t="shared" ref="F274:F276" si="7">E274/D274*100</f>
        <v>86.395323997691094</v>
      </c>
      <c r="G274" s="24"/>
    </row>
    <row r="275" spans="1:7" x14ac:dyDescent="0.2">
      <c r="A275" s="1591"/>
      <c r="B275" s="901" t="s">
        <v>107</v>
      </c>
      <c r="C275" s="751"/>
      <c r="D275" s="751"/>
      <c r="E275" s="751"/>
      <c r="F275" s="906"/>
      <c r="G275" s="24"/>
    </row>
    <row r="276" spans="1:7" ht="25.5" x14ac:dyDescent="0.2">
      <c r="A276" s="1591"/>
      <c r="B276" s="901" t="s">
        <v>102</v>
      </c>
      <c r="C276" s="751">
        <v>1131975</v>
      </c>
      <c r="D276" s="751">
        <v>1143707</v>
      </c>
      <c r="E276" s="751">
        <v>753768</v>
      </c>
      <c r="F276" s="906">
        <f t="shared" si="7"/>
        <v>65.905690880618891</v>
      </c>
      <c r="G276" s="24"/>
    </row>
    <row r="277" spans="1:7" x14ac:dyDescent="0.2">
      <c r="A277" s="1591"/>
      <c r="B277" s="901" t="s">
        <v>108</v>
      </c>
      <c r="C277" s="751"/>
      <c r="D277" s="751"/>
      <c r="E277" s="751"/>
      <c r="F277" s="906"/>
      <c r="G277" s="24"/>
    </row>
    <row r="278" spans="1:7" x14ac:dyDescent="0.2">
      <c r="A278" s="1591"/>
      <c r="B278" s="901" t="s">
        <v>97</v>
      </c>
      <c r="C278" s="751"/>
      <c r="D278" s="751">
        <v>655095</v>
      </c>
      <c r="E278" s="751">
        <v>655095</v>
      </c>
      <c r="F278" s="906"/>
      <c r="G278" s="24"/>
    </row>
    <row r="279" spans="1:7" x14ac:dyDescent="0.2">
      <c r="A279" s="1591"/>
      <c r="B279" s="901" t="s">
        <v>98</v>
      </c>
      <c r="C279" s="765"/>
      <c r="D279" s="765"/>
      <c r="E279" s="765"/>
      <c r="F279" s="906"/>
      <c r="G279" s="24"/>
    </row>
    <row r="280" spans="1:7" x14ac:dyDescent="0.2">
      <c r="A280" s="1591"/>
      <c r="B280" s="901" t="s">
        <v>99</v>
      </c>
      <c r="C280" s="765"/>
      <c r="D280" s="765"/>
      <c r="E280" s="765"/>
      <c r="F280" s="906"/>
      <c r="G280" s="24"/>
    </row>
    <row r="281" spans="1:7" ht="13.5" thickBot="1" x14ac:dyDescent="0.25">
      <c r="A281" s="1591"/>
      <c r="B281" s="902" t="s">
        <v>109</v>
      </c>
      <c r="C281" s="767"/>
      <c r="D281" s="767"/>
      <c r="E281" s="767"/>
      <c r="F281" s="906"/>
      <c r="G281" s="24"/>
    </row>
    <row r="282" spans="1:7" ht="13.5" thickBot="1" x14ac:dyDescent="0.25">
      <c r="A282" s="1591"/>
      <c r="B282" s="897" t="s">
        <v>14</v>
      </c>
      <c r="C282" s="1246">
        <f>SUM(C272:C281)</f>
        <v>7831975</v>
      </c>
      <c r="D282" s="1246">
        <f>SUM(D272:D281)</f>
        <v>7572786</v>
      </c>
      <c r="E282" s="1246">
        <f>SUM(E272:E281)</f>
        <v>6434532</v>
      </c>
      <c r="F282" s="1059">
        <f>E282/D282*100</f>
        <v>84.969151379690373</v>
      </c>
      <c r="G282" s="24"/>
    </row>
    <row r="283" spans="1:7" x14ac:dyDescent="0.2">
      <c r="A283" s="1590" t="s">
        <v>694</v>
      </c>
      <c r="B283" s="1247" t="s">
        <v>93</v>
      </c>
      <c r="C283" s="1256"/>
      <c r="D283" s="1257"/>
      <c r="E283" s="1257"/>
      <c r="F283" s="900"/>
      <c r="G283" s="24"/>
    </row>
    <row r="284" spans="1:7" ht="25.5" x14ac:dyDescent="0.2">
      <c r="A284" s="1591"/>
      <c r="B284" s="1248" t="s">
        <v>106</v>
      </c>
      <c r="C284" s="1258"/>
      <c r="D284" s="1255"/>
      <c r="E284" s="1255"/>
      <c r="F284" s="893"/>
      <c r="G284" s="24"/>
    </row>
    <row r="285" spans="1:7" x14ac:dyDescent="0.2">
      <c r="A285" s="1591"/>
      <c r="B285" s="1248" t="s">
        <v>95</v>
      </c>
      <c r="C285" s="1258"/>
      <c r="D285" s="1255"/>
      <c r="E285" s="1255"/>
      <c r="F285" s="893"/>
      <c r="G285" s="24"/>
    </row>
    <row r="286" spans="1:7" x14ac:dyDescent="0.2">
      <c r="A286" s="1591"/>
      <c r="B286" s="1248" t="s">
        <v>107</v>
      </c>
      <c r="C286" s="1258"/>
      <c r="D286" s="1255"/>
      <c r="E286" s="1255"/>
      <c r="F286" s="893"/>
      <c r="G286" s="24"/>
    </row>
    <row r="287" spans="1:7" ht="25.5" x14ac:dyDescent="0.2">
      <c r="A287" s="1591"/>
      <c r="B287" s="1248" t="s">
        <v>102</v>
      </c>
      <c r="C287" s="1258"/>
      <c r="D287" s="1255"/>
      <c r="E287" s="1255"/>
      <c r="F287" s="893"/>
      <c r="G287" s="24"/>
    </row>
    <row r="288" spans="1:7" x14ac:dyDescent="0.2">
      <c r="A288" s="1591"/>
      <c r="B288" s="1248" t="s">
        <v>108</v>
      </c>
      <c r="C288" s="1258"/>
      <c r="D288" s="1255"/>
      <c r="E288" s="1255"/>
      <c r="F288" s="893"/>
      <c r="G288" s="24"/>
    </row>
    <row r="289" spans="1:7" x14ac:dyDescent="0.2">
      <c r="A289" s="1591"/>
      <c r="B289" s="1248" t="s">
        <v>97</v>
      </c>
      <c r="C289" s="1258"/>
      <c r="D289" s="765">
        <v>1800000</v>
      </c>
      <c r="E289" s="765">
        <v>1800000</v>
      </c>
      <c r="F289" s="906">
        <f>E289/D289%</f>
        <v>100</v>
      </c>
      <c r="G289" s="24"/>
    </row>
    <row r="290" spans="1:7" x14ac:dyDescent="0.2">
      <c r="A290" s="1591"/>
      <c r="B290" s="1248" t="s">
        <v>98</v>
      </c>
      <c r="C290" s="1258"/>
      <c r="D290" s="1255"/>
      <c r="E290" s="1255"/>
      <c r="F290" s="893"/>
      <c r="G290" s="24"/>
    </row>
    <row r="291" spans="1:7" x14ac:dyDescent="0.2">
      <c r="A291" s="1591"/>
      <c r="B291" s="1248" t="s">
        <v>99</v>
      </c>
      <c r="C291" s="1258"/>
      <c r="D291" s="1255"/>
      <c r="E291" s="1255"/>
      <c r="F291" s="893"/>
      <c r="G291" s="24"/>
    </row>
    <row r="292" spans="1:7" ht="13.5" thickBot="1" x14ac:dyDescent="0.25">
      <c r="A292" s="1591"/>
      <c r="B292" s="1249" t="s">
        <v>109</v>
      </c>
      <c r="C292" s="1258"/>
      <c r="D292" s="1255"/>
      <c r="E292" s="1255"/>
      <c r="F292" s="893"/>
      <c r="G292" s="24"/>
    </row>
    <row r="293" spans="1:7" ht="13.5" thickBot="1" x14ac:dyDescent="0.25">
      <c r="A293" s="1591"/>
      <c r="B293" s="1067" t="s">
        <v>14</v>
      </c>
      <c r="C293" s="1259">
        <f>SUM(C283:C292)</f>
        <v>0</v>
      </c>
      <c r="D293" s="1260">
        <f t="shared" ref="D293:E293" si="8">SUM(D283:D292)</f>
        <v>1800000</v>
      </c>
      <c r="E293" s="1260">
        <f t="shared" si="8"/>
        <v>1800000</v>
      </c>
      <c r="F293" s="1267">
        <f>E293/D293%</f>
        <v>100</v>
      </c>
      <c r="G293" s="24"/>
    </row>
    <row r="294" spans="1:7" x14ac:dyDescent="0.2">
      <c r="A294" s="1596" t="s">
        <v>570</v>
      </c>
      <c r="B294" s="899" t="s">
        <v>93</v>
      </c>
      <c r="C294" s="1265"/>
      <c r="D294" s="1265"/>
      <c r="E294" s="1265"/>
      <c r="F294" s="1266"/>
      <c r="G294" s="24"/>
    </row>
    <row r="295" spans="1:7" ht="25.5" x14ac:dyDescent="0.2">
      <c r="A295" s="1597"/>
      <c r="B295" s="901" t="s">
        <v>106</v>
      </c>
      <c r="C295" s="1068"/>
      <c r="D295" s="1068"/>
      <c r="E295" s="1068"/>
      <c r="F295" s="1242"/>
      <c r="G295" s="24"/>
    </row>
    <row r="296" spans="1:7" x14ac:dyDescent="0.2">
      <c r="A296" s="1597"/>
      <c r="B296" s="901" t="s">
        <v>95</v>
      </c>
      <c r="C296" s="1068">
        <v>11779702</v>
      </c>
      <c r="D296" s="1068">
        <v>10584412</v>
      </c>
      <c r="E296" s="1068">
        <v>10370781</v>
      </c>
      <c r="F296" s="1069">
        <f>E296/D296*100</f>
        <v>97.98164508335465</v>
      </c>
      <c r="G296" s="24"/>
    </row>
    <row r="297" spans="1:7" x14ac:dyDescent="0.2">
      <c r="A297" s="1597"/>
      <c r="B297" s="901" t="s">
        <v>107</v>
      </c>
      <c r="C297" s="1068"/>
      <c r="D297" s="1068"/>
      <c r="E297" s="1068"/>
      <c r="F297" s="1242"/>
      <c r="G297" s="24"/>
    </row>
    <row r="298" spans="1:7" ht="25.5" x14ac:dyDescent="0.2">
      <c r="A298" s="1597"/>
      <c r="B298" s="901" t="s">
        <v>102</v>
      </c>
      <c r="C298" s="1068"/>
      <c r="D298" s="1068"/>
      <c r="E298" s="1068"/>
      <c r="F298" s="1242"/>
      <c r="G298" s="24"/>
    </row>
    <row r="299" spans="1:7" x14ac:dyDescent="0.2">
      <c r="A299" s="1597"/>
      <c r="B299" s="901" t="s">
        <v>108</v>
      </c>
      <c r="C299" s="1068"/>
      <c r="D299" s="1068"/>
      <c r="E299" s="1068"/>
      <c r="F299" s="1242"/>
      <c r="G299" s="24"/>
    </row>
    <row r="300" spans="1:7" x14ac:dyDescent="0.2">
      <c r="A300" s="1597"/>
      <c r="B300" s="901" t="s">
        <v>97</v>
      </c>
      <c r="C300" s="1068"/>
      <c r="D300" s="1068"/>
      <c r="E300" s="1068"/>
      <c r="F300" s="1242"/>
      <c r="G300" s="24"/>
    </row>
    <row r="301" spans="1:7" x14ac:dyDescent="0.2">
      <c r="A301" s="1597"/>
      <c r="B301" s="901" t="s">
        <v>98</v>
      </c>
      <c r="C301" s="1068"/>
      <c r="D301" s="1068"/>
      <c r="E301" s="1068"/>
      <c r="F301" s="1242"/>
      <c r="G301" s="24"/>
    </row>
    <row r="302" spans="1:7" x14ac:dyDescent="0.2">
      <c r="A302" s="1597"/>
      <c r="B302" s="901" t="s">
        <v>99</v>
      </c>
      <c r="C302" s="1068"/>
      <c r="D302" s="1068"/>
      <c r="E302" s="1068"/>
      <c r="F302" s="1242"/>
      <c r="G302" s="24"/>
    </row>
    <row r="303" spans="1:7" ht="13.5" thickBot="1" x14ac:dyDescent="0.25">
      <c r="A303" s="1597"/>
      <c r="B303" s="1243" t="s">
        <v>109</v>
      </c>
      <c r="C303" s="1244"/>
      <c r="D303" s="1244"/>
      <c r="E303" s="1244"/>
      <c r="F303" s="1245"/>
      <c r="G303" s="24"/>
    </row>
    <row r="304" spans="1:7" ht="13.5" thickBot="1" x14ac:dyDescent="0.25">
      <c r="A304" s="1598"/>
      <c r="B304" s="1067" t="s">
        <v>14</v>
      </c>
      <c r="C304" s="1070">
        <f>SUM(C294:C303)</f>
        <v>11779702</v>
      </c>
      <c r="D304" s="1070">
        <f t="shared" ref="D304:E304" si="9">SUM(D294:D303)</f>
        <v>10584412</v>
      </c>
      <c r="E304" s="1070">
        <f t="shared" si="9"/>
        <v>10370781</v>
      </c>
      <c r="F304" s="1071">
        <f>E304/D304*100</f>
        <v>97.98164508335465</v>
      </c>
      <c r="G304" s="24"/>
    </row>
    <row r="305" spans="1:7" x14ac:dyDescent="0.2">
      <c r="A305" s="1593" t="s">
        <v>178</v>
      </c>
      <c r="B305" s="899" t="s">
        <v>93</v>
      </c>
      <c r="C305" s="892"/>
      <c r="D305" s="892"/>
      <c r="E305" s="892"/>
      <c r="F305" s="900"/>
      <c r="G305" s="24"/>
    </row>
    <row r="306" spans="1:7" ht="25.5" x14ac:dyDescent="0.2">
      <c r="A306" s="1594"/>
      <c r="B306" s="901" t="s">
        <v>106</v>
      </c>
      <c r="C306" s="751"/>
      <c r="D306" s="751"/>
      <c r="E306" s="751"/>
      <c r="F306" s="893"/>
      <c r="G306" s="24"/>
    </row>
    <row r="307" spans="1:7" x14ac:dyDescent="0.2">
      <c r="A307" s="1594"/>
      <c r="B307" s="901" t="s">
        <v>95</v>
      </c>
      <c r="C307" s="751"/>
      <c r="D307" s="751"/>
      <c r="E307" s="751"/>
      <c r="F307" s="893"/>
      <c r="G307" s="24"/>
    </row>
    <row r="308" spans="1:7" x14ac:dyDescent="0.2">
      <c r="A308" s="1594"/>
      <c r="B308" s="901" t="s">
        <v>107</v>
      </c>
      <c r="C308" s="751">
        <v>11600</v>
      </c>
      <c r="D308" s="751">
        <v>8715100</v>
      </c>
      <c r="E308" s="751">
        <v>8715100</v>
      </c>
      <c r="F308" s="906">
        <f>E308/D308*100</f>
        <v>100</v>
      </c>
      <c r="G308" s="24"/>
    </row>
    <row r="309" spans="1:7" ht="25.5" x14ac:dyDescent="0.2">
      <c r="A309" s="1594"/>
      <c r="B309" s="901" t="s">
        <v>102</v>
      </c>
      <c r="C309" s="751"/>
      <c r="D309" s="751"/>
      <c r="E309" s="751"/>
      <c r="F309" s="893"/>
      <c r="G309" s="24"/>
    </row>
    <row r="310" spans="1:7" x14ac:dyDescent="0.2">
      <c r="A310" s="1594"/>
      <c r="B310" s="901" t="s">
        <v>108</v>
      </c>
      <c r="C310" s="751"/>
      <c r="D310" s="751"/>
      <c r="E310" s="751"/>
      <c r="F310" s="893"/>
      <c r="G310" s="24"/>
    </row>
    <row r="311" spans="1:7" x14ac:dyDescent="0.2">
      <c r="A311" s="1594"/>
      <c r="B311" s="901" t="s">
        <v>97</v>
      </c>
      <c r="C311" s="751"/>
      <c r="D311" s="751"/>
      <c r="E311" s="751"/>
      <c r="F311" s="893"/>
      <c r="G311" s="24"/>
    </row>
    <row r="312" spans="1:7" x14ac:dyDescent="0.2">
      <c r="A312" s="1594"/>
      <c r="B312" s="901" t="s">
        <v>98</v>
      </c>
      <c r="C312" s="765"/>
      <c r="D312" s="765"/>
      <c r="E312" s="765"/>
      <c r="F312" s="893"/>
      <c r="G312" s="24"/>
    </row>
    <row r="313" spans="1:7" x14ac:dyDescent="0.2">
      <c r="A313" s="1594"/>
      <c r="B313" s="901" t="s">
        <v>99</v>
      </c>
      <c r="C313" s="765"/>
      <c r="D313" s="765"/>
      <c r="E313" s="765"/>
      <c r="F313" s="893"/>
      <c r="G313" s="24"/>
    </row>
    <row r="314" spans="1:7" ht="13.5" thickBot="1" x14ac:dyDescent="0.25">
      <c r="A314" s="1594"/>
      <c r="B314" s="902" t="s">
        <v>109</v>
      </c>
      <c r="C314" s="767"/>
      <c r="D314" s="767"/>
      <c r="E314" s="767"/>
      <c r="F314" s="903"/>
      <c r="G314" s="24"/>
    </row>
    <row r="315" spans="1:7" ht="13.5" thickBot="1" x14ac:dyDescent="0.25">
      <c r="A315" s="1595"/>
      <c r="B315" s="897" t="s">
        <v>14</v>
      </c>
      <c r="C315" s="773">
        <f>SUM(C305:C314)</f>
        <v>11600</v>
      </c>
      <c r="D315" s="773">
        <f>SUM(D305:D314)</f>
        <v>8715100</v>
      </c>
      <c r="E315" s="773">
        <f>SUM(E305:E314)</f>
        <v>8715100</v>
      </c>
      <c r="F315" s="898">
        <f>E315/D315*100</f>
        <v>100</v>
      </c>
      <c r="G315" s="24"/>
    </row>
    <row r="316" spans="1:7" x14ac:dyDescent="0.2">
      <c r="A316" s="1590" t="s">
        <v>515</v>
      </c>
      <c r="B316" s="899" t="s">
        <v>93</v>
      </c>
      <c r="C316" s="892"/>
      <c r="D316" s="892"/>
      <c r="E316" s="892"/>
      <c r="F316" s="905"/>
      <c r="G316" s="24"/>
    </row>
    <row r="317" spans="1:7" ht="25.5" x14ac:dyDescent="0.2">
      <c r="A317" s="1591"/>
      <c r="B317" s="901" t="s">
        <v>106</v>
      </c>
      <c r="C317" s="751"/>
      <c r="D317" s="751"/>
      <c r="E317" s="751"/>
      <c r="F317" s="906"/>
      <c r="G317" s="24"/>
    </row>
    <row r="318" spans="1:7" x14ac:dyDescent="0.2">
      <c r="A318" s="1591"/>
      <c r="B318" s="901" t="s">
        <v>95</v>
      </c>
      <c r="C318" s="751"/>
      <c r="D318" s="751"/>
      <c r="E318" s="751"/>
      <c r="F318" s="906"/>
      <c r="G318" s="24"/>
    </row>
    <row r="319" spans="1:7" x14ac:dyDescent="0.2">
      <c r="A319" s="1591"/>
      <c r="B319" s="901" t="s">
        <v>107</v>
      </c>
      <c r="C319" s="751">
        <v>1891000</v>
      </c>
      <c r="D319" s="751">
        <v>920865</v>
      </c>
      <c r="E319" s="751">
        <v>920865</v>
      </c>
      <c r="F319" s="906">
        <f>E319/D319*100</f>
        <v>100</v>
      </c>
      <c r="G319" s="24"/>
    </row>
    <row r="320" spans="1:7" ht="25.5" x14ac:dyDescent="0.2">
      <c r="A320" s="1591"/>
      <c r="B320" s="901" t="s">
        <v>102</v>
      </c>
      <c r="C320" s="751"/>
      <c r="D320" s="751"/>
      <c r="E320" s="751"/>
      <c r="F320" s="906"/>
      <c r="G320" s="24"/>
    </row>
    <row r="321" spans="1:7" x14ac:dyDescent="0.2">
      <c r="A321" s="1591"/>
      <c r="B321" s="901" t="s">
        <v>108</v>
      </c>
      <c r="C321" s="751"/>
      <c r="D321" s="751"/>
      <c r="E321" s="751"/>
      <c r="F321" s="906"/>
      <c r="G321" s="24"/>
    </row>
    <row r="322" spans="1:7" x14ac:dyDescent="0.2">
      <c r="A322" s="1591"/>
      <c r="B322" s="901" t="s">
        <v>97</v>
      </c>
      <c r="C322" s="751"/>
      <c r="D322" s="751"/>
      <c r="E322" s="751"/>
      <c r="F322" s="906"/>
      <c r="G322" s="24"/>
    </row>
    <row r="323" spans="1:7" x14ac:dyDescent="0.2">
      <c r="A323" s="1591"/>
      <c r="B323" s="901" t="s">
        <v>98</v>
      </c>
      <c r="C323" s="765"/>
      <c r="D323" s="765"/>
      <c r="E323" s="765"/>
      <c r="F323" s="906"/>
      <c r="G323" s="24"/>
    </row>
    <row r="324" spans="1:7" x14ac:dyDescent="0.2">
      <c r="A324" s="1591"/>
      <c r="B324" s="901" t="s">
        <v>99</v>
      </c>
      <c r="C324" s="765"/>
      <c r="D324" s="765"/>
      <c r="E324" s="765"/>
      <c r="F324" s="906"/>
      <c r="G324" s="24"/>
    </row>
    <row r="325" spans="1:7" ht="13.5" thickBot="1" x14ac:dyDescent="0.25">
      <c r="A325" s="1591"/>
      <c r="B325" s="902" t="s">
        <v>109</v>
      </c>
      <c r="C325" s="767"/>
      <c r="D325" s="767"/>
      <c r="E325" s="767"/>
      <c r="F325" s="907"/>
      <c r="G325" s="24"/>
    </row>
    <row r="326" spans="1:7" ht="13.5" thickBot="1" x14ac:dyDescent="0.25">
      <c r="A326" s="1591"/>
      <c r="B326" s="897" t="s">
        <v>14</v>
      </c>
      <c r="C326" s="773">
        <f>SUM(C316:C325)</f>
        <v>1891000</v>
      </c>
      <c r="D326" s="773">
        <f>SUM(D316:D325)</f>
        <v>920865</v>
      </c>
      <c r="E326" s="773">
        <f>SUM(E316:E325)</f>
        <v>920865</v>
      </c>
      <c r="F326" s="898">
        <f>E326/D326*100</f>
        <v>100</v>
      </c>
      <c r="G326" s="24"/>
    </row>
    <row r="327" spans="1:7" x14ac:dyDescent="0.2">
      <c r="A327" s="1590" t="s">
        <v>516</v>
      </c>
      <c r="B327" s="899" t="s">
        <v>93</v>
      </c>
      <c r="C327" s="920"/>
      <c r="D327" s="920"/>
      <c r="E327" s="920"/>
      <c r="F327" s="905"/>
      <c r="G327" s="24"/>
    </row>
    <row r="328" spans="1:7" ht="25.5" x14ac:dyDescent="0.2">
      <c r="A328" s="1591"/>
      <c r="B328" s="901" t="s">
        <v>106</v>
      </c>
      <c r="C328" s="921"/>
      <c r="D328" s="921"/>
      <c r="E328" s="921"/>
      <c r="F328" s="906"/>
      <c r="G328" s="24"/>
    </row>
    <row r="329" spans="1:7" x14ac:dyDescent="0.2">
      <c r="A329" s="1591"/>
      <c r="B329" s="901" t="s">
        <v>95</v>
      </c>
      <c r="C329" s="921">
        <v>544000</v>
      </c>
      <c r="D329" s="921">
        <v>2267217</v>
      </c>
      <c r="E329" s="921">
        <v>2154910</v>
      </c>
      <c r="F329" s="906">
        <f>E329/D329*100</f>
        <v>95.046482096773261</v>
      </c>
      <c r="G329" s="24"/>
    </row>
    <row r="330" spans="1:7" x14ac:dyDescent="0.2">
      <c r="A330" s="1591"/>
      <c r="B330" s="901" t="s">
        <v>107</v>
      </c>
      <c r="C330" s="921"/>
      <c r="D330" s="921"/>
      <c r="E330" s="921"/>
      <c r="F330" s="906"/>
      <c r="G330" s="24"/>
    </row>
    <row r="331" spans="1:7" ht="25.5" x14ac:dyDescent="0.2">
      <c r="A331" s="1591"/>
      <c r="B331" s="901" t="s">
        <v>102</v>
      </c>
      <c r="C331" s="921">
        <v>7186445</v>
      </c>
      <c r="D331" s="921">
        <v>4701645</v>
      </c>
      <c r="E331" s="921">
        <v>4701645</v>
      </c>
      <c r="F331" s="906">
        <f>E331/D331*100</f>
        <v>100</v>
      </c>
      <c r="G331" s="24"/>
    </row>
    <row r="332" spans="1:7" x14ac:dyDescent="0.2">
      <c r="A332" s="1591"/>
      <c r="B332" s="901" t="s">
        <v>108</v>
      </c>
      <c r="C332" s="921"/>
      <c r="D332" s="921"/>
      <c r="E332" s="921"/>
      <c r="F332" s="906"/>
      <c r="G332" s="24"/>
    </row>
    <row r="333" spans="1:7" x14ac:dyDescent="0.2">
      <c r="A333" s="1591"/>
      <c r="B333" s="901" t="s">
        <v>97</v>
      </c>
      <c r="C333" s="921"/>
      <c r="D333" s="921">
        <v>152400</v>
      </c>
      <c r="E333" s="921">
        <v>152400</v>
      </c>
      <c r="F333" s="906"/>
      <c r="G333" s="24"/>
    </row>
    <row r="334" spans="1:7" x14ac:dyDescent="0.2">
      <c r="A334" s="1591"/>
      <c r="B334" s="901" t="s">
        <v>98</v>
      </c>
      <c r="C334" s="884"/>
      <c r="D334" s="921">
        <v>11070</v>
      </c>
      <c r="E334" s="921">
        <v>11070</v>
      </c>
      <c r="F334" s="906">
        <f>E334/D334*100</f>
        <v>100</v>
      </c>
      <c r="G334" s="24"/>
    </row>
    <row r="335" spans="1:7" x14ac:dyDescent="0.2">
      <c r="A335" s="1591"/>
      <c r="B335" s="901" t="s">
        <v>99</v>
      </c>
      <c r="C335" s="884"/>
      <c r="D335" s="921"/>
      <c r="E335" s="884"/>
      <c r="F335" s="906"/>
      <c r="G335" s="24"/>
    </row>
    <row r="336" spans="1:7" ht="13.5" thickBot="1" x14ac:dyDescent="0.25">
      <c r="A336" s="1591"/>
      <c r="B336" s="902" t="s">
        <v>109</v>
      </c>
      <c r="C336" s="885"/>
      <c r="D336" s="885"/>
      <c r="E336" s="885"/>
      <c r="F336" s="907"/>
      <c r="G336" s="24"/>
    </row>
    <row r="337" spans="1:7" ht="13.5" thickBot="1" x14ac:dyDescent="0.25">
      <c r="A337" s="1591"/>
      <c r="B337" s="897" t="s">
        <v>14</v>
      </c>
      <c r="C337" s="773">
        <f>SUM(C327:C336)</f>
        <v>7730445</v>
      </c>
      <c r="D337" s="773">
        <f>SUM(D327:D336)</f>
        <v>7132332</v>
      </c>
      <c r="E337" s="773">
        <f>SUM(E327:E336)</f>
        <v>7020025</v>
      </c>
      <c r="F337" s="898">
        <f>E337/D337*100</f>
        <v>98.425381768543588</v>
      </c>
      <c r="G337" s="24"/>
    </row>
    <row r="338" spans="1:7" ht="13.5" thickBot="1" x14ac:dyDescent="0.25">
      <c r="A338" s="909" t="s">
        <v>77</v>
      </c>
      <c r="B338" s="910" t="s">
        <v>27</v>
      </c>
      <c r="C338" s="911" t="s">
        <v>167</v>
      </c>
      <c r="D338" s="911" t="s">
        <v>159</v>
      </c>
      <c r="E338" s="911" t="s">
        <v>160</v>
      </c>
      <c r="F338" s="912" t="s">
        <v>161</v>
      </c>
      <c r="G338" s="24"/>
    </row>
    <row r="339" spans="1:7" x14ac:dyDescent="0.2">
      <c r="A339" s="1590" t="s">
        <v>517</v>
      </c>
      <c r="B339" s="899" t="s">
        <v>93</v>
      </c>
      <c r="C339" s="892"/>
      <c r="D339" s="892"/>
      <c r="E339" s="892"/>
      <c r="F339" s="905"/>
      <c r="G339" s="24"/>
    </row>
    <row r="340" spans="1:7" ht="25.5" x14ac:dyDescent="0.2">
      <c r="A340" s="1591"/>
      <c r="B340" s="901" t="s">
        <v>106</v>
      </c>
      <c r="C340" s="751"/>
      <c r="D340" s="751"/>
      <c r="E340" s="751"/>
      <c r="F340" s="906"/>
      <c r="G340" s="24"/>
    </row>
    <row r="341" spans="1:7" x14ac:dyDescent="0.2">
      <c r="A341" s="1591"/>
      <c r="B341" s="901" t="s">
        <v>95</v>
      </c>
      <c r="C341" s="751">
        <v>365000</v>
      </c>
      <c r="D341" s="751">
        <v>72000</v>
      </c>
      <c r="E341" s="751">
        <v>72000</v>
      </c>
      <c r="F341" s="906">
        <f>E341/D341*100</f>
        <v>100</v>
      </c>
      <c r="G341" s="24"/>
    </row>
    <row r="342" spans="1:7" x14ac:dyDescent="0.2">
      <c r="A342" s="1591"/>
      <c r="B342" s="901" t="s">
        <v>107</v>
      </c>
      <c r="C342" s="751">
        <v>9681649</v>
      </c>
      <c r="D342" s="751">
        <v>8159925</v>
      </c>
      <c r="E342" s="751">
        <v>8052406</v>
      </c>
      <c r="F342" s="906">
        <f>E342/D342*100</f>
        <v>98.682353085353114</v>
      </c>
      <c r="G342" s="24"/>
    </row>
    <row r="343" spans="1:7" ht="25.5" x14ac:dyDescent="0.2">
      <c r="A343" s="1591"/>
      <c r="B343" s="901" t="s">
        <v>102</v>
      </c>
      <c r="C343" s="751">
        <v>800000</v>
      </c>
      <c r="D343" s="751">
        <v>7265435</v>
      </c>
      <c r="E343" s="751">
        <v>6362935</v>
      </c>
      <c r="F343" s="906">
        <f>E343/D343*100</f>
        <v>87.578169786117428</v>
      </c>
      <c r="G343" s="24"/>
    </row>
    <row r="344" spans="1:7" x14ac:dyDescent="0.2">
      <c r="A344" s="1591"/>
      <c r="B344" s="901" t="s">
        <v>108</v>
      </c>
      <c r="C344" s="751"/>
      <c r="D344" s="751"/>
      <c r="E344" s="751"/>
      <c r="F344" s="906"/>
      <c r="G344" s="24"/>
    </row>
    <row r="345" spans="1:7" x14ac:dyDescent="0.2">
      <c r="A345" s="1591"/>
      <c r="B345" s="901" t="s">
        <v>97</v>
      </c>
      <c r="C345" s="751"/>
      <c r="D345" s="751"/>
      <c r="E345" s="751"/>
      <c r="F345" s="906"/>
      <c r="G345" s="24"/>
    </row>
    <row r="346" spans="1:7" x14ac:dyDescent="0.2">
      <c r="A346" s="1591"/>
      <c r="B346" s="901" t="s">
        <v>98</v>
      </c>
      <c r="C346" s="765"/>
      <c r="D346" s="765"/>
      <c r="E346" s="765"/>
      <c r="F346" s="906"/>
      <c r="G346" s="24"/>
    </row>
    <row r="347" spans="1:7" x14ac:dyDescent="0.2">
      <c r="A347" s="1591"/>
      <c r="B347" s="901" t="s">
        <v>99</v>
      </c>
      <c r="C347" s="765"/>
      <c r="D347" s="765"/>
      <c r="E347" s="765"/>
      <c r="F347" s="906"/>
      <c r="G347" s="24"/>
    </row>
    <row r="348" spans="1:7" ht="13.5" thickBot="1" x14ac:dyDescent="0.25">
      <c r="A348" s="1591"/>
      <c r="B348" s="902" t="s">
        <v>109</v>
      </c>
      <c r="C348" s="767"/>
      <c r="D348" s="767"/>
      <c r="E348" s="767"/>
      <c r="F348" s="907"/>
      <c r="G348" s="24"/>
    </row>
    <row r="349" spans="1:7" ht="13.5" thickBot="1" x14ac:dyDescent="0.25">
      <c r="A349" s="1591"/>
      <c r="B349" s="897" t="s">
        <v>14</v>
      </c>
      <c r="C349" s="773">
        <f>SUM(C339:C348)</f>
        <v>10846649</v>
      </c>
      <c r="D349" s="773">
        <f>SUM(D339:D348)</f>
        <v>15497360</v>
      </c>
      <c r="E349" s="773">
        <f>SUM(E339:E348)</f>
        <v>14487341</v>
      </c>
      <c r="F349" s="898">
        <f>E349/D349*100</f>
        <v>93.482638333238697</v>
      </c>
      <c r="G349" s="24"/>
    </row>
    <row r="350" spans="1:7" x14ac:dyDescent="0.2">
      <c r="A350" s="1590" t="s">
        <v>518</v>
      </c>
      <c r="B350" s="899" t="s">
        <v>93</v>
      </c>
      <c r="C350" s="892"/>
      <c r="D350" s="892"/>
      <c r="E350" s="892"/>
      <c r="F350" s="900"/>
      <c r="G350" s="24"/>
    </row>
    <row r="351" spans="1:7" ht="25.5" x14ac:dyDescent="0.2">
      <c r="A351" s="1591"/>
      <c r="B351" s="901" t="s">
        <v>106</v>
      </c>
      <c r="C351" s="751"/>
      <c r="D351" s="751"/>
      <c r="E351" s="751"/>
      <c r="F351" s="893"/>
      <c r="G351" s="24"/>
    </row>
    <row r="352" spans="1:7" x14ac:dyDescent="0.2">
      <c r="A352" s="1591"/>
      <c r="B352" s="901" t="s">
        <v>95</v>
      </c>
      <c r="C352" s="751">
        <v>4965000</v>
      </c>
      <c r="D352" s="751">
        <v>4675806</v>
      </c>
      <c r="E352" s="751">
        <v>4571805</v>
      </c>
      <c r="F352" s="906">
        <f>E352/D352*100</f>
        <v>97.775763151850185</v>
      </c>
      <c r="G352" s="24"/>
    </row>
    <row r="353" spans="1:7" x14ac:dyDescent="0.2">
      <c r="A353" s="1591"/>
      <c r="B353" s="901" t="s">
        <v>107</v>
      </c>
      <c r="C353" s="751"/>
      <c r="D353" s="751"/>
      <c r="E353" s="751"/>
      <c r="F353" s="893"/>
      <c r="G353" s="24"/>
    </row>
    <row r="354" spans="1:7" ht="25.5" x14ac:dyDescent="0.2">
      <c r="A354" s="1591"/>
      <c r="B354" s="901" t="s">
        <v>102</v>
      </c>
      <c r="C354" s="751"/>
      <c r="D354" s="751"/>
      <c r="E354" s="751"/>
      <c r="F354" s="893"/>
      <c r="G354" s="24"/>
    </row>
    <row r="355" spans="1:7" x14ac:dyDescent="0.2">
      <c r="A355" s="1591"/>
      <c r="B355" s="901" t="s">
        <v>108</v>
      </c>
      <c r="C355" s="751"/>
      <c r="D355" s="751"/>
      <c r="E355" s="751"/>
      <c r="F355" s="893"/>
      <c r="G355" s="24"/>
    </row>
    <row r="356" spans="1:7" x14ac:dyDescent="0.2">
      <c r="A356" s="1591"/>
      <c r="B356" s="901" t="s">
        <v>97</v>
      </c>
      <c r="C356" s="751"/>
      <c r="D356" s="751"/>
      <c r="E356" s="751"/>
      <c r="F356" s="893"/>
      <c r="G356" s="24"/>
    </row>
    <row r="357" spans="1:7" x14ac:dyDescent="0.2">
      <c r="A357" s="1591"/>
      <c r="B357" s="901" t="s">
        <v>98</v>
      </c>
      <c r="C357" s="765"/>
      <c r="D357" s="765"/>
      <c r="E357" s="765"/>
      <c r="F357" s="893"/>
      <c r="G357" s="24"/>
    </row>
    <row r="358" spans="1:7" x14ac:dyDescent="0.2">
      <c r="A358" s="1591"/>
      <c r="B358" s="901" t="s">
        <v>99</v>
      </c>
      <c r="C358" s="765"/>
      <c r="D358" s="765"/>
      <c r="E358" s="765"/>
      <c r="F358" s="893"/>
      <c r="G358" s="24"/>
    </row>
    <row r="359" spans="1:7" ht="13.5" thickBot="1" x14ac:dyDescent="0.25">
      <c r="A359" s="1591"/>
      <c r="B359" s="902" t="s">
        <v>109</v>
      </c>
      <c r="C359" s="767"/>
      <c r="D359" s="767"/>
      <c r="E359" s="767"/>
      <c r="F359" s="903"/>
      <c r="G359" s="24"/>
    </row>
    <row r="360" spans="1:7" ht="13.5" thickBot="1" x14ac:dyDescent="0.25">
      <c r="A360" s="1591"/>
      <c r="B360" s="897" t="s">
        <v>14</v>
      </c>
      <c r="C360" s="773">
        <f>SUM(C350:C359)</f>
        <v>4965000</v>
      </c>
      <c r="D360" s="773">
        <f>SUM(D350:D359)</f>
        <v>4675806</v>
      </c>
      <c r="E360" s="773">
        <f>SUM(E350:E359)</f>
        <v>4571805</v>
      </c>
      <c r="F360" s="898">
        <f>E360/D360*100</f>
        <v>97.775763151850185</v>
      </c>
      <c r="G360" s="24"/>
    </row>
    <row r="361" spans="1:7" x14ac:dyDescent="0.2">
      <c r="A361" s="1590" t="s">
        <v>80</v>
      </c>
      <c r="B361" s="899" t="s">
        <v>93</v>
      </c>
      <c r="C361" s="892"/>
      <c r="D361" s="892"/>
      <c r="E361" s="892"/>
      <c r="F361" s="905"/>
      <c r="G361" s="24"/>
    </row>
    <row r="362" spans="1:7" ht="25.5" x14ac:dyDescent="0.2">
      <c r="A362" s="1591"/>
      <c r="B362" s="901" t="s">
        <v>106</v>
      </c>
      <c r="C362" s="751"/>
      <c r="D362" s="751"/>
      <c r="E362" s="751"/>
      <c r="F362" s="906"/>
      <c r="G362" s="24"/>
    </row>
    <row r="363" spans="1:7" x14ac:dyDescent="0.2">
      <c r="A363" s="1591"/>
      <c r="B363" s="901" t="s">
        <v>95</v>
      </c>
      <c r="C363" s="751">
        <v>2445000</v>
      </c>
      <c r="D363" s="751">
        <v>2630516</v>
      </c>
      <c r="E363" s="751">
        <v>2630516</v>
      </c>
      <c r="F363" s="906">
        <f>E363/D363*100</f>
        <v>100</v>
      </c>
      <c r="G363" s="24"/>
    </row>
    <row r="364" spans="1:7" x14ac:dyDescent="0.2">
      <c r="A364" s="1591"/>
      <c r="B364" s="901" t="s">
        <v>107</v>
      </c>
      <c r="C364" s="751"/>
      <c r="D364" s="751"/>
      <c r="E364" s="751"/>
      <c r="F364" s="906"/>
      <c r="G364" s="24"/>
    </row>
    <row r="365" spans="1:7" ht="25.5" x14ac:dyDescent="0.2">
      <c r="A365" s="1591"/>
      <c r="B365" s="901" t="s">
        <v>102</v>
      </c>
      <c r="C365" s="751"/>
      <c r="D365" s="751"/>
      <c r="E365" s="751"/>
      <c r="F365" s="906"/>
      <c r="G365" s="24"/>
    </row>
    <row r="366" spans="1:7" x14ac:dyDescent="0.2">
      <c r="A366" s="1591"/>
      <c r="B366" s="901" t="s">
        <v>108</v>
      </c>
      <c r="C366" s="751"/>
      <c r="D366" s="751"/>
      <c r="E366" s="751"/>
      <c r="F366" s="906"/>
      <c r="G366" s="24"/>
    </row>
    <row r="367" spans="1:7" x14ac:dyDescent="0.2">
      <c r="A367" s="1591"/>
      <c r="B367" s="901" t="s">
        <v>97</v>
      </c>
      <c r="C367" s="751"/>
      <c r="D367" s="751"/>
      <c r="E367" s="751"/>
      <c r="F367" s="906"/>
      <c r="G367" s="24"/>
    </row>
    <row r="368" spans="1:7" x14ac:dyDescent="0.2">
      <c r="A368" s="1591"/>
      <c r="B368" s="901" t="s">
        <v>98</v>
      </c>
      <c r="C368" s="765"/>
      <c r="D368" s="765"/>
      <c r="E368" s="765"/>
      <c r="F368" s="906"/>
      <c r="G368" s="24"/>
    </row>
    <row r="369" spans="1:7" x14ac:dyDescent="0.2">
      <c r="A369" s="1591"/>
      <c r="B369" s="901" t="s">
        <v>99</v>
      </c>
      <c r="C369" s="765"/>
      <c r="D369" s="765"/>
      <c r="E369" s="765"/>
      <c r="F369" s="906"/>
      <c r="G369" s="24"/>
    </row>
    <row r="370" spans="1:7" ht="13.5" thickBot="1" x14ac:dyDescent="0.25">
      <c r="A370" s="1591"/>
      <c r="B370" s="902" t="s">
        <v>109</v>
      </c>
      <c r="C370" s="767">
        <v>7554365</v>
      </c>
      <c r="D370" s="767">
        <v>7554365</v>
      </c>
      <c r="E370" s="767">
        <v>7554365</v>
      </c>
      <c r="F370" s="906">
        <f>E370/D370*100</f>
        <v>100</v>
      </c>
      <c r="G370" s="24"/>
    </row>
    <row r="371" spans="1:7" ht="13.5" thickBot="1" x14ac:dyDescent="0.25">
      <c r="A371" s="1591"/>
      <c r="B371" s="897" t="s">
        <v>14</v>
      </c>
      <c r="C371" s="773">
        <f>SUM(C361:C370)</f>
        <v>9999365</v>
      </c>
      <c r="D371" s="773">
        <f>SUM(D361:D370)</f>
        <v>10184881</v>
      </c>
      <c r="E371" s="773">
        <f>SUM(E361:E370)</f>
        <v>10184881</v>
      </c>
      <c r="F371" s="898">
        <f>E371/D371*100</f>
        <v>100</v>
      </c>
      <c r="G371" s="24"/>
    </row>
    <row r="372" spans="1:7" x14ac:dyDescent="0.2">
      <c r="A372" s="1590" t="s">
        <v>505</v>
      </c>
      <c r="B372" s="899" t="s">
        <v>93</v>
      </c>
      <c r="C372" s="892"/>
      <c r="D372" s="892"/>
      <c r="E372" s="892"/>
      <c r="F372" s="900"/>
      <c r="G372" s="24"/>
    </row>
    <row r="373" spans="1:7" ht="25.5" x14ac:dyDescent="0.2">
      <c r="A373" s="1591"/>
      <c r="B373" s="901" t="s">
        <v>106</v>
      </c>
      <c r="C373" s="751"/>
      <c r="D373" s="751"/>
      <c r="E373" s="751"/>
      <c r="F373" s="893"/>
      <c r="G373" s="24"/>
    </row>
    <row r="374" spans="1:7" x14ac:dyDescent="0.2">
      <c r="A374" s="1591"/>
      <c r="B374" s="901" t="s">
        <v>95</v>
      </c>
      <c r="C374" s="751"/>
      <c r="D374" s="751"/>
      <c r="E374" s="751"/>
      <c r="F374" s="893"/>
      <c r="G374" s="24"/>
    </row>
    <row r="375" spans="1:7" ht="18.75" customHeight="1" x14ac:dyDescent="0.2">
      <c r="A375" s="1591"/>
      <c r="B375" s="901" t="s">
        <v>107</v>
      </c>
      <c r="C375" s="751"/>
      <c r="D375" s="751"/>
      <c r="E375" s="751"/>
      <c r="F375" s="893"/>
      <c r="G375" s="24"/>
    </row>
    <row r="376" spans="1:7" ht="25.5" x14ac:dyDescent="0.2">
      <c r="A376" s="1591"/>
      <c r="B376" s="901" t="s">
        <v>102</v>
      </c>
      <c r="C376" s="751"/>
      <c r="D376" s="751"/>
      <c r="E376" s="751"/>
      <c r="F376" s="893"/>
      <c r="G376" s="24"/>
    </row>
    <row r="377" spans="1:7" x14ac:dyDescent="0.2">
      <c r="A377" s="1591"/>
      <c r="B377" s="901" t="s">
        <v>108</v>
      </c>
      <c r="C377" s="751">
        <v>57570128</v>
      </c>
      <c r="D377" s="751"/>
      <c r="E377" s="751"/>
      <c r="F377" s="893"/>
      <c r="G377" s="24"/>
    </row>
    <row r="378" spans="1:7" x14ac:dyDescent="0.2">
      <c r="A378" s="1591"/>
      <c r="B378" s="901" t="s">
        <v>97</v>
      </c>
      <c r="C378" s="751"/>
      <c r="D378" s="751"/>
      <c r="E378" s="751"/>
      <c r="F378" s="893"/>
      <c r="G378" s="24"/>
    </row>
    <row r="379" spans="1:7" x14ac:dyDescent="0.2">
      <c r="A379" s="1591"/>
      <c r="B379" s="901" t="s">
        <v>98</v>
      </c>
      <c r="C379" s="765"/>
      <c r="D379" s="765"/>
      <c r="E379" s="765"/>
      <c r="F379" s="893"/>
      <c r="G379" s="24"/>
    </row>
    <row r="380" spans="1:7" x14ac:dyDescent="0.2">
      <c r="A380" s="1591"/>
      <c r="B380" s="901" t="s">
        <v>99</v>
      </c>
      <c r="C380" s="765"/>
      <c r="D380" s="765"/>
      <c r="E380" s="765"/>
      <c r="F380" s="893"/>
      <c r="G380" s="24"/>
    </row>
    <row r="381" spans="1:7" ht="13.5" thickBot="1" x14ac:dyDescent="0.25">
      <c r="A381" s="1591"/>
      <c r="B381" s="902" t="s">
        <v>109</v>
      </c>
      <c r="C381" s="767"/>
      <c r="D381" s="767"/>
      <c r="E381" s="767"/>
      <c r="F381" s="903"/>
      <c r="G381" s="24"/>
    </row>
    <row r="382" spans="1:7" ht="13.5" thickBot="1" x14ac:dyDescent="0.25">
      <c r="A382" s="1591"/>
      <c r="B382" s="897" t="s">
        <v>14</v>
      </c>
      <c r="C382" s="1246">
        <f>SUM(C372:C381)</f>
        <v>57570128</v>
      </c>
      <c r="D382" s="1246">
        <f>SUM(D372:D381)</f>
        <v>0</v>
      </c>
      <c r="E382" s="1246">
        <f>SUM(E372:E381)</f>
        <v>0</v>
      </c>
      <c r="F382" s="1059"/>
      <c r="G382" s="24"/>
    </row>
    <row r="383" spans="1:7" ht="13.5" thickBot="1" x14ac:dyDescent="0.25">
      <c r="A383" s="1593" t="s">
        <v>11</v>
      </c>
      <c r="B383" s="1247" t="s">
        <v>93</v>
      </c>
      <c r="C383" s="1250">
        <f>SUM(C372+C361+C350+C339+C327+C316+C305+C294+C272+C261+C250+C239+C227+C216+C205+C194+C183+C172+C161+C149+C138+C127+C105+C94+C83+C71+C60+C49+C38+C27+C16+C5+C116+C283)</f>
        <v>143285546</v>
      </c>
      <c r="D383" s="1250">
        <f>SUM(D372+D361+D350+D339+D327+D316+D305+D294+D272+D261+D250+D239+D227+D216+D205+D194+D183+D172+D161+D149+D138+D127+D105+D94+D83+D71+D60+D49+D38+D27+D16+D5+D116+D283)</f>
        <v>503403623</v>
      </c>
      <c r="E383" s="1250">
        <f>SUM(E372+E361+E350+E339+E327+E316+E305+E294+E272+E261+E250+E239+E227+E216+E205+E194+E183+E172+E161+E149+E138+E127+E105+E94+E83+E71+E60+E49+E38+E27+E16+E5+E116+E283)</f>
        <v>420634962</v>
      </c>
      <c r="F383" s="1066">
        <f>E383/D383*100</f>
        <v>83.558191236935144</v>
      </c>
    </row>
    <row r="384" spans="1:7" ht="26.25" thickBot="1" x14ac:dyDescent="0.25">
      <c r="A384" s="1594"/>
      <c r="B384" s="1248" t="s">
        <v>106</v>
      </c>
      <c r="C384" s="1250">
        <f t="shared" ref="C384:E384" si="10">SUM(C373+C362+C351+C340+C328+C317+C306+C295+C273+C262+C251+C240+C228+C217+C206+C195+C184+C173+C162+C150+C139+C128+C106+C95+C84+C72+C61+C50+C39+C28+C17+C6+C117+C284)</f>
        <v>20909235</v>
      </c>
      <c r="D384" s="1250">
        <f t="shared" si="10"/>
        <v>69138420</v>
      </c>
      <c r="E384" s="1250">
        <f t="shared" si="10"/>
        <v>52148854</v>
      </c>
      <c r="F384" s="1270">
        <f t="shared" ref="F384:F393" si="11">E384/D384*100</f>
        <v>75.426736682730095</v>
      </c>
    </row>
    <row r="385" spans="1:6" ht="13.5" thickBot="1" x14ac:dyDescent="0.25">
      <c r="A385" s="1594"/>
      <c r="B385" s="1248" t="s">
        <v>95</v>
      </c>
      <c r="C385" s="1250">
        <f t="shared" ref="C385:E385" si="12">SUM(C374+C363+C352+C341+C329+C318+C307+C296+C274+C263+C252+C241+C229+C218+C207+C196+C185+C174+C163+C151+C140+C129+C107+C96+C85+C73+C62+C51+C40+C29+C18+C7+C118+C285)</f>
        <v>109238809</v>
      </c>
      <c r="D385" s="1250">
        <f t="shared" si="12"/>
        <v>182484212</v>
      </c>
      <c r="E385" s="1250">
        <f t="shared" si="12"/>
        <v>168063807</v>
      </c>
      <c r="F385" s="1066">
        <f t="shared" si="11"/>
        <v>92.097724596580449</v>
      </c>
    </row>
    <row r="386" spans="1:6" ht="19.5" customHeight="1" thickBot="1" x14ac:dyDescent="0.25">
      <c r="A386" s="1594"/>
      <c r="B386" s="1248" t="s">
        <v>107</v>
      </c>
      <c r="C386" s="1250">
        <f t="shared" ref="C386:E386" si="13">SUM(C375+C364+C353+C342+C330+C319+C308+C297+C275+C264+C253+C242+C230+C219+C208+C197+C186+C175+C164+C152+C141+C130+C108+C97+C86+C74+C63+C52+C41+C30+C19+C8+C119+C286)</f>
        <v>11584249</v>
      </c>
      <c r="D386" s="1250">
        <f t="shared" si="13"/>
        <v>17795890</v>
      </c>
      <c r="E386" s="1250">
        <f t="shared" si="13"/>
        <v>17688371</v>
      </c>
      <c r="F386" s="1270">
        <f t="shared" si="11"/>
        <v>99.395821169944298</v>
      </c>
    </row>
    <row r="387" spans="1:6" ht="26.25" thickBot="1" x14ac:dyDescent="0.25">
      <c r="A387" s="1594"/>
      <c r="B387" s="1248" t="s">
        <v>102</v>
      </c>
      <c r="C387" s="1250">
        <f t="shared" ref="C387:E387" si="14">SUM(C376+C365+C354+C343+C331+C320+C309+C298+C276+C265+C254+C243+C231+C220+C209+C198+C187+C176+C165+C153+C142+C131+C109+C98+C87+C75+C64+C53+C42+C31+C20+C9+C120+C287)</f>
        <v>76289043</v>
      </c>
      <c r="D387" s="1250">
        <f t="shared" si="14"/>
        <v>88658483</v>
      </c>
      <c r="E387" s="1250">
        <f t="shared" si="14"/>
        <v>81752101</v>
      </c>
      <c r="F387" s="1066">
        <f t="shared" si="11"/>
        <v>92.210128386699324</v>
      </c>
    </row>
    <row r="388" spans="1:6" ht="13.5" thickBot="1" x14ac:dyDescent="0.25">
      <c r="A388" s="1594"/>
      <c r="B388" s="1248" t="s">
        <v>108</v>
      </c>
      <c r="C388" s="1250">
        <f t="shared" ref="C388:E388" si="15">SUM(C377+C366+C355+C344+C332+C321+C310+C299+C277+C266+C255+C244+C232+C221+C210+C199+C188+C177+C166+C154+C143+C132+C110+C99+C88+C76+C65+C54+C43+C32+C21+C10+C121+C288)</f>
        <v>57570128</v>
      </c>
      <c r="D388" s="1250">
        <f t="shared" si="15"/>
        <v>0</v>
      </c>
      <c r="E388" s="1250">
        <f t="shared" si="15"/>
        <v>0</v>
      </c>
      <c r="F388" s="1270"/>
    </row>
    <row r="389" spans="1:6" ht="13.5" thickBot="1" x14ac:dyDescent="0.25">
      <c r="A389" s="1594"/>
      <c r="B389" s="1248" t="s">
        <v>97</v>
      </c>
      <c r="C389" s="1250">
        <f t="shared" ref="C389:E389" si="16">SUM(C378+C367+C356+C345+C333+C322+C311+C300+C278+C267+C256+C245+C233+C222+C211+C200+C189+C178+C167+C155+C144+C133+C111+C100+C89+C77+C66+C55+C44+C33+C22+C11+C122+C289)</f>
        <v>2036392385</v>
      </c>
      <c r="D389" s="1250">
        <f t="shared" si="16"/>
        <v>2942562710</v>
      </c>
      <c r="E389" s="1250">
        <f t="shared" si="16"/>
        <v>127186312</v>
      </c>
      <c r="F389" s="1066">
        <f t="shared" si="11"/>
        <v>4.3222974167303301</v>
      </c>
    </row>
    <row r="390" spans="1:6" ht="13.5" thickBot="1" x14ac:dyDescent="0.25">
      <c r="A390" s="1594"/>
      <c r="B390" s="1248" t="s">
        <v>98</v>
      </c>
      <c r="C390" s="1250">
        <f t="shared" ref="C390:E390" si="17">SUM(C379+C368+C357+C346+C334+C323+C312+C301+C279+C268+C257+C246+C234+C223+C212+C201+C190+C179+C168+C156+C145+C134+C112+C101+C90+C78+C67+C56+C45+C34+C23+C12+C123+C290)</f>
        <v>10174018</v>
      </c>
      <c r="D390" s="1250">
        <f t="shared" si="17"/>
        <v>39195661</v>
      </c>
      <c r="E390" s="1250">
        <f t="shared" si="17"/>
        <v>31364261</v>
      </c>
      <c r="F390" s="1066">
        <f t="shared" si="11"/>
        <v>80.0197271835778</v>
      </c>
    </row>
    <row r="391" spans="1:6" ht="13.5" thickBot="1" x14ac:dyDescent="0.25">
      <c r="A391" s="1594"/>
      <c r="B391" s="1248" t="s">
        <v>99</v>
      </c>
      <c r="C391" s="1250">
        <f t="shared" ref="C391:E391" si="18">SUM(C380+C369+C358+C347+C335+C324+C313+C302+C280+C269+C258+C247+C235+C224+C213+C202+C191+C180+C169+C157+C146+C135+C113+C102+C91+C79+C68+C57+C46+C35+C24+C13+C124+C291)</f>
        <v>10495990</v>
      </c>
      <c r="D391" s="1250">
        <f t="shared" si="18"/>
        <v>1824753</v>
      </c>
      <c r="E391" s="1250">
        <f t="shared" si="18"/>
        <v>1824753</v>
      </c>
      <c r="F391" s="1270">
        <f t="shared" si="11"/>
        <v>100</v>
      </c>
    </row>
    <row r="392" spans="1:6" ht="13.5" thickBot="1" x14ac:dyDescent="0.25">
      <c r="A392" s="1594"/>
      <c r="B392" s="1249" t="s">
        <v>109</v>
      </c>
      <c r="C392" s="1250">
        <f t="shared" ref="C392:E392" si="19">SUM(C381+C370+C359+C348+C336+C325+C314+C303+C281+C270+C259+C248+C236+C225+C214+C203+C192+C181+C170+C158+C147+C136+C114+C103+C92+C80+C69+C58+C47+C36+C25+C14+C125+C292)</f>
        <v>126119534</v>
      </c>
      <c r="D392" s="1250">
        <f t="shared" si="19"/>
        <v>149603416</v>
      </c>
      <c r="E392" s="1250">
        <f t="shared" si="19"/>
        <v>133050594</v>
      </c>
      <c r="F392" s="1066">
        <f t="shared" si="11"/>
        <v>88.935532060310706</v>
      </c>
    </row>
    <row r="393" spans="1:6" ht="13.5" thickBot="1" x14ac:dyDescent="0.25">
      <c r="A393" s="1595"/>
      <c r="B393" s="1067" t="s">
        <v>14</v>
      </c>
      <c r="C393" s="1273">
        <f>SUM(C383:C392)</f>
        <v>2602058937</v>
      </c>
      <c r="D393" s="1066">
        <f>SUM(D383:D392)</f>
        <v>3994667168</v>
      </c>
      <c r="E393" s="1275">
        <f>SUM(E383:E392)</f>
        <v>1033714015</v>
      </c>
      <c r="F393" s="1271">
        <f t="shared" si="11"/>
        <v>25.877350265392625</v>
      </c>
    </row>
    <row r="394" spans="1:6" x14ac:dyDescent="0.2">
      <c r="A394" s="1072"/>
      <c r="B394" s="1072"/>
      <c r="C394" s="1073"/>
      <c r="D394" s="1073"/>
      <c r="E394" s="1073"/>
      <c r="F394" s="1073"/>
    </row>
    <row r="395" spans="1:6" x14ac:dyDescent="0.2">
      <c r="A395" s="1072"/>
      <c r="B395" s="1072"/>
      <c r="C395" s="1073"/>
      <c r="D395" s="1073"/>
      <c r="E395" s="1073"/>
      <c r="F395" s="1073"/>
    </row>
    <row r="396" spans="1:6" x14ac:dyDescent="0.2">
      <c r="A396" s="1072"/>
      <c r="B396" s="1072"/>
      <c r="C396" s="1073"/>
      <c r="D396" s="1073"/>
      <c r="E396" s="1073"/>
      <c r="F396" s="1073"/>
    </row>
    <row r="397" spans="1:6" x14ac:dyDescent="0.2">
      <c r="A397" s="1072"/>
      <c r="B397" s="1072"/>
      <c r="C397" s="1073"/>
      <c r="D397" s="1073"/>
      <c r="E397" s="1073"/>
      <c r="F397" s="1073"/>
    </row>
    <row r="398" spans="1:6" x14ac:dyDescent="0.2">
      <c r="A398" s="1072"/>
      <c r="B398" s="1072"/>
      <c r="C398" s="1073"/>
      <c r="D398" s="1073"/>
      <c r="E398" s="1073"/>
      <c r="F398" s="1073"/>
    </row>
    <row r="399" spans="1:6" x14ac:dyDescent="0.2">
      <c r="A399" s="1072"/>
      <c r="B399" s="1072"/>
      <c r="C399" s="1073"/>
      <c r="D399" s="1073"/>
      <c r="E399" s="1073"/>
      <c r="F399" s="1073"/>
    </row>
    <row r="400" spans="1:6" x14ac:dyDescent="0.2">
      <c r="A400" s="1072"/>
      <c r="B400" s="1072"/>
      <c r="C400" s="1073"/>
      <c r="D400" s="1073"/>
      <c r="E400" s="1073"/>
      <c r="F400" s="1073"/>
    </row>
    <row r="401" spans="1:6" x14ac:dyDescent="0.2">
      <c r="A401" s="1072"/>
      <c r="B401" s="1072"/>
      <c r="C401" s="1073"/>
      <c r="D401" s="1073"/>
      <c r="E401" s="1073"/>
      <c r="F401" s="1073"/>
    </row>
    <row r="402" spans="1:6" x14ac:dyDescent="0.2">
      <c r="A402" s="1072"/>
      <c r="B402" s="1072"/>
      <c r="C402" s="1073"/>
      <c r="D402" s="1073"/>
      <c r="E402" s="1073"/>
      <c r="F402" s="1073"/>
    </row>
    <row r="403" spans="1:6" x14ac:dyDescent="0.2">
      <c r="A403" s="1072"/>
      <c r="B403" s="1072"/>
      <c r="C403" s="1073"/>
      <c r="D403" s="1073"/>
      <c r="E403" s="1073"/>
      <c r="F403" s="1073"/>
    </row>
    <row r="404" spans="1:6" x14ac:dyDescent="0.2">
      <c r="A404" s="1072"/>
      <c r="B404" s="1072"/>
      <c r="C404" s="1073"/>
      <c r="D404" s="1073"/>
      <c r="E404" s="1073"/>
      <c r="F404" s="1073"/>
    </row>
    <row r="405" spans="1:6" x14ac:dyDescent="0.2">
      <c r="A405" s="1072"/>
      <c r="B405" s="1072"/>
      <c r="C405" s="1073"/>
      <c r="D405" s="1073"/>
      <c r="E405" s="1073"/>
      <c r="F405" s="1073"/>
    </row>
    <row r="406" spans="1:6" x14ac:dyDescent="0.2">
      <c r="A406" s="1072"/>
      <c r="B406" s="1072"/>
      <c r="C406" s="1073"/>
      <c r="D406" s="1073"/>
      <c r="E406" s="1073"/>
      <c r="F406" s="1073"/>
    </row>
    <row r="407" spans="1:6" x14ac:dyDescent="0.2">
      <c r="A407" s="1072"/>
      <c r="B407" s="1072"/>
      <c r="C407" s="1073"/>
      <c r="D407" s="1073"/>
      <c r="E407" s="1073"/>
      <c r="F407" s="1073"/>
    </row>
    <row r="408" spans="1:6" x14ac:dyDescent="0.2">
      <c r="A408" s="1074"/>
      <c r="B408" s="1074"/>
      <c r="C408" s="1075"/>
      <c r="D408" s="1075"/>
      <c r="E408" s="1075"/>
      <c r="F408" s="1075"/>
    </row>
    <row r="409" spans="1:6" x14ac:dyDescent="0.2">
      <c r="B409" s="1072"/>
      <c r="C409" s="1076"/>
      <c r="D409" s="1076"/>
      <c r="E409" s="1076"/>
      <c r="F409" s="1076"/>
    </row>
    <row r="410" spans="1:6" x14ac:dyDescent="0.2">
      <c r="C410" s="1076"/>
      <c r="D410" s="1076"/>
      <c r="E410" s="1076"/>
      <c r="F410" s="1076"/>
    </row>
  </sheetData>
  <mergeCells count="37">
    <mergeCell ref="A38:A48"/>
    <mergeCell ref="A1:F1"/>
    <mergeCell ref="E2:F2"/>
    <mergeCell ref="A5:A15"/>
    <mergeCell ref="A16:A26"/>
    <mergeCell ref="A27:A37"/>
    <mergeCell ref="A172:A182"/>
    <mergeCell ref="A49:A59"/>
    <mergeCell ref="A60:A70"/>
    <mergeCell ref="A71:A81"/>
    <mergeCell ref="A83:A93"/>
    <mergeCell ref="A94:A104"/>
    <mergeCell ref="A105:A115"/>
    <mergeCell ref="A116:A126"/>
    <mergeCell ref="A127:A137"/>
    <mergeCell ref="A138:A148"/>
    <mergeCell ref="A149:A159"/>
    <mergeCell ref="A161:A171"/>
    <mergeCell ref="A294:A304"/>
    <mergeCell ref="A183:A193"/>
    <mergeCell ref="A194:A204"/>
    <mergeCell ref="A205:A215"/>
    <mergeCell ref="A216:A226"/>
    <mergeCell ref="A227:A237"/>
    <mergeCell ref="A239:A249"/>
    <mergeCell ref="A250:A260"/>
    <mergeCell ref="A261:A271"/>
    <mergeCell ref="A272:A282"/>
    <mergeCell ref="A283:A293"/>
    <mergeCell ref="A361:A371"/>
    <mergeCell ref="A372:A382"/>
    <mergeCell ref="A383:A393"/>
    <mergeCell ref="A305:A315"/>
    <mergeCell ref="A316:A326"/>
    <mergeCell ref="A327:A337"/>
    <mergeCell ref="A339:A349"/>
    <mergeCell ref="A350:A360"/>
  </mergeCell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>
    <oddHeader>&amp;R2.1. sz. melléklet
12/2018.(V.31.) Egyek Önk.</oddHeader>
  </headerFooter>
  <rowBreaks count="4" manualBreakCount="4">
    <brk id="81" max="5" man="1"/>
    <brk id="159" max="5" man="1"/>
    <brk id="237" max="5" man="1"/>
    <brk id="337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view="pageLayout" topLeftCell="C1" zoomScaleNormal="110" zoomScaleSheetLayoutView="90" workbookViewId="0">
      <selection sqref="A1:F1"/>
    </sheetView>
  </sheetViews>
  <sheetFormatPr defaultRowHeight="12.75" x14ac:dyDescent="0.2"/>
  <cols>
    <col min="1" max="1" width="30.7109375" style="24" customWidth="1"/>
    <col min="2" max="2" width="49" style="24" customWidth="1"/>
    <col min="3" max="3" width="19.140625" style="887" customWidth="1"/>
    <col min="4" max="4" width="17.28515625" style="887" customWidth="1"/>
    <col min="5" max="5" width="21" style="887" customWidth="1"/>
    <col min="6" max="6" width="14.5703125" style="887" customWidth="1"/>
    <col min="7" max="7" width="18" customWidth="1"/>
    <col min="8" max="8" width="12.5703125" customWidth="1"/>
    <col min="9" max="9" width="17.85546875" customWidth="1"/>
    <col min="10" max="10" width="16.7109375" customWidth="1"/>
    <col min="11" max="11" width="17.28515625" customWidth="1"/>
    <col min="12" max="12" width="14.42578125" customWidth="1"/>
  </cols>
  <sheetData>
    <row r="1" spans="1:11" ht="42.75" customHeight="1" x14ac:dyDescent="0.25">
      <c r="A1" s="1599" t="s">
        <v>696</v>
      </c>
      <c r="B1" s="1599"/>
      <c r="C1" s="1599"/>
      <c r="D1" s="1599"/>
      <c r="E1" s="1599"/>
      <c r="F1" s="1599"/>
      <c r="G1" s="886"/>
      <c r="H1" s="1205"/>
      <c r="I1" s="1205"/>
      <c r="J1" s="1205"/>
      <c r="K1" s="1205"/>
    </row>
    <row r="2" spans="1:11" x14ac:dyDescent="0.2">
      <c r="E2" s="1592" t="s">
        <v>197</v>
      </c>
      <c r="F2" s="1592"/>
      <c r="G2" s="603"/>
    </row>
    <row r="3" spans="1:11" ht="13.5" thickBot="1" x14ac:dyDescent="0.25">
      <c r="C3" s="24"/>
      <c r="G3" s="24"/>
      <c r="K3" s="84"/>
    </row>
    <row r="4" spans="1:11" ht="13.5" thickBot="1" x14ac:dyDescent="0.25">
      <c r="A4" s="888" t="s">
        <v>77</v>
      </c>
      <c r="B4" s="889" t="s">
        <v>27</v>
      </c>
      <c r="C4" s="890" t="s">
        <v>167</v>
      </c>
      <c r="D4" s="890" t="s">
        <v>159</v>
      </c>
      <c r="E4" s="890" t="s">
        <v>160</v>
      </c>
      <c r="F4" s="1276" t="s">
        <v>161</v>
      </c>
      <c r="G4" s="24"/>
      <c r="K4" s="1"/>
    </row>
    <row r="5" spans="1:11" x14ac:dyDescent="0.2">
      <c r="A5" s="1590" t="s">
        <v>174</v>
      </c>
      <c r="B5" s="899" t="s">
        <v>93</v>
      </c>
      <c r="C5" s="892"/>
      <c r="D5" s="892"/>
      <c r="E5" s="892"/>
      <c r="F5" s="905"/>
      <c r="G5" s="24"/>
    </row>
    <row r="6" spans="1:11" ht="25.5" x14ac:dyDescent="0.2">
      <c r="A6" s="1591"/>
      <c r="B6" s="901" t="s">
        <v>106</v>
      </c>
      <c r="C6" s="751"/>
      <c r="D6" s="751"/>
      <c r="E6" s="751"/>
      <c r="F6" s="906"/>
      <c r="G6" s="24"/>
    </row>
    <row r="7" spans="1:11" x14ac:dyDescent="0.2">
      <c r="A7" s="1591"/>
      <c r="B7" s="901" t="s">
        <v>95</v>
      </c>
      <c r="C7" s="751">
        <v>4237000</v>
      </c>
      <c r="D7" s="751">
        <v>15016405</v>
      </c>
      <c r="E7" s="751">
        <v>14624055</v>
      </c>
      <c r="F7" s="906">
        <f>E7/D7*100</f>
        <v>97.38719087557908</v>
      </c>
      <c r="G7" s="24"/>
    </row>
    <row r="8" spans="1:11" x14ac:dyDescent="0.2">
      <c r="A8" s="1591"/>
      <c r="B8" s="901" t="s">
        <v>107</v>
      </c>
      <c r="C8" s="751"/>
      <c r="D8" s="751"/>
      <c r="E8" s="751"/>
      <c r="F8" s="906"/>
      <c r="G8" s="24"/>
    </row>
    <row r="9" spans="1:11" ht="25.5" x14ac:dyDescent="0.2">
      <c r="A9" s="1591"/>
      <c r="B9" s="901" t="s">
        <v>102</v>
      </c>
      <c r="C9" s="751">
        <v>1131975</v>
      </c>
      <c r="D9" s="751">
        <v>1144698</v>
      </c>
      <c r="E9" s="751">
        <v>754759</v>
      </c>
      <c r="F9" s="906">
        <f>E9/D9*100</f>
        <v>65.935207364737252</v>
      </c>
      <c r="G9" s="24"/>
    </row>
    <row r="10" spans="1:11" x14ac:dyDescent="0.2">
      <c r="A10" s="1591"/>
      <c r="B10" s="901" t="s">
        <v>108</v>
      </c>
      <c r="C10" s="751"/>
      <c r="D10" s="751"/>
      <c r="E10" s="751"/>
      <c r="F10" s="906"/>
      <c r="G10" s="24"/>
    </row>
    <row r="11" spans="1:11" x14ac:dyDescent="0.2">
      <c r="A11" s="1591"/>
      <c r="B11" s="901" t="s">
        <v>97</v>
      </c>
      <c r="C11" s="751"/>
      <c r="D11" s="751">
        <v>1349012</v>
      </c>
      <c r="E11" s="751">
        <v>1349012</v>
      </c>
      <c r="F11" s="906"/>
      <c r="G11" s="24"/>
    </row>
    <row r="12" spans="1:11" x14ac:dyDescent="0.2">
      <c r="A12" s="1591"/>
      <c r="B12" s="901" t="s">
        <v>98</v>
      </c>
      <c r="C12" s="765"/>
      <c r="D12" s="765"/>
      <c r="E12" s="765"/>
      <c r="F12" s="906"/>
      <c r="G12" s="24"/>
    </row>
    <row r="13" spans="1:11" x14ac:dyDescent="0.2">
      <c r="A13" s="1591"/>
      <c r="B13" s="901" t="s">
        <v>99</v>
      </c>
      <c r="C13" s="765"/>
      <c r="D13" s="765"/>
      <c r="E13" s="765"/>
      <c r="F13" s="906"/>
      <c r="G13" s="24"/>
    </row>
    <row r="14" spans="1:11" ht="13.5" thickBot="1" x14ac:dyDescent="0.25">
      <c r="A14" s="1591"/>
      <c r="B14" s="902" t="s">
        <v>109</v>
      </c>
      <c r="C14" s="767"/>
      <c r="D14" s="767"/>
      <c r="E14" s="767"/>
      <c r="F14" s="907"/>
      <c r="G14" s="24"/>
    </row>
    <row r="15" spans="1:11" ht="12.75" customHeight="1" thickBot="1" x14ac:dyDescent="0.25">
      <c r="A15" s="1591"/>
      <c r="B15" s="897" t="s">
        <v>14</v>
      </c>
      <c r="C15" s="773">
        <f>SUM(C5:C14)</f>
        <v>5368975</v>
      </c>
      <c r="D15" s="773">
        <f>SUM(D5:D14)</f>
        <v>17510115</v>
      </c>
      <c r="E15" s="773">
        <f>SUM(E5:E14)</f>
        <v>16727826</v>
      </c>
      <c r="F15" s="898">
        <f>E15/D15*100</f>
        <v>95.532359439101342</v>
      </c>
      <c r="G15" s="24"/>
    </row>
    <row r="16" spans="1:11" x14ac:dyDescent="0.2">
      <c r="A16" s="1590" t="s">
        <v>81</v>
      </c>
      <c r="B16" s="899" t="s">
        <v>93</v>
      </c>
      <c r="C16" s="892">
        <v>2819700</v>
      </c>
      <c r="D16" s="892">
        <v>3058281</v>
      </c>
      <c r="E16" s="892">
        <v>2249250</v>
      </c>
      <c r="F16" s="906">
        <f>E16/D16*100</f>
        <v>73.546217630100045</v>
      </c>
      <c r="G16" s="24"/>
    </row>
    <row r="17" spans="1:7" ht="25.5" x14ac:dyDescent="0.2">
      <c r="A17" s="1591"/>
      <c r="B17" s="901" t="s">
        <v>106</v>
      </c>
      <c r="C17" s="751">
        <v>577723</v>
      </c>
      <c r="D17" s="751">
        <v>619210</v>
      </c>
      <c r="E17" s="751">
        <v>478846</v>
      </c>
      <c r="F17" s="906">
        <f>E17/D17*100</f>
        <v>77.331761437961276</v>
      </c>
      <c r="G17" s="24"/>
    </row>
    <row r="18" spans="1:7" x14ac:dyDescent="0.2">
      <c r="A18" s="1591"/>
      <c r="B18" s="901" t="s">
        <v>95</v>
      </c>
      <c r="C18" s="751">
        <v>660000</v>
      </c>
      <c r="D18" s="751">
        <v>660000</v>
      </c>
      <c r="E18" s="751">
        <v>584490</v>
      </c>
      <c r="F18" s="906">
        <f>E18/D18*100</f>
        <v>88.559090909090912</v>
      </c>
      <c r="G18" s="24"/>
    </row>
    <row r="19" spans="1:7" x14ac:dyDescent="0.2">
      <c r="A19" s="1591"/>
      <c r="B19" s="901" t="s">
        <v>107</v>
      </c>
      <c r="C19" s="751"/>
      <c r="D19" s="751"/>
      <c r="E19" s="751"/>
      <c r="F19" s="906"/>
      <c r="G19" s="24"/>
    </row>
    <row r="20" spans="1:7" ht="25.5" x14ac:dyDescent="0.2">
      <c r="A20" s="1591"/>
      <c r="B20" s="901" t="s">
        <v>102</v>
      </c>
      <c r="C20" s="751"/>
      <c r="D20" s="751"/>
      <c r="E20" s="751"/>
      <c r="F20" s="906"/>
      <c r="G20" s="24"/>
    </row>
    <row r="21" spans="1:7" x14ac:dyDescent="0.2">
      <c r="A21" s="1591"/>
      <c r="B21" s="901" t="s">
        <v>108</v>
      </c>
      <c r="C21" s="751"/>
      <c r="D21" s="751"/>
      <c r="E21" s="751"/>
      <c r="F21" s="906"/>
      <c r="G21" s="24"/>
    </row>
    <row r="22" spans="1:7" x14ac:dyDescent="0.2">
      <c r="A22" s="1591"/>
      <c r="B22" s="901" t="s">
        <v>97</v>
      </c>
      <c r="C22" s="751"/>
      <c r="D22" s="751"/>
      <c r="E22" s="751"/>
      <c r="F22" s="906"/>
      <c r="G22" s="24"/>
    </row>
    <row r="23" spans="1:7" x14ac:dyDescent="0.2">
      <c r="A23" s="1591"/>
      <c r="B23" s="901" t="s">
        <v>98</v>
      </c>
      <c r="C23" s="765"/>
      <c r="D23" s="765"/>
      <c r="E23" s="765"/>
      <c r="F23" s="906"/>
      <c r="G23" s="24"/>
    </row>
    <row r="24" spans="1:7" x14ac:dyDescent="0.2">
      <c r="A24" s="1591"/>
      <c r="B24" s="901" t="s">
        <v>99</v>
      </c>
      <c r="C24" s="765"/>
      <c r="D24" s="765"/>
      <c r="E24" s="765"/>
      <c r="F24" s="906"/>
      <c r="G24" s="24"/>
    </row>
    <row r="25" spans="1:7" ht="13.5" thickBot="1" x14ac:dyDescent="0.25">
      <c r="A25" s="1591"/>
      <c r="B25" s="902" t="s">
        <v>109</v>
      </c>
      <c r="C25" s="767"/>
      <c r="D25" s="767"/>
      <c r="E25" s="767"/>
      <c r="F25" s="907"/>
      <c r="G25" s="24"/>
    </row>
    <row r="26" spans="1:7" ht="13.5" thickBot="1" x14ac:dyDescent="0.25">
      <c r="A26" s="1591"/>
      <c r="B26" s="897" t="s">
        <v>14</v>
      </c>
      <c r="C26" s="773">
        <f>SUM(C16:C25)</f>
        <v>4057423</v>
      </c>
      <c r="D26" s="773">
        <f>SUM(D16:D25)</f>
        <v>4337491</v>
      </c>
      <c r="E26" s="773">
        <f>SUM(E16:E25)</f>
        <v>3312586</v>
      </c>
      <c r="F26" s="898">
        <f>E26/D26*100</f>
        <v>76.371017253983936</v>
      </c>
      <c r="G26" s="24"/>
    </row>
    <row r="27" spans="1:7" ht="13.5" thickBot="1" x14ac:dyDescent="0.25">
      <c r="A27" s="1593" t="s">
        <v>11</v>
      </c>
      <c r="B27" s="1247" t="s">
        <v>93</v>
      </c>
      <c r="C27" s="1250">
        <f>C16+C5</f>
        <v>2819700</v>
      </c>
      <c r="D27" s="1250">
        <f t="shared" ref="D27:E27" si="0">D16+D5</f>
        <v>3058281</v>
      </c>
      <c r="E27" s="1250">
        <f t="shared" si="0"/>
        <v>2249250</v>
      </c>
      <c r="F27" s="1066">
        <f>E27/D27*100</f>
        <v>73.546217630100045</v>
      </c>
    </row>
    <row r="28" spans="1:7" ht="26.25" thickBot="1" x14ac:dyDescent="0.25">
      <c r="A28" s="1594"/>
      <c r="B28" s="1248" t="s">
        <v>106</v>
      </c>
      <c r="C28" s="1250">
        <f t="shared" ref="C28:E28" si="1">C17+C6</f>
        <v>577723</v>
      </c>
      <c r="D28" s="1250">
        <f t="shared" si="1"/>
        <v>619210</v>
      </c>
      <c r="E28" s="1250">
        <f t="shared" si="1"/>
        <v>478846</v>
      </c>
      <c r="F28" s="1270">
        <f t="shared" ref="F28:F37" si="2">E28/D28*100</f>
        <v>77.331761437961276</v>
      </c>
    </row>
    <row r="29" spans="1:7" ht="13.5" thickBot="1" x14ac:dyDescent="0.25">
      <c r="A29" s="1594"/>
      <c r="B29" s="1248" t="s">
        <v>95</v>
      </c>
      <c r="C29" s="1250">
        <f t="shared" ref="C29:E29" si="3">C18+C7</f>
        <v>4897000</v>
      </c>
      <c r="D29" s="1250">
        <f t="shared" si="3"/>
        <v>15676405</v>
      </c>
      <c r="E29" s="1250">
        <f t="shared" si="3"/>
        <v>15208545</v>
      </c>
      <c r="F29" s="1066">
        <f t="shared" si="2"/>
        <v>97.015514717819556</v>
      </c>
    </row>
    <row r="30" spans="1:7" ht="19.5" customHeight="1" thickBot="1" x14ac:dyDescent="0.25">
      <c r="A30" s="1594"/>
      <c r="B30" s="1248" t="s">
        <v>107</v>
      </c>
      <c r="C30" s="1250">
        <f t="shared" ref="C30:E30" si="4">C19+C8</f>
        <v>0</v>
      </c>
      <c r="D30" s="1250">
        <f t="shared" si="4"/>
        <v>0</v>
      </c>
      <c r="E30" s="1250">
        <f t="shared" si="4"/>
        <v>0</v>
      </c>
      <c r="F30" s="1270"/>
    </row>
    <row r="31" spans="1:7" ht="26.25" thickBot="1" x14ac:dyDescent="0.25">
      <c r="A31" s="1594"/>
      <c r="B31" s="1248" t="s">
        <v>102</v>
      </c>
      <c r="C31" s="1250">
        <f t="shared" ref="C31:E31" si="5">C20+C9</f>
        <v>1131975</v>
      </c>
      <c r="D31" s="1250">
        <f t="shared" si="5"/>
        <v>1144698</v>
      </c>
      <c r="E31" s="1250">
        <f t="shared" si="5"/>
        <v>754759</v>
      </c>
      <c r="F31" s="1066">
        <f t="shared" si="2"/>
        <v>65.935207364737252</v>
      </c>
    </row>
    <row r="32" spans="1:7" ht="13.5" thickBot="1" x14ac:dyDescent="0.25">
      <c r="A32" s="1594"/>
      <c r="B32" s="1248" t="s">
        <v>108</v>
      </c>
      <c r="C32" s="1250">
        <f t="shared" ref="C32:E32" si="6">C21+C10</f>
        <v>0</v>
      </c>
      <c r="D32" s="1250">
        <f t="shared" si="6"/>
        <v>0</v>
      </c>
      <c r="E32" s="1250">
        <f t="shared" si="6"/>
        <v>0</v>
      </c>
      <c r="F32" s="1270"/>
    </row>
    <row r="33" spans="1:6" ht="13.5" thickBot="1" x14ac:dyDescent="0.25">
      <c r="A33" s="1594"/>
      <c r="B33" s="1248" t="s">
        <v>97</v>
      </c>
      <c r="C33" s="1250">
        <f t="shared" ref="C33:E33" si="7">C22+C11</f>
        <v>0</v>
      </c>
      <c r="D33" s="1250">
        <f t="shared" si="7"/>
        <v>1349012</v>
      </c>
      <c r="E33" s="1250">
        <f t="shared" si="7"/>
        <v>1349012</v>
      </c>
      <c r="F33" s="1066">
        <f t="shared" si="2"/>
        <v>100</v>
      </c>
    </row>
    <row r="34" spans="1:6" ht="13.5" thickBot="1" x14ac:dyDescent="0.25">
      <c r="A34" s="1594"/>
      <c r="B34" s="1248" t="s">
        <v>98</v>
      </c>
      <c r="C34" s="1250">
        <f t="shared" ref="C34:E34" si="8">C23+C12</f>
        <v>0</v>
      </c>
      <c r="D34" s="1250">
        <f t="shared" si="8"/>
        <v>0</v>
      </c>
      <c r="E34" s="1250">
        <f t="shared" si="8"/>
        <v>0</v>
      </c>
      <c r="F34" s="1066"/>
    </row>
    <row r="35" spans="1:6" ht="13.5" thickBot="1" x14ac:dyDescent="0.25">
      <c r="A35" s="1594"/>
      <c r="B35" s="1248" t="s">
        <v>99</v>
      </c>
      <c r="C35" s="1250">
        <f t="shared" ref="C35:E35" si="9">C24+C13</f>
        <v>0</v>
      </c>
      <c r="D35" s="1250">
        <f t="shared" si="9"/>
        <v>0</v>
      </c>
      <c r="E35" s="1250">
        <f t="shared" si="9"/>
        <v>0</v>
      </c>
      <c r="F35" s="1270"/>
    </row>
    <row r="36" spans="1:6" ht="13.5" thickBot="1" x14ac:dyDescent="0.25">
      <c r="A36" s="1594"/>
      <c r="B36" s="1249" t="s">
        <v>109</v>
      </c>
      <c r="C36" s="1250">
        <f t="shared" ref="C36:E36" si="10">C25+C14</f>
        <v>0</v>
      </c>
      <c r="D36" s="1250">
        <f t="shared" si="10"/>
        <v>0</v>
      </c>
      <c r="E36" s="1250">
        <f t="shared" si="10"/>
        <v>0</v>
      </c>
      <c r="F36" s="1066"/>
    </row>
    <row r="37" spans="1:6" ht="13.5" thickBot="1" x14ac:dyDescent="0.25">
      <c r="A37" s="1595"/>
      <c r="B37" s="1067" t="s">
        <v>14</v>
      </c>
      <c r="C37" s="1273">
        <f>SUM(C27:C36)</f>
        <v>9426398</v>
      </c>
      <c r="D37" s="1066">
        <f>SUM(D27:D36)</f>
        <v>21847606</v>
      </c>
      <c r="E37" s="1275">
        <f>SUM(E27:E36)</f>
        <v>20040412</v>
      </c>
      <c r="F37" s="1271">
        <f t="shared" si="2"/>
        <v>91.728182941417018</v>
      </c>
    </row>
    <row r="38" spans="1:6" x14ac:dyDescent="0.2">
      <c r="A38" s="1072"/>
      <c r="B38" s="1072"/>
      <c r="C38" s="1073"/>
      <c r="D38" s="1073"/>
      <c r="E38" s="1073"/>
      <c r="F38" s="1073"/>
    </row>
    <row r="39" spans="1:6" x14ac:dyDescent="0.2">
      <c r="A39" s="1072"/>
      <c r="B39" s="1072"/>
      <c r="C39" s="1073"/>
      <c r="D39" s="1073"/>
      <c r="E39" s="1073"/>
      <c r="F39" s="1073"/>
    </row>
    <row r="40" spans="1:6" x14ac:dyDescent="0.2">
      <c r="A40" s="1072"/>
      <c r="B40" s="1072"/>
      <c r="C40" s="1073"/>
      <c r="D40" s="1073"/>
      <c r="E40" s="1073"/>
      <c r="F40" s="1073"/>
    </row>
    <row r="41" spans="1:6" x14ac:dyDescent="0.2">
      <c r="A41" s="1072"/>
      <c r="B41" s="1072"/>
      <c r="C41" s="1073"/>
      <c r="D41" s="1073"/>
      <c r="E41" s="1073"/>
      <c r="F41" s="1073"/>
    </row>
    <row r="42" spans="1:6" x14ac:dyDescent="0.2">
      <c r="A42" s="1072"/>
      <c r="B42" s="1072"/>
      <c r="C42" s="1073"/>
      <c r="D42" s="1073"/>
      <c r="E42" s="1073"/>
      <c r="F42" s="1073"/>
    </row>
    <row r="43" spans="1:6" x14ac:dyDescent="0.2">
      <c r="A43" s="1072"/>
      <c r="B43" s="1072"/>
      <c r="C43" s="1073"/>
      <c r="D43" s="1073"/>
      <c r="E43" s="1073"/>
      <c r="F43" s="1073"/>
    </row>
    <row r="44" spans="1:6" x14ac:dyDescent="0.2">
      <c r="A44" s="1072"/>
      <c r="B44" s="1072"/>
      <c r="C44" s="1073"/>
      <c r="D44" s="1073"/>
      <c r="E44" s="1073"/>
      <c r="F44" s="1073"/>
    </row>
    <row r="45" spans="1:6" x14ac:dyDescent="0.2">
      <c r="A45" s="1072"/>
      <c r="B45" s="1072"/>
      <c r="C45" s="1073"/>
      <c r="D45" s="1073"/>
      <c r="E45" s="1073"/>
      <c r="F45" s="1073"/>
    </row>
    <row r="46" spans="1:6" x14ac:dyDescent="0.2">
      <c r="A46" s="1072"/>
      <c r="B46" s="1072"/>
      <c r="C46" s="1073"/>
      <c r="D46" s="1073"/>
      <c r="E46" s="1073"/>
      <c r="F46" s="1073"/>
    </row>
    <row r="47" spans="1:6" x14ac:dyDescent="0.2">
      <c r="A47" s="1072"/>
      <c r="B47" s="1072"/>
      <c r="C47" s="1073"/>
      <c r="D47" s="1073"/>
      <c r="E47" s="1073"/>
      <c r="F47" s="1073"/>
    </row>
    <row r="48" spans="1:6" x14ac:dyDescent="0.2">
      <c r="A48" s="1072"/>
      <c r="B48" s="1072"/>
      <c r="C48" s="1073"/>
      <c r="D48" s="1073"/>
      <c r="E48" s="1073"/>
      <c r="F48" s="1073"/>
    </row>
    <row r="49" spans="1:6" x14ac:dyDescent="0.2">
      <c r="A49" s="1072"/>
      <c r="B49" s="1072"/>
      <c r="C49" s="1073"/>
      <c r="D49" s="1073"/>
      <c r="E49" s="1073"/>
      <c r="F49" s="1073"/>
    </row>
    <row r="50" spans="1:6" x14ac:dyDescent="0.2">
      <c r="A50" s="1072"/>
      <c r="B50" s="1072"/>
      <c r="C50" s="1073"/>
      <c r="D50" s="1073"/>
      <c r="E50" s="1073"/>
      <c r="F50" s="1073"/>
    </row>
    <row r="51" spans="1:6" x14ac:dyDescent="0.2">
      <c r="A51" s="1072"/>
      <c r="B51" s="1072"/>
      <c r="C51" s="1073"/>
      <c r="D51" s="1073"/>
      <c r="E51" s="1073"/>
      <c r="F51" s="1073"/>
    </row>
    <row r="52" spans="1:6" x14ac:dyDescent="0.2">
      <c r="A52" s="1074"/>
      <c r="B52" s="1074"/>
      <c r="C52" s="1075"/>
      <c r="D52" s="1075"/>
      <c r="E52" s="1075"/>
      <c r="F52" s="1075"/>
    </row>
    <row r="53" spans="1:6" x14ac:dyDescent="0.2">
      <c r="B53" s="1072"/>
      <c r="C53" s="1076"/>
      <c r="D53" s="1076"/>
      <c r="E53" s="1076"/>
      <c r="F53" s="1076"/>
    </row>
    <row r="54" spans="1:6" x14ac:dyDescent="0.2">
      <c r="C54" s="1076"/>
      <c r="D54" s="1076"/>
      <c r="E54" s="1076"/>
      <c r="F54" s="1076"/>
    </row>
  </sheetData>
  <mergeCells count="5">
    <mergeCell ref="A27:A37"/>
    <mergeCell ref="A16:A26"/>
    <mergeCell ref="A5:A15"/>
    <mergeCell ref="A1:F1"/>
    <mergeCell ref="E2:F2"/>
  </mergeCell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>
    <oddHeader>&amp;R2.1. sz. melléklet
12/2018.(V.31.)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2:N65"/>
  <sheetViews>
    <sheetView view="pageLayout" topLeftCell="C1" zoomScaleNormal="100" workbookViewId="0">
      <selection activeCell="I37" sqref="I37"/>
    </sheetView>
  </sheetViews>
  <sheetFormatPr defaultRowHeight="12.75" x14ac:dyDescent="0.2"/>
  <cols>
    <col min="1" max="1" width="37.140625" customWidth="1"/>
    <col min="2" max="2" width="44.140625" customWidth="1"/>
    <col min="3" max="3" width="17.28515625" style="89" customWidth="1"/>
    <col min="4" max="4" width="21" style="89" customWidth="1"/>
    <col min="5" max="5" width="18" style="89" customWidth="1"/>
    <col min="6" max="6" width="12.5703125" customWidth="1"/>
    <col min="7" max="8" width="18" customWidth="1"/>
    <col min="9" max="9" width="12.5703125" customWidth="1"/>
    <col min="10" max="10" width="15.28515625" customWidth="1"/>
    <col min="12" max="12" width="10" bestFit="1" customWidth="1"/>
  </cols>
  <sheetData>
    <row r="2" spans="1:14" ht="32.25" customHeight="1" x14ac:dyDescent="0.2">
      <c r="A2" s="1600" t="s">
        <v>618</v>
      </c>
      <c r="B2" s="1600"/>
      <c r="C2" s="1600"/>
      <c r="D2" s="1600"/>
      <c r="E2" s="1600"/>
      <c r="F2" s="1600"/>
      <c r="G2" s="225"/>
      <c r="H2" s="225"/>
      <c r="I2" s="225"/>
    </row>
    <row r="3" spans="1:14" ht="12.75" customHeight="1" thickBot="1" x14ac:dyDescent="0.25">
      <c r="A3" s="225"/>
      <c r="B3" s="225"/>
      <c r="C3" s="241"/>
      <c r="D3" s="241"/>
      <c r="E3" s="1601" t="s">
        <v>555</v>
      </c>
      <c r="F3" s="1601"/>
      <c r="G3" s="225"/>
      <c r="H3" s="225"/>
      <c r="I3" s="225"/>
    </row>
    <row r="4" spans="1:14" ht="26.25" thickBot="1" x14ac:dyDescent="0.25">
      <c r="A4" s="171" t="s">
        <v>77</v>
      </c>
      <c r="B4" s="211" t="s">
        <v>27</v>
      </c>
      <c r="C4" s="240" t="s">
        <v>167</v>
      </c>
      <c r="D4" s="240" t="s">
        <v>159</v>
      </c>
      <c r="E4" s="240" t="s">
        <v>160</v>
      </c>
      <c r="F4" s="212" t="s">
        <v>161</v>
      </c>
    </row>
    <row r="5" spans="1:14" x14ac:dyDescent="0.2">
      <c r="A5" s="1588" t="s">
        <v>85</v>
      </c>
      <c r="B5" s="223" t="s">
        <v>93</v>
      </c>
      <c r="C5" s="236">
        <v>59138361</v>
      </c>
      <c r="D5" s="236">
        <v>59423470</v>
      </c>
      <c r="E5" s="236">
        <v>53267849</v>
      </c>
      <c r="F5" s="214">
        <f>E5/D5*100</f>
        <v>89.641094671852713</v>
      </c>
      <c r="G5" s="12"/>
      <c r="H5" s="13"/>
      <c r="I5" s="13"/>
      <c r="J5" s="13" t="s">
        <v>46</v>
      </c>
      <c r="K5" s="13"/>
      <c r="L5" s="14"/>
      <c r="M5" s="14"/>
      <c r="N5" s="14"/>
    </row>
    <row r="6" spans="1:14" ht="25.5" x14ac:dyDescent="0.2">
      <c r="A6" s="1589"/>
      <c r="B6" s="224" t="s">
        <v>106</v>
      </c>
      <c r="C6" s="237">
        <v>13969410</v>
      </c>
      <c r="D6" s="237">
        <v>14171490</v>
      </c>
      <c r="E6" s="237">
        <v>12171067</v>
      </c>
      <c r="F6" s="83">
        <f t="shared" ref="F6:F15" si="0">E6/D6*100</f>
        <v>85.884173082717481</v>
      </c>
      <c r="G6" s="15"/>
      <c r="H6" s="16"/>
      <c r="I6" s="16"/>
      <c r="J6" s="16"/>
      <c r="K6" s="16"/>
      <c r="L6" s="16"/>
      <c r="M6" s="16"/>
      <c r="N6" s="16"/>
    </row>
    <row r="7" spans="1:14" x14ac:dyDescent="0.2">
      <c r="A7" s="1589"/>
      <c r="B7" s="224" t="s">
        <v>95</v>
      </c>
      <c r="C7" s="237">
        <v>13579000</v>
      </c>
      <c r="D7" s="237">
        <v>13675621</v>
      </c>
      <c r="E7" s="237">
        <v>11635197</v>
      </c>
      <c r="F7" s="83">
        <f t="shared" si="0"/>
        <v>85.079843906174361</v>
      </c>
      <c r="G7" s="17"/>
      <c r="H7" s="28"/>
      <c r="I7" s="28"/>
      <c r="J7" s="28"/>
      <c r="K7" s="28"/>
      <c r="L7" s="4"/>
      <c r="M7" s="4"/>
      <c r="N7" s="4"/>
    </row>
    <row r="8" spans="1:14" x14ac:dyDescent="0.2">
      <c r="A8" s="1589"/>
      <c r="B8" s="224" t="s">
        <v>107</v>
      </c>
      <c r="C8" s="237"/>
      <c r="D8" s="237"/>
      <c r="E8" s="237"/>
      <c r="F8" s="83"/>
      <c r="G8" s="17"/>
      <c r="H8" s="28"/>
      <c r="I8" s="28"/>
      <c r="J8" s="29"/>
      <c r="K8" s="28"/>
      <c r="L8" s="4"/>
      <c r="M8" s="4"/>
      <c r="N8" s="4"/>
    </row>
    <row r="9" spans="1:14" ht="25.5" x14ac:dyDescent="0.2">
      <c r="A9" s="1589"/>
      <c r="B9" s="224" t="s">
        <v>102</v>
      </c>
      <c r="C9" s="237">
        <v>7014299</v>
      </c>
      <c r="D9" s="237">
        <v>6247666</v>
      </c>
      <c r="E9" s="237">
        <v>4120561</v>
      </c>
      <c r="F9" s="83">
        <f t="shared" si="0"/>
        <v>65.953605714518034</v>
      </c>
      <c r="G9" s="17"/>
      <c r="H9" s="28"/>
      <c r="I9" s="28"/>
      <c r="J9" s="28"/>
      <c r="K9" s="28"/>
      <c r="L9" s="4"/>
      <c r="M9" s="4"/>
      <c r="N9" s="4"/>
    </row>
    <row r="10" spans="1:14" x14ac:dyDescent="0.2">
      <c r="A10" s="1589"/>
      <c r="B10" s="224" t="s">
        <v>108</v>
      </c>
      <c r="C10" s="237"/>
      <c r="D10" s="237"/>
      <c r="E10" s="237"/>
      <c r="F10" s="83"/>
      <c r="G10" s="17"/>
      <c r="H10" s="28"/>
      <c r="I10" s="28"/>
      <c r="J10" s="28"/>
      <c r="K10" s="28"/>
      <c r="L10" s="4"/>
      <c r="M10" s="4"/>
      <c r="N10" s="4"/>
    </row>
    <row r="11" spans="1:14" x14ac:dyDescent="0.2">
      <c r="A11" s="1589"/>
      <c r="B11" s="224" t="s">
        <v>97</v>
      </c>
      <c r="C11" s="237">
        <v>2898384</v>
      </c>
      <c r="D11" s="237">
        <v>7100808</v>
      </c>
      <c r="E11" s="237">
        <v>5570201</v>
      </c>
      <c r="F11" s="83">
        <f t="shared" si="0"/>
        <v>78.444607993907169</v>
      </c>
      <c r="G11" s="17"/>
      <c r="H11" s="28"/>
      <c r="I11" s="28"/>
      <c r="J11" s="28"/>
      <c r="K11" s="28"/>
      <c r="L11" s="4"/>
      <c r="M11" s="4"/>
      <c r="N11" s="4"/>
    </row>
    <row r="12" spans="1:14" x14ac:dyDescent="0.2">
      <c r="A12" s="1589"/>
      <c r="B12" s="224" t="s">
        <v>98</v>
      </c>
      <c r="C12" s="80"/>
      <c r="D12" s="80"/>
      <c r="E12" s="85"/>
      <c r="F12" s="83"/>
      <c r="G12" s="17"/>
      <c r="H12" s="28"/>
      <c r="I12" s="28"/>
      <c r="J12" s="28"/>
      <c r="K12" s="28"/>
      <c r="L12" s="4"/>
      <c r="M12" s="4"/>
      <c r="N12" s="4"/>
    </row>
    <row r="13" spans="1:14" x14ac:dyDescent="0.2">
      <c r="A13" s="1589"/>
      <c r="B13" s="224" t="s">
        <v>99</v>
      </c>
      <c r="C13" s="80"/>
      <c r="D13" s="80"/>
      <c r="E13" s="85"/>
      <c r="F13" s="83"/>
      <c r="G13" s="17"/>
      <c r="H13" s="28"/>
      <c r="I13" s="28"/>
      <c r="J13" s="28"/>
      <c r="K13" s="28"/>
      <c r="L13" s="4"/>
      <c r="M13" s="4"/>
      <c r="N13" s="4"/>
    </row>
    <row r="14" spans="1:14" ht="13.5" thickBot="1" x14ac:dyDescent="0.25">
      <c r="A14" s="1589"/>
      <c r="B14" s="216" t="s">
        <v>109</v>
      </c>
      <c r="C14" s="217"/>
      <c r="D14" s="217"/>
      <c r="E14" s="218"/>
      <c r="F14" s="219"/>
      <c r="G14" s="17"/>
      <c r="H14" s="28"/>
      <c r="I14" s="28"/>
      <c r="J14" s="28"/>
      <c r="K14" s="28"/>
      <c r="L14" s="4"/>
      <c r="M14" s="4"/>
      <c r="N14" s="4"/>
    </row>
    <row r="15" spans="1:14" ht="13.5" thickBot="1" x14ac:dyDescent="0.25">
      <c r="A15" s="1589"/>
      <c r="B15" s="897" t="s">
        <v>14</v>
      </c>
      <c r="C15" s="846">
        <f>SUM(C5:C14)</f>
        <v>96599454</v>
      </c>
      <c r="D15" s="846">
        <f>SUM(D5:D14)</f>
        <v>100619055</v>
      </c>
      <c r="E15" s="846">
        <f>SUM(E5:E14)</f>
        <v>86764875</v>
      </c>
      <c r="F15" s="983">
        <f t="shared" si="0"/>
        <v>86.231057328057787</v>
      </c>
      <c r="G15" s="17"/>
      <c r="H15" s="28"/>
      <c r="I15" s="28"/>
      <c r="J15" s="28"/>
      <c r="K15" s="28"/>
      <c r="L15" s="4"/>
      <c r="M15" s="4"/>
      <c r="N15" s="4"/>
    </row>
    <row r="16" spans="1:14" x14ac:dyDescent="0.2">
      <c r="A16" s="1602" t="s">
        <v>86</v>
      </c>
      <c r="B16" s="213" t="s">
        <v>93</v>
      </c>
      <c r="C16" s="236">
        <v>6295818</v>
      </c>
      <c r="D16" s="236">
        <v>6602030</v>
      </c>
      <c r="E16" s="236">
        <v>5928030</v>
      </c>
      <c r="F16" s="214">
        <f>E16/D16*100</f>
        <v>89.791018822998382</v>
      </c>
      <c r="G16" s="17"/>
      <c r="H16" s="28"/>
      <c r="I16" s="28"/>
      <c r="J16" s="28"/>
      <c r="K16" s="28"/>
      <c r="L16" s="4"/>
      <c r="M16" s="4"/>
      <c r="N16" s="4"/>
    </row>
    <row r="17" spans="1:14" ht="25.5" x14ac:dyDescent="0.2">
      <c r="A17" s="1603"/>
      <c r="B17" s="215" t="s">
        <v>106</v>
      </c>
      <c r="C17" s="237">
        <v>1532359</v>
      </c>
      <c r="D17" s="237">
        <v>1617183</v>
      </c>
      <c r="E17" s="237">
        <v>1379292</v>
      </c>
      <c r="F17" s="83">
        <f>E17/D17*100</f>
        <v>85.289790951302365</v>
      </c>
      <c r="G17" s="17"/>
      <c r="H17" s="28"/>
      <c r="I17" s="28"/>
      <c r="J17" s="28"/>
      <c r="K17" s="28"/>
      <c r="L17" s="4"/>
      <c r="M17" s="4"/>
      <c r="N17" s="4"/>
    </row>
    <row r="18" spans="1:14" x14ac:dyDescent="0.2">
      <c r="A18" s="1603"/>
      <c r="B18" s="215" t="s">
        <v>95</v>
      </c>
      <c r="C18" s="237">
        <v>746000</v>
      </c>
      <c r="D18" s="237">
        <v>1000240</v>
      </c>
      <c r="E18" s="237">
        <v>776988</v>
      </c>
      <c r="F18" s="83">
        <f>E18/D18*100</f>
        <v>77.680156762377024</v>
      </c>
      <c r="G18" s="17"/>
      <c r="H18" s="28"/>
      <c r="I18" s="28"/>
      <c r="J18" s="28"/>
      <c r="K18" s="28"/>
      <c r="L18" s="4"/>
      <c r="M18" s="4"/>
      <c r="N18" s="4"/>
    </row>
    <row r="19" spans="1:14" x14ac:dyDescent="0.2">
      <c r="A19" s="1603"/>
      <c r="B19" s="215" t="s">
        <v>107</v>
      </c>
      <c r="C19" s="237"/>
      <c r="D19" s="237"/>
      <c r="E19" s="237"/>
      <c r="F19" s="83"/>
      <c r="G19" s="17"/>
      <c r="H19" s="28"/>
      <c r="I19" s="28"/>
      <c r="J19" s="28"/>
      <c r="K19" s="28"/>
      <c r="L19" s="4"/>
      <c r="M19" s="4"/>
      <c r="N19" s="4"/>
    </row>
    <row r="20" spans="1:14" ht="25.5" x14ac:dyDescent="0.2">
      <c r="A20" s="1603"/>
      <c r="B20" s="215" t="s">
        <v>102</v>
      </c>
      <c r="C20" s="237">
        <v>2050616</v>
      </c>
      <c r="D20" s="237">
        <v>1977830</v>
      </c>
      <c r="E20" s="237">
        <v>1271439</v>
      </c>
      <c r="F20" s="83">
        <f>E20/D20*100</f>
        <v>64.284544172148259</v>
      </c>
      <c r="G20" s="15"/>
      <c r="H20" s="30"/>
      <c r="I20" s="30"/>
      <c r="J20" s="30"/>
      <c r="K20" s="30"/>
      <c r="L20" s="4"/>
      <c r="M20" s="4"/>
      <c r="N20" s="4"/>
    </row>
    <row r="21" spans="1:14" x14ac:dyDescent="0.2">
      <c r="A21" s="1603"/>
      <c r="B21" s="215" t="s">
        <v>108</v>
      </c>
      <c r="C21" s="237"/>
      <c r="D21" s="237"/>
      <c r="E21" s="237"/>
      <c r="F21" s="83"/>
      <c r="H21" s="1"/>
      <c r="I21" s="1"/>
      <c r="J21" s="1"/>
      <c r="K21" s="1"/>
      <c r="L21" s="1"/>
      <c r="M21" s="1"/>
      <c r="N21" s="1"/>
    </row>
    <row r="22" spans="1:14" x14ac:dyDescent="0.2">
      <c r="A22" s="1603"/>
      <c r="B22" s="215" t="s">
        <v>97</v>
      </c>
      <c r="C22" s="237">
        <v>225000</v>
      </c>
      <c r="D22" s="237">
        <v>6441</v>
      </c>
      <c r="E22" s="237">
        <v>4790</v>
      </c>
      <c r="F22" s="83"/>
      <c r="H22" s="1"/>
      <c r="I22" s="1"/>
      <c r="J22" s="1"/>
      <c r="K22" s="1"/>
      <c r="L22" s="1"/>
      <c r="M22" s="1"/>
      <c r="N22" s="1"/>
    </row>
    <row r="23" spans="1:14" x14ac:dyDescent="0.2">
      <c r="A23" s="1603"/>
      <c r="B23" s="215" t="s">
        <v>98</v>
      </c>
      <c r="C23" s="80"/>
      <c r="D23" s="80"/>
      <c r="E23" s="85"/>
      <c r="F23" s="83"/>
    </row>
    <row r="24" spans="1:14" x14ac:dyDescent="0.2">
      <c r="A24" s="1603"/>
      <c r="B24" s="215" t="s">
        <v>99</v>
      </c>
      <c r="C24" s="80"/>
      <c r="D24" s="80"/>
      <c r="E24" s="85"/>
      <c r="F24" s="83"/>
    </row>
    <row r="25" spans="1:14" ht="13.5" thickBot="1" x14ac:dyDescent="0.25">
      <c r="A25" s="1603"/>
      <c r="B25" s="220" t="s">
        <v>109</v>
      </c>
      <c r="C25" s="217"/>
      <c r="D25" s="217"/>
      <c r="E25" s="218"/>
      <c r="F25" s="219"/>
    </row>
    <row r="26" spans="1:14" ht="13.5" thickBot="1" x14ac:dyDescent="0.25">
      <c r="A26" s="1603"/>
      <c r="B26" s="221" t="s">
        <v>14</v>
      </c>
      <c r="C26" s="238">
        <f>SUM(C16:C25)</f>
        <v>10849793</v>
      </c>
      <c r="D26" s="238">
        <f>SUM(D16:D25)</f>
        <v>11203724</v>
      </c>
      <c r="E26" s="238">
        <f>SUM(E16:E25)</f>
        <v>9360539</v>
      </c>
      <c r="F26" s="222">
        <f>E26/D26*100</f>
        <v>83.548461208076887</v>
      </c>
    </row>
    <row r="27" spans="1:14" x14ac:dyDescent="0.2">
      <c r="A27" s="1604" t="s">
        <v>383</v>
      </c>
      <c r="B27" s="213" t="s">
        <v>93</v>
      </c>
      <c r="C27" s="236"/>
      <c r="D27" s="236"/>
      <c r="E27" s="236"/>
      <c r="F27" s="214"/>
    </row>
    <row r="28" spans="1:14" ht="25.5" x14ac:dyDescent="0.2">
      <c r="A28" s="1605"/>
      <c r="B28" s="215" t="s">
        <v>106</v>
      </c>
      <c r="C28" s="237"/>
      <c r="D28" s="237"/>
      <c r="E28" s="237"/>
      <c r="F28" s="83"/>
    </row>
    <row r="29" spans="1:14" x14ac:dyDescent="0.2">
      <c r="A29" s="1605"/>
      <c r="B29" s="215" t="s">
        <v>95</v>
      </c>
      <c r="C29" s="237"/>
      <c r="D29" s="237"/>
      <c r="E29" s="237"/>
      <c r="F29" s="83"/>
    </row>
    <row r="30" spans="1:14" x14ac:dyDescent="0.2">
      <c r="A30" s="1605"/>
      <c r="B30" s="215" t="s">
        <v>107</v>
      </c>
      <c r="C30" s="237"/>
      <c r="D30" s="237"/>
      <c r="E30" s="237"/>
      <c r="F30" s="83"/>
    </row>
    <row r="31" spans="1:14" ht="25.5" x14ac:dyDescent="0.2">
      <c r="A31" s="1605"/>
      <c r="B31" s="215" t="s">
        <v>102</v>
      </c>
      <c r="C31" s="237"/>
      <c r="D31" s="237">
        <v>839419</v>
      </c>
      <c r="E31" s="237">
        <v>839419</v>
      </c>
      <c r="F31" s="83"/>
    </row>
    <row r="32" spans="1:14" x14ac:dyDescent="0.2">
      <c r="A32" s="1605"/>
      <c r="B32" s="215" t="s">
        <v>108</v>
      </c>
      <c r="C32" s="237"/>
      <c r="D32" s="237"/>
      <c r="E32" s="237"/>
      <c r="F32" s="83"/>
    </row>
    <row r="33" spans="1:8" x14ac:dyDescent="0.2">
      <c r="A33" s="1605"/>
      <c r="B33" s="215" t="s">
        <v>97</v>
      </c>
      <c r="C33" s="237"/>
      <c r="D33" s="237"/>
      <c r="E33" s="237"/>
      <c r="F33" s="83"/>
    </row>
    <row r="34" spans="1:8" x14ac:dyDescent="0.2">
      <c r="A34" s="1605"/>
      <c r="B34" s="215" t="s">
        <v>98</v>
      </c>
      <c r="C34" s="80"/>
      <c r="D34" s="80"/>
      <c r="E34" s="85"/>
      <c r="F34" s="83"/>
    </row>
    <row r="35" spans="1:8" x14ac:dyDescent="0.2">
      <c r="A35" s="1605"/>
      <c r="B35" s="215" t="s">
        <v>99</v>
      </c>
      <c r="C35" s="80"/>
      <c r="D35" s="80"/>
      <c r="E35" s="85"/>
      <c r="F35" s="83"/>
    </row>
    <row r="36" spans="1:8" ht="13.5" thickBot="1" x14ac:dyDescent="0.25">
      <c r="A36" s="1605"/>
      <c r="B36" s="220" t="s">
        <v>109</v>
      </c>
      <c r="C36" s="217"/>
      <c r="D36" s="217"/>
      <c r="E36" s="218"/>
      <c r="F36" s="219"/>
    </row>
    <row r="37" spans="1:8" ht="13.5" thickBot="1" x14ac:dyDescent="0.25">
      <c r="A37" s="1606"/>
      <c r="B37" s="221" t="s">
        <v>14</v>
      </c>
      <c r="C37" s="238">
        <f>SUM(C27:C36)</f>
        <v>0</v>
      </c>
      <c r="D37" s="238">
        <f>SUM(D27:D36)</f>
        <v>839419</v>
      </c>
      <c r="E37" s="238">
        <f>SUM(E27:E36)</f>
        <v>839419</v>
      </c>
      <c r="F37" s="222"/>
    </row>
    <row r="38" spans="1:8" ht="13.5" thickBot="1" x14ac:dyDescent="0.25">
      <c r="A38" s="1604" t="s">
        <v>11</v>
      </c>
      <c r="B38" s="325" t="s">
        <v>93</v>
      </c>
      <c r="C38" s="323">
        <f>SUM(C27+C16+C5)</f>
        <v>65434179</v>
      </c>
      <c r="D38" s="323">
        <f t="shared" ref="D38:E38" si="1">SUM(D27+D16+D5)</f>
        <v>66025500</v>
      </c>
      <c r="E38" s="323">
        <f t="shared" si="1"/>
        <v>59195879</v>
      </c>
      <c r="F38" s="1277">
        <f>E38/D38*100</f>
        <v>89.656085906202904</v>
      </c>
    </row>
    <row r="39" spans="1:8" ht="26.25" thickBot="1" x14ac:dyDescent="0.25">
      <c r="A39" s="1605"/>
      <c r="B39" s="326" t="s">
        <v>106</v>
      </c>
      <c r="C39" s="323">
        <f t="shared" ref="C39:E39" si="2">SUM(C28+C17+C6)</f>
        <v>15501769</v>
      </c>
      <c r="D39" s="323">
        <f t="shared" si="2"/>
        <v>15788673</v>
      </c>
      <c r="E39" s="323">
        <f t="shared" si="2"/>
        <v>13550359</v>
      </c>
      <c r="F39" s="1277">
        <f>E39/D39*100</f>
        <v>85.823292432492579</v>
      </c>
    </row>
    <row r="40" spans="1:8" ht="13.5" thickBot="1" x14ac:dyDescent="0.25">
      <c r="A40" s="1605"/>
      <c r="B40" s="325" t="s">
        <v>95</v>
      </c>
      <c r="C40" s="323">
        <f t="shared" ref="C40:E40" si="3">SUM(C29+C18+C7)</f>
        <v>14325000</v>
      </c>
      <c r="D40" s="323">
        <f t="shared" si="3"/>
        <v>14675861</v>
      </c>
      <c r="E40" s="323">
        <f t="shared" si="3"/>
        <v>12412185</v>
      </c>
      <c r="F40" s="1277">
        <f>E40/D40*100</f>
        <v>84.575514853949628</v>
      </c>
      <c r="H40" s="31"/>
    </row>
    <row r="41" spans="1:8" ht="13.5" thickBot="1" x14ac:dyDescent="0.25">
      <c r="A41" s="1605"/>
      <c r="B41" s="327" t="s">
        <v>107</v>
      </c>
      <c r="C41" s="323">
        <f t="shared" ref="C41:E41" si="4">SUM(C30+C19+C8)</f>
        <v>0</v>
      </c>
      <c r="D41" s="323">
        <f t="shared" si="4"/>
        <v>0</v>
      </c>
      <c r="E41" s="323">
        <f t="shared" si="4"/>
        <v>0</v>
      </c>
      <c r="F41" s="1277"/>
    </row>
    <row r="42" spans="1:8" ht="26.25" thickBot="1" x14ac:dyDescent="0.25">
      <c r="A42" s="1605"/>
      <c r="B42" s="325" t="s">
        <v>102</v>
      </c>
      <c r="C42" s="323">
        <f t="shared" ref="C42:E42" si="5">SUM(C31+C20+C9)</f>
        <v>9064915</v>
      </c>
      <c r="D42" s="323">
        <f t="shared" si="5"/>
        <v>9064915</v>
      </c>
      <c r="E42" s="323">
        <f t="shared" si="5"/>
        <v>6231419</v>
      </c>
      <c r="F42" s="1278">
        <f>E42/D42*100</f>
        <v>68.742166914968323</v>
      </c>
    </row>
    <row r="43" spans="1:8" ht="13.5" thickBot="1" x14ac:dyDescent="0.25">
      <c r="A43" s="1605"/>
      <c r="B43" s="327" t="s">
        <v>108</v>
      </c>
      <c r="C43" s="323">
        <f t="shared" ref="C43:E43" si="6">SUM(C32+C21+C10)</f>
        <v>0</v>
      </c>
      <c r="D43" s="323">
        <f t="shared" si="6"/>
        <v>0</v>
      </c>
      <c r="E43" s="323">
        <f t="shared" si="6"/>
        <v>0</v>
      </c>
      <c r="F43" s="1277"/>
    </row>
    <row r="44" spans="1:8" ht="13.5" thickBot="1" x14ac:dyDescent="0.25">
      <c r="A44" s="1605"/>
      <c r="B44" s="325" t="s">
        <v>97</v>
      </c>
      <c r="C44" s="323">
        <f t="shared" ref="C44:E44" si="7">SUM(C33+C22+C11)</f>
        <v>3123384</v>
      </c>
      <c r="D44" s="323">
        <f t="shared" si="7"/>
        <v>7107249</v>
      </c>
      <c r="E44" s="323">
        <f t="shared" si="7"/>
        <v>5574991</v>
      </c>
      <c r="F44" s="1277">
        <f>E44/D44*100</f>
        <v>78.440912932697302</v>
      </c>
    </row>
    <row r="45" spans="1:8" ht="13.5" thickBot="1" x14ac:dyDescent="0.25">
      <c r="A45" s="1605"/>
      <c r="B45" s="327" t="s">
        <v>98</v>
      </c>
      <c r="C45" s="323">
        <f t="shared" ref="C45:E45" si="8">SUM(C34+C23+C12)</f>
        <v>0</v>
      </c>
      <c r="D45" s="323">
        <f t="shared" si="8"/>
        <v>0</v>
      </c>
      <c r="E45" s="323">
        <f t="shared" si="8"/>
        <v>0</v>
      </c>
      <c r="F45" s="1277"/>
    </row>
    <row r="46" spans="1:8" ht="13.5" thickBot="1" x14ac:dyDescent="0.25">
      <c r="A46" s="1605"/>
      <c r="B46" s="325" t="s">
        <v>99</v>
      </c>
      <c r="C46" s="323">
        <f t="shared" ref="C46:E46" si="9">SUM(C35+C24+C13)</f>
        <v>0</v>
      </c>
      <c r="D46" s="323">
        <f t="shared" si="9"/>
        <v>0</v>
      </c>
      <c r="E46" s="323">
        <f t="shared" si="9"/>
        <v>0</v>
      </c>
      <c r="F46" s="1277"/>
    </row>
    <row r="47" spans="1:8" ht="13.5" thickBot="1" x14ac:dyDescent="0.25">
      <c r="A47" s="1605"/>
      <c r="B47" s="328" t="s">
        <v>109</v>
      </c>
      <c r="C47" s="323">
        <f t="shared" ref="C47:E47" si="10">SUM(C36+C25+C14)</f>
        <v>0</v>
      </c>
      <c r="D47" s="323">
        <f t="shared" si="10"/>
        <v>0</v>
      </c>
      <c r="E47" s="323">
        <f t="shared" si="10"/>
        <v>0</v>
      </c>
      <c r="F47" s="1279"/>
    </row>
    <row r="48" spans="1:8" ht="13.5" thickBot="1" x14ac:dyDescent="0.25">
      <c r="A48" s="1606"/>
      <c r="B48" s="329" t="s">
        <v>14</v>
      </c>
      <c r="C48" s="324">
        <f>SUM(C38:C47)</f>
        <v>107449247</v>
      </c>
      <c r="D48" s="324">
        <f>SUM(D38:D47)</f>
        <v>112662198</v>
      </c>
      <c r="E48" s="324">
        <f>SUM(E38:E47)</f>
        <v>96964833</v>
      </c>
      <c r="F48" s="1277">
        <f>E48/D48*100</f>
        <v>86.066874889126524</v>
      </c>
      <c r="H48" s="31"/>
    </row>
    <row r="65" spans="3:3" x14ac:dyDescent="0.2">
      <c r="C65" s="869"/>
    </row>
  </sheetData>
  <mergeCells count="6">
    <mergeCell ref="A2:F2"/>
    <mergeCell ref="E3:F3"/>
    <mergeCell ref="A5:A15"/>
    <mergeCell ref="A16:A26"/>
    <mergeCell ref="A38:A48"/>
    <mergeCell ref="A27:A3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12/2018.(V.31.) Egyek Önk.</oddHeader>
  </headerFooter>
  <rowBreaks count="1" manualBreakCount="1">
    <brk id="52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5"/>
  <sheetViews>
    <sheetView view="pageLayout" zoomScaleNormal="100" workbookViewId="0"/>
  </sheetViews>
  <sheetFormatPr defaultRowHeight="12.75" x14ac:dyDescent="0.2"/>
  <cols>
    <col min="1" max="1" width="37.140625" customWidth="1"/>
    <col min="2" max="2" width="44.140625" customWidth="1"/>
    <col min="3" max="3" width="17.28515625" style="89" customWidth="1"/>
    <col min="4" max="4" width="21" style="89" customWidth="1"/>
    <col min="5" max="5" width="18" style="89" customWidth="1"/>
    <col min="6" max="6" width="12.5703125" style="86" customWidth="1"/>
    <col min="7" max="8" width="18" customWidth="1"/>
    <col min="9" max="9" width="12.5703125" customWidth="1"/>
    <col min="10" max="10" width="15.28515625" customWidth="1"/>
    <col min="12" max="12" width="10" bestFit="1" customWidth="1"/>
  </cols>
  <sheetData>
    <row r="2" spans="1:14" ht="59.25" customHeight="1" x14ac:dyDescent="0.2">
      <c r="A2" s="1600" t="s">
        <v>697</v>
      </c>
      <c r="B2" s="1600"/>
      <c r="C2" s="1600"/>
      <c r="D2" s="1600"/>
      <c r="E2" s="1600"/>
      <c r="F2" s="1600"/>
      <c r="G2" s="225"/>
      <c r="H2" s="225"/>
      <c r="I2" s="225"/>
    </row>
    <row r="3" spans="1:14" ht="12.75" customHeight="1" thickBot="1" x14ac:dyDescent="0.25">
      <c r="A3" s="225"/>
      <c r="B3" s="225"/>
      <c r="C3" s="241"/>
      <c r="D3" s="241"/>
      <c r="E3" s="1601" t="s">
        <v>555</v>
      </c>
      <c r="F3" s="1601"/>
      <c r="G3" s="225"/>
      <c r="H3" s="225"/>
      <c r="I3" s="225"/>
    </row>
    <row r="4" spans="1:14" ht="26.25" thickBot="1" x14ac:dyDescent="0.25">
      <c r="A4" s="171" t="s">
        <v>77</v>
      </c>
      <c r="B4" s="211" t="s">
        <v>27</v>
      </c>
      <c r="C4" s="240" t="s">
        <v>167</v>
      </c>
      <c r="D4" s="240" t="s">
        <v>159</v>
      </c>
      <c r="E4" s="240" t="s">
        <v>160</v>
      </c>
      <c r="F4" s="212" t="s">
        <v>161</v>
      </c>
    </row>
    <row r="5" spans="1:14" x14ac:dyDescent="0.2">
      <c r="A5" s="1588" t="s">
        <v>85</v>
      </c>
      <c r="B5" s="223" t="s">
        <v>93</v>
      </c>
      <c r="C5" s="236">
        <v>59138361</v>
      </c>
      <c r="D5" s="236">
        <v>59423470</v>
      </c>
      <c r="E5" s="236">
        <v>53267849</v>
      </c>
      <c r="F5" s="1077">
        <f>E5/D5*100</f>
        <v>89.641094671852713</v>
      </c>
      <c r="G5" s="12"/>
      <c r="H5" s="13"/>
      <c r="I5" s="13"/>
      <c r="J5" s="13" t="s">
        <v>46</v>
      </c>
      <c r="K5" s="13"/>
      <c r="L5" s="14"/>
      <c r="M5" s="14"/>
      <c r="N5" s="14"/>
    </row>
    <row r="6" spans="1:14" ht="25.5" x14ac:dyDescent="0.2">
      <c r="A6" s="1589"/>
      <c r="B6" s="224" t="s">
        <v>106</v>
      </c>
      <c r="C6" s="237">
        <v>13969410</v>
      </c>
      <c r="D6" s="237">
        <v>14171490</v>
      </c>
      <c r="E6" s="237">
        <v>12171067</v>
      </c>
      <c r="F6" s="1078">
        <f t="shared" ref="F6:F15" si="0">E6/D6*100</f>
        <v>85.884173082717481</v>
      </c>
      <c r="G6" s="15"/>
      <c r="H6" s="16"/>
      <c r="I6" s="16"/>
      <c r="J6" s="16"/>
      <c r="K6" s="16"/>
      <c r="L6" s="16"/>
      <c r="M6" s="16"/>
      <c r="N6" s="16"/>
    </row>
    <row r="7" spans="1:14" x14ac:dyDescent="0.2">
      <c r="A7" s="1589"/>
      <c r="B7" s="224" t="s">
        <v>95</v>
      </c>
      <c r="C7" s="237">
        <v>13579000</v>
      </c>
      <c r="D7" s="237">
        <v>13675621</v>
      </c>
      <c r="E7" s="237">
        <v>11635197</v>
      </c>
      <c r="F7" s="1078">
        <f t="shared" si="0"/>
        <v>85.079843906174361</v>
      </c>
      <c r="G7" s="17"/>
      <c r="H7" s="28"/>
      <c r="I7" s="28"/>
      <c r="J7" s="28"/>
      <c r="K7" s="28"/>
      <c r="L7" s="4"/>
      <c r="M7" s="4"/>
      <c r="N7" s="4"/>
    </row>
    <row r="8" spans="1:14" x14ac:dyDescent="0.2">
      <c r="A8" s="1589"/>
      <c r="B8" s="224" t="s">
        <v>107</v>
      </c>
      <c r="C8" s="237"/>
      <c r="D8" s="237"/>
      <c r="E8" s="237"/>
      <c r="F8" s="1078"/>
      <c r="G8" s="17"/>
      <c r="H8" s="28"/>
      <c r="I8" s="28"/>
      <c r="J8" s="29"/>
      <c r="K8" s="28"/>
      <c r="L8" s="4"/>
      <c r="M8" s="4"/>
      <c r="N8" s="4"/>
    </row>
    <row r="9" spans="1:14" ht="25.5" x14ac:dyDescent="0.2">
      <c r="A9" s="1589"/>
      <c r="B9" s="224" t="s">
        <v>102</v>
      </c>
      <c r="C9" s="237">
        <v>7014299</v>
      </c>
      <c r="D9" s="237">
        <v>6247666</v>
      </c>
      <c r="E9" s="237">
        <v>4120561</v>
      </c>
      <c r="F9" s="1078">
        <f t="shared" si="0"/>
        <v>65.953605714518034</v>
      </c>
      <c r="G9" s="17"/>
      <c r="H9" s="28"/>
      <c r="I9" s="28"/>
      <c r="J9" s="28"/>
      <c r="K9" s="28"/>
      <c r="L9" s="4"/>
      <c r="M9" s="4"/>
      <c r="N9" s="4"/>
    </row>
    <row r="10" spans="1:14" x14ac:dyDescent="0.2">
      <c r="A10" s="1589"/>
      <c r="B10" s="224" t="s">
        <v>108</v>
      </c>
      <c r="C10" s="237"/>
      <c r="D10" s="237"/>
      <c r="E10" s="237"/>
      <c r="F10" s="1078"/>
      <c r="G10" s="17"/>
      <c r="H10" s="28"/>
      <c r="I10" s="28"/>
      <c r="J10" s="28"/>
      <c r="K10" s="28"/>
      <c r="L10" s="4"/>
      <c r="M10" s="4"/>
      <c r="N10" s="4"/>
    </row>
    <row r="11" spans="1:14" x14ac:dyDescent="0.2">
      <c r="A11" s="1589"/>
      <c r="B11" s="224" t="s">
        <v>97</v>
      </c>
      <c r="C11" s="237">
        <v>2898384</v>
      </c>
      <c r="D11" s="237">
        <v>7100808</v>
      </c>
      <c r="E11" s="237">
        <v>5570201</v>
      </c>
      <c r="F11" s="1078">
        <f t="shared" si="0"/>
        <v>78.444607993907169</v>
      </c>
      <c r="G11" s="17"/>
      <c r="H11" s="28"/>
      <c r="I11" s="28"/>
      <c r="J11" s="28"/>
      <c r="K11" s="28"/>
      <c r="L11" s="4"/>
      <c r="M11" s="4"/>
      <c r="N11" s="4"/>
    </row>
    <row r="12" spans="1:14" x14ac:dyDescent="0.2">
      <c r="A12" s="1589"/>
      <c r="B12" s="224" t="s">
        <v>98</v>
      </c>
      <c r="C12" s="80"/>
      <c r="D12" s="80"/>
      <c r="E12" s="85"/>
      <c r="F12" s="233"/>
      <c r="G12" s="17"/>
      <c r="H12" s="28"/>
      <c r="I12" s="28"/>
      <c r="J12" s="28"/>
      <c r="K12" s="28"/>
      <c r="L12" s="4"/>
      <c r="M12" s="4"/>
      <c r="N12" s="4"/>
    </row>
    <row r="13" spans="1:14" x14ac:dyDescent="0.2">
      <c r="A13" s="1589"/>
      <c r="B13" s="224" t="s">
        <v>99</v>
      </c>
      <c r="C13" s="80"/>
      <c r="D13" s="80"/>
      <c r="E13" s="85"/>
      <c r="F13" s="233"/>
      <c r="G13" s="17"/>
      <c r="H13" s="28"/>
      <c r="I13" s="28"/>
      <c r="J13" s="28"/>
      <c r="K13" s="28"/>
      <c r="L13" s="4"/>
      <c r="M13" s="4"/>
      <c r="N13" s="4"/>
    </row>
    <row r="14" spans="1:14" ht="13.5" thickBot="1" x14ac:dyDescent="0.25">
      <c r="A14" s="1589"/>
      <c r="B14" s="216" t="s">
        <v>109</v>
      </c>
      <c r="C14" s="217"/>
      <c r="D14" s="217"/>
      <c r="E14" s="218"/>
      <c r="F14" s="234"/>
      <c r="G14" s="17"/>
      <c r="H14" s="28"/>
      <c r="I14" s="28"/>
      <c r="J14" s="28"/>
      <c r="K14" s="28"/>
      <c r="L14" s="4"/>
      <c r="M14" s="4"/>
      <c r="N14" s="4"/>
    </row>
    <row r="15" spans="1:14" ht="13.5" thickBot="1" x14ac:dyDescent="0.25">
      <c r="A15" s="1589"/>
      <c r="B15" s="897" t="s">
        <v>14</v>
      </c>
      <c r="C15" s="846">
        <f>SUM(C5:C14)</f>
        <v>96599454</v>
      </c>
      <c r="D15" s="846">
        <f>SUM(D5:D14)</f>
        <v>100619055</v>
      </c>
      <c r="E15" s="846">
        <f>SUM(E5:E14)</f>
        <v>86764875</v>
      </c>
      <c r="F15" s="898">
        <f t="shared" si="0"/>
        <v>86.231057328057787</v>
      </c>
      <c r="G15" s="17"/>
      <c r="H15" s="28"/>
      <c r="I15" s="28"/>
      <c r="J15" s="28"/>
      <c r="K15" s="28"/>
      <c r="L15" s="4"/>
      <c r="M15" s="4"/>
      <c r="N15" s="4"/>
    </row>
    <row r="16" spans="1:14" x14ac:dyDescent="0.2">
      <c r="A16" s="1602" t="s">
        <v>86</v>
      </c>
      <c r="B16" s="213" t="s">
        <v>93</v>
      </c>
      <c r="C16" s="236">
        <v>6295818</v>
      </c>
      <c r="D16" s="236">
        <v>6602030</v>
      </c>
      <c r="E16" s="236">
        <v>5928030</v>
      </c>
      <c r="F16" s="1077">
        <f>E16/D16*100</f>
        <v>89.791018822998382</v>
      </c>
      <c r="G16" s="17"/>
      <c r="H16" s="28"/>
      <c r="I16" s="28"/>
      <c r="J16" s="28"/>
      <c r="K16" s="28"/>
      <c r="L16" s="4"/>
      <c r="M16" s="4"/>
      <c r="N16" s="4"/>
    </row>
    <row r="17" spans="1:14" ht="25.5" x14ac:dyDescent="0.2">
      <c r="A17" s="1603"/>
      <c r="B17" s="215" t="s">
        <v>106</v>
      </c>
      <c r="C17" s="237">
        <v>1532359</v>
      </c>
      <c r="D17" s="237">
        <v>1617183</v>
      </c>
      <c r="E17" s="237">
        <v>1379292</v>
      </c>
      <c r="F17" s="1078">
        <f>E17/D17*100</f>
        <v>85.289790951302365</v>
      </c>
      <c r="G17" s="17"/>
      <c r="H17" s="28"/>
      <c r="I17" s="28"/>
      <c r="J17" s="28"/>
      <c r="K17" s="28"/>
      <c r="L17" s="4"/>
      <c r="M17" s="4"/>
      <c r="N17" s="4"/>
    </row>
    <row r="18" spans="1:14" x14ac:dyDescent="0.2">
      <c r="A18" s="1603"/>
      <c r="B18" s="215" t="s">
        <v>95</v>
      </c>
      <c r="C18" s="237">
        <v>746000</v>
      </c>
      <c r="D18" s="237">
        <v>1000240</v>
      </c>
      <c r="E18" s="237">
        <v>776988</v>
      </c>
      <c r="F18" s="1078">
        <f>E18/D18*100</f>
        <v>77.680156762377024</v>
      </c>
      <c r="G18" s="17"/>
      <c r="H18" s="28"/>
      <c r="I18" s="28"/>
      <c r="J18" s="28"/>
      <c r="K18" s="28"/>
      <c r="L18" s="4"/>
      <c r="M18" s="4"/>
      <c r="N18" s="4"/>
    </row>
    <row r="19" spans="1:14" x14ac:dyDescent="0.2">
      <c r="A19" s="1603"/>
      <c r="B19" s="215" t="s">
        <v>107</v>
      </c>
      <c r="C19" s="237"/>
      <c r="D19" s="237"/>
      <c r="E19" s="237"/>
      <c r="F19" s="1078"/>
      <c r="G19" s="17"/>
      <c r="H19" s="28"/>
      <c r="I19" s="28"/>
      <c r="J19" s="28"/>
      <c r="K19" s="28"/>
      <c r="L19" s="4"/>
      <c r="M19" s="4"/>
      <c r="N19" s="4"/>
    </row>
    <row r="20" spans="1:14" ht="25.5" x14ac:dyDescent="0.2">
      <c r="A20" s="1603"/>
      <c r="B20" s="215" t="s">
        <v>102</v>
      </c>
      <c r="C20" s="237">
        <v>2050616</v>
      </c>
      <c r="D20" s="237">
        <v>1977830</v>
      </c>
      <c r="E20" s="237">
        <v>1271439</v>
      </c>
      <c r="F20" s="1078">
        <f>E20/D20*100</f>
        <v>64.284544172148259</v>
      </c>
      <c r="G20" s="15"/>
      <c r="H20" s="30"/>
      <c r="I20" s="30"/>
      <c r="J20" s="30"/>
      <c r="K20" s="30"/>
      <c r="L20" s="4"/>
      <c r="M20" s="4"/>
      <c r="N20" s="4"/>
    </row>
    <row r="21" spans="1:14" x14ac:dyDescent="0.2">
      <c r="A21" s="1603"/>
      <c r="B21" s="215" t="s">
        <v>108</v>
      </c>
      <c r="C21" s="237"/>
      <c r="D21" s="237"/>
      <c r="E21" s="237"/>
      <c r="F21" s="1078"/>
      <c r="H21" s="1"/>
      <c r="I21" s="1"/>
      <c r="J21" s="1"/>
      <c r="K21" s="1"/>
      <c r="L21" s="1"/>
      <c r="M21" s="1"/>
      <c r="N21" s="1"/>
    </row>
    <row r="22" spans="1:14" x14ac:dyDescent="0.2">
      <c r="A22" s="1603"/>
      <c r="B22" s="215" t="s">
        <v>97</v>
      </c>
      <c r="C22" s="237">
        <v>225000</v>
      </c>
      <c r="D22" s="237">
        <v>6441</v>
      </c>
      <c r="E22" s="237">
        <v>4790</v>
      </c>
      <c r="F22" s="1078">
        <f t="shared" ref="F22" si="1">E22/D22*100</f>
        <v>74.367334264865704</v>
      </c>
      <c r="H22" s="1"/>
      <c r="I22" s="1"/>
      <c r="J22" s="1"/>
      <c r="K22" s="1"/>
      <c r="L22" s="1"/>
      <c r="M22" s="1"/>
      <c r="N22" s="1"/>
    </row>
    <row r="23" spans="1:14" x14ac:dyDescent="0.2">
      <c r="A23" s="1603"/>
      <c r="B23" s="215" t="s">
        <v>98</v>
      </c>
      <c r="C23" s="80"/>
      <c r="D23" s="80"/>
      <c r="E23" s="85"/>
      <c r="F23" s="1078"/>
    </row>
    <row r="24" spans="1:14" x14ac:dyDescent="0.2">
      <c r="A24" s="1603"/>
      <c r="B24" s="215" t="s">
        <v>99</v>
      </c>
      <c r="C24" s="80"/>
      <c r="D24" s="80"/>
      <c r="E24" s="85"/>
      <c r="F24" s="233"/>
    </row>
    <row r="25" spans="1:14" ht="13.5" thickBot="1" x14ac:dyDescent="0.25">
      <c r="A25" s="1603"/>
      <c r="B25" s="220" t="s">
        <v>109</v>
      </c>
      <c r="C25" s="217"/>
      <c r="D25" s="217"/>
      <c r="E25" s="218"/>
      <c r="F25" s="234"/>
    </row>
    <row r="26" spans="1:14" ht="13.5" thickBot="1" x14ac:dyDescent="0.25">
      <c r="A26" s="1603"/>
      <c r="B26" s="221" t="s">
        <v>14</v>
      </c>
      <c r="C26" s="238">
        <f>SUM(C16:C25)</f>
        <v>10849793</v>
      </c>
      <c r="D26" s="238">
        <f>SUM(D16:D25)</f>
        <v>11203724</v>
      </c>
      <c r="E26" s="238">
        <f>SUM(E16:E25)</f>
        <v>9360539</v>
      </c>
      <c r="F26" s="235">
        <f>E26/D26*100</f>
        <v>83.548461208076887</v>
      </c>
    </row>
    <row r="27" spans="1:14" x14ac:dyDescent="0.2">
      <c r="A27" s="1604" t="s">
        <v>383</v>
      </c>
      <c r="B27" s="213" t="s">
        <v>93</v>
      </c>
      <c r="C27" s="236"/>
      <c r="D27" s="236"/>
      <c r="E27" s="236"/>
      <c r="F27" s="232"/>
    </row>
    <row r="28" spans="1:14" ht="25.5" x14ac:dyDescent="0.2">
      <c r="A28" s="1605"/>
      <c r="B28" s="215" t="s">
        <v>106</v>
      </c>
      <c r="C28" s="237"/>
      <c r="D28" s="237"/>
      <c r="E28" s="237"/>
      <c r="F28" s="233"/>
    </row>
    <row r="29" spans="1:14" x14ac:dyDescent="0.2">
      <c r="A29" s="1605"/>
      <c r="B29" s="215" t="s">
        <v>95</v>
      </c>
      <c r="C29" s="237"/>
      <c r="D29" s="237"/>
      <c r="E29" s="237"/>
      <c r="F29" s="233"/>
    </row>
    <row r="30" spans="1:14" x14ac:dyDescent="0.2">
      <c r="A30" s="1605"/>
      <c r="B30" s="215" t="s">
        <v>107</v>
      </c>
      <c r="C30" s="237"/>
      <c r="D30" s="237"/>
      <c r="E30" s="237"/>
      <c r="F30" s="233"/>
    </row>
    <row r="31" spans="1:14" ht="25.5" x14ac:dyDescent="0.2">
      <c r="A31" s="1605"/>
      <c r="B31" s="215" t="s">
        <v>102</v>
      </c>
      <c r="C31" s="237"/>
      <c r="D31" s="237">
        <v>839419</v>
      </c>
      <c r="E31" s="237">
        <v>839419</v>
      </c>
      <c r="F31" s="1078">
        <f>E31/D31%</f>
        <v>100</v>
      </c>
    </row>
    <row r="32" spans="1:14" x14ac:dyDescent="0.2">
      <c r="A32" s="1605"/>
      <c r="B32" s="215" t="s">
        <v>108</v>
      </c>
      <c r="C32" s="237"/>
      <c r="D32" s="237"/>
      <c r="E32" s="237"/>
      <c r="F32" s="1078"/>
    </row>
    <row r="33" spans="1:8" x14ac:dyDescent="0.2">
      <c r="A33" s="1605"/>
      <c r="B33" s="215" t="s">
        <v>97</v>
      </c>
      <c r="C33" s="237"/>
      <c r="D33" s="237"/>
      <c r="E33" s="237"/>
      <c r="F33" s="1078"/>
    </row>
    <row r="34" spans="1:8" x14ac:dyDescent="0.2">
      <c r="A34" s="1605"/>
      <c r="B34" s="215" t="s">
        <v>98</v>
      </c>
      <c r="C34" s="80"/>
      <c r="D34" s="80"/>
      <c r="E34" s="85"/>
      <c r="F34" s="1078"/>
    </row>
    <row r="35" spans="1:8" x14ac:dyDescent="0.2">
      <c r="A35" s="1605"/>
      <c r="B35" s="215" t="s">
        <v>99</v>
      </c>
      <c r="C35" s="80"/>
      <c r="D35" s="80"/>
      <c r="E35" s="85"/>
      <c r="F35" s="1078"/>
    </row>
    <row r="36" spans="1:8" ht="13.5" thickBot="1" x14ac:dyDescent="0.25">
      <c r="A36" s="1605"/>
      <c r="B36" s="220" t="s">
        <v>109</v>
      </c>
      <c r="C36" s="217"/>
      <c r="D36" s="217"/>
      <c r="E36" s="218"/>
      <c r="F36" s="1078"/>
    </row>
    <row r="37" spans="1:8" ht="13.5" thickBot="1" x14ac:dyDescent="0.25">
      <c r="A37" s="1606"/>
      <c r="B37" s="221" t="s">
        <v>14</v>
      </c>
      <c r="C37" s="238">
        <f>SUM(C27:C36)</f>
        <v>0</v>
      </c>
      <c r="D37" s="238">
        <f>SUM(D27:D36)</f>
        <v>839419</v>
      </c>
      <c r="E37" s="238">
        <f>SUM(E27:E36)</f>
        <v>839419</v>
      </c>
      <c r="F37" s="233">
        <f t="shared" ref="F37" si="2">E37/D37%</f>
        <v>100</v>
      </c>
    </row>
    <row r="38" spans="1:8" ht="13.5" thickBot="1" x14ac:dyDescent="0.25">
      <c r="A38" s="1604" t="s">
        <v>11</v>
      </c>
      <c r="B38" s="325" t="s">
        <v>93</v>
      </c>
      <c r="C38" s="323">
        <f>SUM(C27+C16+C5)</f>
        <v>65434179</v>
      </c>
      <c r="D38" s="323">
        <f t="shared" ref="D38:E38" si="3">SUM(D27+D16+D5)</f>
        <v>66025500</v>
      </c>
      <c r="E38" s="323">
        <f t="shared" si="3"/>
        <v>59195879</v>
      </c>
      <c r="F38" s="1277">
        <f>E38/D38*100</f>
        <v>89.656085906202904</v>
      </c>
    </row>
    <row r="39" spans="1:8" ht="26.25" thickBot="1" x14ac:dyDescent="0.25">
      <c r="A39" s="1605"/>
      <c r="B39" s="326" t="s">
        <v>106</v>
      </c>
      <c r="C39" s="323">
        <f t="shared" ref="C39:E47" si="4">SUM(C28+C17+C6)</f>
        <v>15501769</v>
      </c>
      <c r="D39" s="323">
        <f t="shared" si="4"/>
        <v>15788673</v>
      </c>
      <c r="E39" s="323">
        <f t="shared" si="4"/>
        <v>13550359</v>
      </c>
      <c r="F39" s="1277">
        <f>E39/D39*100</f>
        <v>85.823292432492579</v>
      </c>
    </row>
    <row r="40" spans="1:8" ht="13.5" thickBot="1" x14ac:dyDescent="0.25">
      <c r="A40" s="1605"/>
      <c r="B40" s="325" t="s">
        <v>95</v>
      </c>
      <c r="C40" s="323">
        <f t="shared" si="4"/>
        <v>14325000</v>
      </c>
      <c r="D40" s="323">
        <f t="shared" si="4"/>
        <v>14675861</v>
      </c>
      <c r="E40" s="323">
        <f t="shared" si="4"/>
        <v>12412185</v>
      </c>
      <c r="F40" s="1277">
        <f>E40/D40*100</f>
        <v>84.575514853949628</v>
      </c>
      <c r="H40" s="31"/>
    </row>
    <row r="41" spans="1:8" ht="13.5" thickBot="1" x14ac:dyDescent="0.25">
      <c r="A41" s="1605"/>
      <c r="B41" s="327" t="s">
        <v>107</v>
      </c>
      <c r="C41" s="323">
        <f t="shared" si="4"/>
        <v>0</v>
      </c>
      <c r="D41" s="323">
        <f t="shared" si="4"/>
        <v>0</v>
      </c>
      <c r="E41" s="323">
        <f t="shared" si="4"/>
        <v>0</v>
      </c>
      <c r="F41" s="1277"/>
    </row>
    <row r="42" spans="1:8" ht="26.25" thickBot="1" x14ac:dyDescent="0.25">
      <c r="A42" s="1605"/>
      <c r="B42" s="325" t="s">
        <v>102</v>
      </c>
      <c r="C42" s="323">
        <f t="shared" si="4"/>
        <v>9064915</v>
      </c>
      <c r="D42" s="323">
        <f t="shared" si="4"/>
        <v>9064915</v>
      </c>
      <c r="E42" s="323">
        <f t="shared" si="4"/>
        <v>6231419</v>
      </c>
      <c r="F42" s="1278">
        <f>E42/D42*100</f>
        <v>68.742166914968323</v>
      </c>
    </row>
    <row r="43" spans="1:8" ht="13.5" thickBot="1" x14ac:dyDescent="0.25">
      <c r="A43" s="1605"/>
      <c r="B43" s="327" t="s">
        <v>108</v>
      </c>
      <c r="C43" s="323">
        <f t="shared" si="4"/>
        <v>0</v>
      </c>
      <c r="D43" s="323">
        <f t="shared" si="4"/>
        <v>0</v>
      </c>
      <c r="E43" s="323">
        <f t="shared" si="4"/>
        <v>0</v>
      </c>
      <c r="F43" s="1277"/>
    </row>
    <row r="44" spans="1:8" ht="13.5" thickBot="1" x14ac:dyDescent="0.25">
      <c r="A44" s="1605"/>
      <c r="B44" s="325" t="s">
        <v>97</v>
      </c>
      <c r="C44" s="323">
        <f t="shared" si="4"/>
        <v>3123384</v>
      </c>
      <c r="D44" s="323">
        <f t="shared" si="4"/>
        <v>7107249</v>
      </c>
      <c r="E44" s="323">
        <f t="shared" si="4"/>
        <v>5574991</v>
      </c>
      <c r="F44" s="1277">
        <f>E44/D44*100</f>
        <v>78.440912932697302</v>
      </c>
    </row>
    <row r="45" spans="1:8" ht="13.5" thickBot="1" x14ac:dyDescent="0.25">
      <c r="A45" s="1605"/>
      <c r="B45" s="327" t="s">
        <v>98</v>
      </c>
      <c r="C45" s="323">
        <f t="shared" si="4"/>
        <v>0</v>
      </c>
      <c r="D45" s="323">
        <f t="shared" si="4"/>
        <v>0</v>
      </c>
      <c r="E45" s="323">
        <f t="shared" si="4"/>
        <v>0</v>
      </c>
      <c r="F45" s="1277"/>
    </row>
    <row r="46" spans="1:8" ht="13.5" thickBot="1" x14ac:dyDescent="0.25">
      <c r="A46" s="1605"/>
      <c r="B46" s="325" t="s">
        <v>99</v>
      </c>
      <c r="C46" s="323">
        <f t="shared" si="4"/>
        <v>0</v>
      </c>
      <c r="D46" s="323">
        <f t="shared" si="4"/>
        <v>0</v>
      </c>
      <c r="E46" s="323">
        <f t="shared" si="4"/>
        <v>0</v>
      </c>
      <c r="F46" s="1277"/>
    </row>
    <row r="47" spans="1:8" ht="13.5" thickBot="1" x14ac:dyDescent="0.25">
      <c r="A47" s="1605"/>
      <c r="B47" s="328" t="s">
        <v>109</v>
      </c>
      <c r="C47" s="323">
        <f t="shared" si="4"/>
        <v>0</v>
      </c>
      <c r="D47" s="323">
        <f t="shared" si="4"/>
        <v>0</v>
      </c>
      <c r="E47" s="323">
        <f t="shared" si="4"/>
        <v>0</v>
      </c>
      <c r="F47" s="1279"/>
    </row>
    <row r="48" spans="1:8" ht="13.5" thickBot="1" x14ac:dyDescent="0.25">
      <c r="A48" s="1606"/>
      <c r="B48" s="329" t="s">
        <v>14</v>
      </c>
      <c r="C48" s="324">
        <f>SUM(C38:C47)</f>
        <v>107449247</v>
      </c>
      <c r="D48" s="324">
        <f>SUM(D38:D47)</f>
        <v>112662198</v>
      </c>
      <c r="E48" s="324">
        <f>SUM(E38:E47)</f>
        <v>96964833</v>
      </c>
      <c r="F48" s="1277">
        <f>E48/D48*100</f>
        <v>86.066874889126524</v>
      </c>
      <c r="H48" s="31"/>
    </row>
    <row r="65" spans="3:3" x14ac:dyDescent="0.2">
      <c r="C65" s="869"/>
    </row>
  </sheetData>
  <mergeCells count="6">
    <mergeCell ref="A38:A48"/>
    <mergeCell ref="A2:F2"/>
    <mergeCell ref="E3:F3"/>
    <mergeCell ref="A5:A15"/>
    <mergeCell ref="A16:A26"/>
    <mergeCell ref="A27:A3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12/2018.(V.31.) Egyek Önk.</oddHeader>
  </headerFooter>
  <rowBreaks count="1" manualBreakCount="1">
    <brk id="52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F62"/>
  <sheetViews>
    <sheetView view="pageLayout" zoomScaleNormal="110" workbookViewId="0">
      <selection sqref="A1:F2"/>
    </sheetView>
  </sheetViews>
  <sheetFormatPr defaultRowHeight="12.75" x14ac:dyDescent="0.2"/>
  <cols>
    <col min="1" max="1" width="46.42578125" customWidth="1"/>
    <col min="2" max="2" width="37.42578125" customWidth="1"/>
    <col min="3" max="3" width="15.140625" style="239" customWidth="1"/>
    <col min="4" max="4" width="13.7109375" style="239" customWidth="1"/>
    <col min="5" max="5" width="19.7109375" style="239" customWidth="1"/>
    <col min="6" max="6" width="14.42578125" customWidth="1"/>
    <col min="7" max="7" width="14.5703125" customWidth="1"/>
    <col min="12" max="12" width="12" customWidth="1"/>
  </cols>
  <sheetData>
    <row r="1" spans="1:6" ht="15.75" customHeight="1" x14ac:dyDescent="0.2">
      <c r="A1" s="1607" t="s">
        <v>619</v>
      </c>
      <c r="B1" s="1607"/>
      <c r="C1" s="1607"/>
      <c r="D1" s="1607"/>
      <c r="E1" s="1607"/>
      <c r="F1" s="1607"/>
    </row>
    <row r="2" spans="1:6" x14ac:dyDescent="0.2">
      <c r="A2" s="1607"/>
      <c r="B2" s="1607"/>
      <c r="C2" s="1607"/>
      <c r="D2" s="1607"/>
      <c r="E2" s="1607"/>
      <c r="F2" s="1607"/>
    </row>
    <row r="3" spans="1:6" x14ac:dyDescent="0.2">
      <c r="A3" s="3"/>
      <c r="B3" s="3"/>
      <c r="C3" s="242"/>
      <c r="D3" s="242"/>
      <c r="E3" s="242"/>
      <c r="F3" s="3"/>
    </row>
    <row r="4" spans="1:6" x14ac:dyDescent="0.2">
      <c r="A4" s="3"/>
      <c r="B4" s="3"/>
      <c r="C4" s="242"/>
      <c r="D4" s="242"/>
      <c r="E4" s="242"/>
      <c r="F4" s="3"/>
    </row>
    <row r="5" spans="1:6" x14ac:dyDescent="0.2">
      <c r="A5" s="3"/>
      <c r="B5" s="3"/>
      <c r="C5" s="242"/>
      <c r="D5" s="242"/>
      <c r="E5" s="242"/>
      <c r="F5" s="3"/>
    </row>
    <row r="6" spans="1:6" ht="13.5" thickBot="1" x14ac:dyDescent="0.25">
      <c r="F6" t="s">
        <v>197</v>
      </c>
    </row>
    <row r="7" spans="1:6" ht="26.25" thickBot="1" x14ac:dyDescent="0.25">
      <c r="A7" s="171" t="s">
        <v>77</v>
      </c>
      <c r="B7" s="211" t="s">
        <v>27</v>
      </c>
      <c r="C7" s="240" t="s">
        <v>167</v>
      </c>
      <c r="D7" s="240" t="s">
        <v>159</v>
      </c>
      <c r="E7" s="240" t="s">
        <v>160</v>
      </c>
      <c r="F7" s="212" t="s">
        <v>161</v>
      </c>
    </row>
    <row r="8" spans="1:6" x14ac:dyDescent="0.2">
      <c r="A8" s="1588" t="s">
        <v>87</v>
      </c>
      <c r="B8" s="223" t="s">
        <v>93</v>
      </c>
      <c r="C8" s="236"/>
      <c r="D8" s="236"/>
      <c r="E8" s="236"/>
      <c r="F8" s="1280"/>
    </row>
    <row r="9" spans="1:6" ht="25.5" x14ac:dyDescent="0.2">
      <c r="A9" s="1589"/>
      <c r="B9" s="224" t="s">
        <v>106</v>
      </c>
      <c r="C9" s="237"/>
      <c r="D9" s="237"/>
      <c r="E9" s="237"/>
      <c r="F9" s="1281"/>
    </row>
    <row r="10" spans="1:6" x14ac:dyDescent="0.2">
      <c r="A10" s="1589"/>
      <c r="B10" s="224" t="s">
        <v>95</v>
      </c>
      <c r="C10" s="237">
        <v>623652</v>
      </c>
      <c r="D10" s="237">
        <v>623652</v>
      </c>
      <c r="E10" s="237">
        <v>623130</v>
      </c>
      <c r="F10" s="1281">
        <f>E10/D10*100</f>
        <v>99.916299474707046</v>
      </c>
    </row>
    <row r="11" spans="1:6" x14ac:dyDescent="0.2">
      <c r="A11" s="1589"/>
      <c r="B11" s="224" t="s">
        <v>107</v>
      </c>
      <c r="C11" s="237"/>
      <c r="D11" s="237"/>
      <c r="E11" s="237"/>
      <c r="F11" s="1281"/>
    </row>
    <row r="12" spans="1:6" ht="25.5" x14ac:dyDescent="0.2">
      <c r="A12" s="1589"/>
      <c r="B12" s="224" t="s">
        <v>102</v>
      </c>
      <c r="C12" s="237"/>
      <c r="D12" s="237"/>
      <c r="E12" s="237"/>
      <c r="F12" s="1281"/>
    </row>
    <row r="13" spans="1:6" x14ac:dyDescent="0.2">
      <c r="A13" s="1589"/>
      <c r="B13" s="224" t="s">
        <v>108</v>
      </c>
      <c r="C13" s="237"/>
      <c r="D13" s="237"/>
      <c r="E13" s="237"/>
      <c r="F13" s="1281"/>
    </row>
    <row r="14" spans="1:6" x14ac:dyDescent="0.2">
      <c r="A14" s="1589"/>
      <c r="B14" s="224" t="s">
        <v>97</v>
      </c>
      <c r="C14" s="237"/>
      <c r="D14" s="237"/>
      <c r="E14" s="237"/>
      <c r="F14" s="1281"/>
    </row>
    <row r="15" spans="1:6" x14ac:dyDescent="0.2">
      <c r="A15" s="1589"/>
      <c r="B15" s="224" t="s">
        <v>98</v>
      </c>
      <c r="C15" s="80"/>
      <c r="D15" s="80"/>
      <c r="E15" s="85"/>
      <c r="F15" s="1281"/>
    </row>
    <row r="16" spans="1:6" x14ac:dyDescent="0.2">
      <c r="A16" s="1589"/>
      <c r="B16" s="224" t="s">
        <v>99</v>
      </c>
      <c r="C16" s="80"/>
      <c r="D16" s="80"/>
      <c r="E16" s="85"/>
      <c r="F16" s="1281"/>
    </row>
    <row r="17" spans="1:6" ht="13.5" thickBot="1" x14ac:dyDescent="0.25">
      <c r="A17" s="1589"/>
      <c r="B17" s="216" t="s">
        <v>109</v>
      </c>
      <c r="C17" s="217"/>
      <c r="D17" s="217"/>
      <c r="E17" s="218"/>
      <c r="F17" s="219"/>
    </row>
    <row r="18" spans="1:6" ht="13.5" thickBot="1" x14ac:dyDescent="0.25">
      <c r="A18" s="1589"/>
      <c r="B18" s="221" t="s">
        <v>14</v>
      </c>
      <c r="C18" s="238">
        <f>SUM(C8:C17)</f>
        <v>623652</v>
      </c>
      <c r="D18" s="238">
        <f>SUM(D8:D17)</f>
        <v>623652</v>
      </c>
      <c r="E18" s="238">
        <f>SUM(E8:E17)</f>
        <v>623130</v>
      </c>
      <c r="F18" s="222">
        <f>E18/D18*100</f>
        <v>99.916299474707046</v>
      </c>
    </row>
    <row r="19" spans="1:6" x14ac:dyDescent="0.2">
      <c r="A19" s="1602" t="s">
        <v>88</v>
      </c>
      <c r="B19" s="213" t="s">
        <v>93</v>
      </c>
      <c r="C19" s="236">
        <v>5137700</v>
      </c>
      <c r="D19" s="236">
        <v>5612496</v>
      </c>
      <c r="E19" s="236">
        <v>5258896</v>
      </c>
      <c r="F19" s="1280">
        <f>E19/D19*100</f>
        <v>93.699772792711116</v>
      </c>
    </row>
    <row r="20" spans="1:6" ht="25.5" x14ac:dyDescent="0.2">
      <c r="A20" s="1603"/>
      <c r="B20" s="215" t="s">
        <v>106</v>
      </c>
      <c r="C20" s="237">
        <v>1130219</v>
      </c>
      <c r="D20" s="237">
        <v>1218642</v>
      </c>
      <c r="E20" s="237">
        <v>1170556</v>
      </c>
      <c r="F20" s="1281">
        <f t="shared" ref="F20:F29" si="0">E20/D20*100</f>
        <v>96.054132386705859</v>
      </c>
    </row>
    <row r="21" spans="1:6" x14ac:dyDescent="0.2">
      <c r="A21" s="1603"/>
      <c r="B21" s="215" t="s">
        <v>95</v>
      </c>
      <c r="C21" s="237">
        <v>2677920</v>
      </c>
      <c r="D21" s="237">
        <v>2767022</v>
      </c>
      <c r="E21" s="237">
        <v>2211051</v>
      </c>
      <c r="F21" s="1281">
        <f t="shared" si="0"/>
        <v>79.907243238398536</v>
      </c>
    </row>
    <row r="22" spans="1:6" x14ac:dyDescent="0.2">
      <c r="A22" s="1603"/>
      <c r="B22" s="215" t="s">
        <v>107</v>
      </c>
      <c r="C22" s="237"/>
      <c r="D22" s="237"/>
      <c r="E22" s="237"/>
      <c r="F22" s="1281"/>
    </row>
    <row r="23" spans="1:6" ht="25.5" x14ac:dyDescent="0.2">
      <c r="A23" s="1603"/>
      <c r="B23" s="215" t="s">
        <v>102</v>
      </c>
      <c r="C23" s="237">
        <v>475956</v>
      </c>
      <c r="D23" s="237">
        <v>475958</v>
      </c>
      <c r="E23" s="237">
        <v>312002</v>
      </c>
      <c r="F23" s="1281">
        <f t="shared" si="0"/>
        <v>65.552422692758611</v>
      </c>
    </row>
    <row r="24" spans="1:6" x14ac:dyDescent="0.2">
      <c r="A24" s="1603"/>
      <c r="B24" s="215" t="s">
        <v>108</v>
      </c>
      <c r="C24" s="237"/>
      <c r="D24" s="237"/>
      <c r="E24" s="237"/>
      <c r="F24" s="1281"/>
    </row>
    <row r="25" spans="1:6" x14ac:dyDescent="0.2">
      <c r="A25" s="1603"/>
      <c r="B25" s="215" t="s">
        <v>97</v>
      </c>
      <c r="C25" s="237">
        <v>12700</v>
      </c>
      <c r="D25" s="237">
        <v>38932</v>
      </c>
      <c r="E25" s="237">
        <v>38932</v>
      </c>
      <c r="F25" s="1281">
        <f t="shared" si="0"/>
        <v>100</v>
      </c>
    </row>
    <row r="26" spans="1:6" x14ac:dyDescent="0.2">
      <c r="A26" s="1603"/>
      <c r="B26" s="215" t="s">
        <v>98</v>
      </c>
      <c r="C26" s="80"/>
      <c r="D26" s="80"/>
      <c r="E26" s="85"/>
      <c r="F26" s="83"/>
    </row>
    <row r="27" spans="1:6" x14ac:dyDescent="0.2">
      <c r="A27" s="1603"/>
      <c r="B27" s="215" t="s">
        <v>99</v>
      </c>
      <c r="C27" s="80"/>
      <c r="D27" s="80"/>
      <c r="E27" s="85"/>
      <c r="F27" s="83"/>
    </row>
    <row r="28" spans="1:6" ht="13.5" thickBot="1" x14ac:dyDescent="0.25">
      <c r="A28" s="1603"/>
      <c r="B28" s="220" t="s">
        <v>109</v>
      </c>
      <c r="C28" s="217"/>
      <c r="D28" s="217"/>
      <c r="E28" s="218"/>
      <c r="F28" s="219"/>
    </row>
    <row r="29" spans="1:6" ht="13.5" thickBot="1" x14ac:dyDescent="0.25">
      <c r="A29" s="1603"/>
      <c r="B29" s="221" t="s">
        <v>14</v>
      </c>
      <c r="C29" s="238">
        <f>SUM(C19:C28)</f>
        <v>9434495</v>
      </c>
      <c r="D29" s="238">
        <f>SUM(D19:D28)</f>
        <v>10113050</v>
      </c>
      <c r="E29" s="238">
        <f>SUM(E19:E28)</f>
        <v>8991437</v>
      </c>
      <c r="F29" s="222">
        <f t="shared" si="0"/>
        <v>88.90925091836786</v>
      </c>
    </row>
    <row r="30" spans="1:6" x14ac:dyDescent="0.2">
      <c r="A30" s="1602" t="s">
        <v>89</v>
      </c>
      <c r="B30" s="213" t="s">
        <v>93</v>
      </c>
      <c r="C30" s="236"/>
      <c r="D30" s="236"/>
      <c r="E30" s="236"/>
      <c r="F30" s="214"/>
    </row>
    <row r="31" spans="1:6" ht="25.5" x14ac:dyDescent="0.2">
      <c r="A31" s="1603"/>
      <c r="B31" s="215" t="s">
        <v>106</v>
      </c>
      <c r="C31" s="237"/>
      <c r="D31" s="237"/>
      <c r="E31" s="237"/>
      <c r="F31" s="83"/>
    </row>
    <row r="32" spans="1:6" x14ac:dyDescent="0.2">
      <c r="A32" s="1603"/>
      <c r="B32" s="215" t="s">
        <v>95</v>
      </c>
      <c r="C32" s="237">
        <v>35200</v>
      </c>
      <c r="D32" s="237">
        <v>73694</v>
      </c>
      <c r="E32" s="237">
        <v>75518</v>
      </c>
      <c r="F32" s="1281">
        <f>E32/D32*100</f>
        <v>102.47509973674926</v>
      </c>
    </row>
    <row r="33" spans="1:6" ht="13.5" thickBot="1" x14ac:dyDescent="0.25">
      <c r="A33" s="1603"/>
      <c r="B33" s="215" t="s">
        <v>107</v>
      </c>
      <c r="C33" s="237"/>
      <c r="D33" s="237"/>
      <c r="E33" s="237"/>
      <c r="F33" s="83"/>
    </row>
    <row r="34" spans="1:6" ht="26.25" thickBot="1" x14ac:dyDescent="0.25">
      <c r="A34" s="1603"/>
      <c r="B34" s="215" t="s">
        <v>102</v>
      </c>
      <c r="C34" s="237"/>
      <c r="D34" s="237"/>
      <c r="E34" s="237"/>
      <c r="F34" s="330"/>
    </row>
    <row r="35" spans="1:6" x14ac:dyDescent="0.2">
      <c r="A35" s="1603"/>
      <c r="B35" s="215" t="s">
        <v>108</v>
      </c>
      <c r="C35" s="237"/>
      <c r="D35" s="237"/>
      <c r="E35" s="237"/>
      <c r="F35" s="83"/>
    </row>
    <row r="36" spans="1:6" x14ac:dyDescent="0.2">
      <c r="A36" s="1603"/>
      <c r="B36" s="215" t="s">
        <v>97</v>
      </c>
      <c r="C36" s="237"/>
      <c r="D36" s="237"/>
      <c r="E36" s="237"/>
      <c r="F36" s="83"/>
    </row>
    <row r="37" spans="1:6" x14ac:dyDescent="0.2">
      <c r="A37" s="1603"/>
      <c r="B37" s="215" t="s">
        <v>98</v>
      </c>
      <c r="C37" s="80"/>
      <c r="D37" s="80"/>
      <c r="E37" s="85"/>
      <c r="F37" s="83"/>
    </row>
    <row r="38" spans="1:6" x14ac:dyDescent="0.2">
      <c r="A38" s="1603"/>
      <c r="B38" s="215" t="s">
        <v>99</v>
      </c>
      <c r="C38" s="80"/>
      <c r="D38" s="80"/>
      <c r="E38" s="85"/>
      <c r="F38" s="83"/>
    </row>
    <row r="39" spans="1:6" ht="13.5" thickBot="1" x14ac:dyDescent="0.25">
      <c r="A39" s="1603"/>
      <c r="B39" s="220" t="s">
        <v>109</v>
      </c>
      <c r="C39" s="217"/>
      <c r="D39" s="217"/>
      <c r="E39" s="218"/>
      <c r="F39" s="219"/>
    </row>
    <row r="40" spans="1:6" ht="13.5" thickBot="1" x14ac:dyDescent="0.25">
      <c r="A40" s="1603"/>
      <c r="B40" s="221" t="s">
        <v>14</v>
      </c>
      <c r="C40" s="238">
        <f>SUM(C30:C39)</f>
        <v>35200</v>
      </c>
      <c r="D40" s="238">
        <f>SUM(D30:D39)</f>
        <v>73694</v>
      </c>
      <c r="E40" s="238">
        <f>SUM(E30:E39)</f>
        <v>75518</v>
      </c>
      <c r="F40" s="222">
        <f>E40/D40*100</f>
        <v>102.47509973674926</v>
      </c>
    </row>
    <row r="41" spans="1:6" x14ac:dyDescent="0.2">
      <c r="A41" s="1602" t="s">
        <v>90</v>
      </c>
      <c r="B41" s="213" t="s">
        <v>93</v>
      </c>
      <c r="C41" s="236">
        <v>1048700</v>
      </c>
      <c r="D41" s="236">
        <v>1647901</v>
      </c>
      <c r="E41" s="236">
        <v>1601228</v>
      </c>
      <c r="F41" s="1280">
        <f>E41/D41*100</f>
        <v>97.167730343024246</v>
      </c>
    </row>
    <row r="42" spans="1:6" ht="25.5" x14ac:dyDescent="0.2">
      <c r="A42" s="1603"/>
      <c r="B42" s="215" t="s">
        <v>106</v>
      </c>
      <c r="C42" s="237">
        <v>331731</v>
      </c>
      <c r="D42" s="237">
        <v>361038</v>
      </c>
      <c r="E42" s="237">
        <v>346547</v>
      </c>
      <c r="F42" s="1281">
        <f>E42/D42*100</f>
        <v>95.98629507143292</v>
      </c>
    </row>
    <row r="43" spans="1:6" x14ac:dyDescent="0.2">
      <c r="A43" s="1603"/>
      <c r="B43" s="215" t="s">
        <v>95</v>
      </c>
      <c r="C43" s="237">
        <v>64880</v>
      </c>
      <c r="D43" s="237">
        <v>121488</v>
      </c>
      <c r="E43" s="237">
        <v>121488</v>
      </c>
      <c r="F43" s="1281">
        <f>E43/D43*100</f>
        <v>100</v>
      </c>
    </row>
    <row r="44" spans="1:6" x14ac:dyDescent="0.2">
      <c r="A44" s="1603"/>
      <c r="B44" s="215" t="s">
        <v>107</v>
      </c>
      <c r="C44" s="237"/>
      <c r="D44" s="237"/>
      <c r="E44" s="237"/>
      <c r="F44" s="1281"/>
    </row>
    <row r="45" spans="1:6" ht="25.5" x14ac:dyDescent="0.2">
      <c r="A45" s="1603"/>
      <c r="B45" s="215" t="s">
        <v>102</v>
      </c>
      <c r="C45" s="237">
        <v>256264</v>
      </c>
      <c r="D45" s="237">
        <v>256282</v>
      </c>
      <c r="E45" s="237">
        <v>167998</v>
      </c>
      <c r="F45" s="1281">
        <f t="shared" ref="F45:F47" si="1">E45/D45*100</f>
        <v>65.552009114959304</v>
      </c>
    </row>
    <row r="46" spans="1:6" x14ac:dyDescent="0.2">
      <c r="A46" s="1603"/>
      <c r="B46" s="215" t="s">
        <v>108</v>
      </c>
      <c r="C46" s="237"/>
      <c r="D46" s="237"/>
      <c r="E46" s="237"/>
      <c r="F46" s="1281"/>
    </row>
    <row r="47" spans="1:6" x14ac:dyDescent="0.2">
      <c r="A47" s="1603"/>
      <c r="B47" s="215" t="s">
        <v>97</v>
      </c>
      <c r="C47" s="237"/>
      <c r="D47" s="237">
        <v>25000</v>
      </c>
      <c r="E47" s="237">
        <v>25000</v>
      </c>
      <c r="F47" s="1281">
        <f t="shared" si="1"/>
        <v>100</v>
      </c>
    </row>
    <row r="48" spans="1:6" x14ac:dyDescent="0.2">
      <c r="A48" s="1603"/>
      <c r="B48" s="215" t="s">
        <v>98</v>
      </c>
      <c r="C48" s="80"/>
      <c r="D48" s="80"/>
      <c r="E48" s="85"/>
      <c r="F48" s="1281"/>
    </row>
    <row r="49" spans="1:6" x14ac:dyDescent="0.2">
      <c r="A49" s="1603"/>
      <c r="B49" s="215" t="s">
        <v>99</v>
      </c>
      <c r="C49" s="80"/>
      <c r="D49" s="80"/>
      <c r="E49" s="85"/>
      <c r="F49" s="83"/>
    </row>
    <row r="50" spans="1:6" ht="13.5" thickBot="1" x14ac:dyDescent="0.25">
      <c r="A50" s="1603"/>
      <c r="B50" s="220" t="s">
        <v>109</v>
      </c>
      <c r="C50" s="217"/>
      <c r="D50" s="217"/>
      <c r="E50" s="218"/>
      <c r="F50" s="219"/>
    </row>
    <row r="51" spans="1:6" ht="13.5" thickBot="1" x14ac:dyDescent="0.25">
      <c r="A51" s="1603"/>
      <c r="B51" s="221" t="s">
        <v>14</v>
      </c>
      <c r="C51" s="238">
        <f>SUM(C41:C50)</f>
        <v>1701575</v>
      </c>
      <c r="D51" s="238">
        <f>SUM(D41:D50)</f>
        <v>2411709</v>
      </c>
      <c r="E51" s="238">
        <f>SUM(E41:E50)</f>
        <v>2262261</v>
      </c>
      <c r="F51" s="222">
        <f>E51/D51*100</f>
        <v>93.803232479540441</v>
      </c>
    </row>
    <row r="52" spans="1:6" ht="13.5" thickBot="1" x14ac:dyDescent="0.25">
      <c r="A52" s="1604" t="s">
        <v>11</v>
      </c>
      <c r="B52" s="318" t="s">
        <v>93</v>
      </c>
      <c r="C52" s="332">
        <f t="shared" ref="C52:E62" si="2">C41+C30+C19+C8</f>
        <v>6186400</v>
      </c>
      <c r="D52" s="324">
        <f t="shared" si="2"/>
        <v>7260397</v>
      </c>
      <c r="E52" s="856">
        <f t="shared" si="2"/>
        <v>6860124</v>
      </c>
      <c r="F52" s="330">
        <f>E52/D52*100</f>
        <v>94.486899270108779</v>
      </c>
    </row>
    <row r="53" spans="1:6" ht="26.25" thickBot="1" x14ac:dyDescent="0.25">
      <c r="A53" s="1605"/>
      <c r="B53" s="318" t="s">
        <v>106</v>
      </c>
      <c r="C53" s="332">
        <f t="shared" si="2"/>
        <v>1461950</v>
      </c>
      <c r="D53" s="324">
        <f t="shared" si="2"/>
        <v>1579680</v>
      </c>
      <c r="E53" s="856">
        <f t="shared" si="2"/>
        <v>1517103</v>
      </c>
      <c r="F53" s="330">
        <f t="shared" ref="F53:F62" si="3">E53/D53*100</f>
        <v>96.038628076572479</v>
      </c>
    </row>
    <row r="54" spans="1:6" ht="13.5" thickBot="1" x14ac:dyDescent="0.25">
      <c r="A54" s="1605"/>
      <c r="B54" s="319" t="s">
        <v>95</v>
      </c>
      <c r="C54" s="322">
        <f t="shared" si="2"/>
        <v>3401652</v>
      </c>
      <c r="D54" s="323">
        <f t="shared" si="2"/>
        <v>3585856</v>
      </c>
      <c r="E54" s="857">
        <f t="shared" si="2"/>
        <v>3031187</v>
      </c>
      <c r="F54" s="330">
        <f t="shared" si="3"/>
        <v>84.531754760927384</v>
      </c>
    </row>
    <row r="55" spans="1:6" ht="13.5" thickBot="1" x14ac:dyDescent="0.25">
      <c r="A55" s="1605"/>
      <c r="B55" s="320" t="s">
        <v>107</v>
      </c>
      <c r="C55" s="332">
        <f t="shared" si="2"/>
        <v>0</v>
      </c>
      <c r="D55" s="324">
        <f t="shared" si="2"/>
        <v>0</v>
      </c>
      <c r="E55" s="856">
        <f t="shared" si="2"/>
        <v>0</v>
      </c>
      <c r="F55" s="331"/>
    </row>
    <row r="56" spans="1:6" ht="26.25" thickBot="1" x14ac:dyDescent="0.25">
      <c r="A56" s="1605"/>
      <c r="B56" s="318" t="s">
        <v>102</v>
      </c>
      <c r="C56" s="332">
        <f t="shared" si="2"/>
        <v>732220</v>
      </c>
      <c r="D56" s="324">
        <f t="shared" si="2"/>
        <v>732240</v>
      </c>
      <c r="E56" s="856">
        <f t="shared" si="2"/>
        <v>480000</v>
      </c>
      <c r="F56" s="330">
        <f t="shared" si="3"/>
        <v>65.552277941658474</v>
      </c>
    </row>
    <row r="57" spans="1:6" ht="13.5" thickBot="1" x14ac:dyDescent="0.25">
      <c r="A57" s="1605"/>
      <c r="B57" s="321" t="s">
        <v>108</v>
      </c>
      <c r="C57" s="334">
        <f t="shared" si="2"/>
        <v>0</v>
      </c>
      <c r="D57" s="335">
        <f t="shared" si="2"/>
        <v>0</v>
      </c>
      <c r="E57" s="858">
        <f t="shared" si="2"/>
        <v>0</v>
      </c>
      <c r="F57" s="336"/>
    </row>
    <row r="58" spans="1:6" ht="13.5" thickBot="1" x14ac:dyDescent="0.25">
      <c r="A58" s="1605"/>
      <c r="B58" s="318" t="s">
        <v>97</v>
      </c>
      <c r="C58" s="332">
        <f t="shared" si="2"/>
        <v>12700</v>
      </c>
      <c r="D58" s="324">
        <f t="shared" si="2"/>
        <v>63932</v>
      </c>
      <c r="E58" s="856">
        <f t="shared" si="2"/>
        <v>63932</v>
      </c>
      <c r="F58" s="330">
        <f t="shared" si="3"/>
        <v>100</v>
      </c>
    </row>
    <row r="59" spans="1:6" ht="13.5" thickBot="1" x14ac:dyDescent="0.25">
      <c r="A59" s="1605"/>
      <c r="B59" s="318" t="s">
        <v>98</v>
      </c>
      <c r="C59" s="332">
        <f t="shared" si="2"/>
        <v>0</v>
      </c>
      <c r="D59" s="324">
        <f t="shared" si="2"/>
        <v>0</v>
      </c>
      <c r="E59" s="856">
        <f t="shared" si="2"/>
        <v>0</v>
      </c>
      <c r="F59" s="330"/>
    </row>
    <row r="60" spans="1:6" ht="13.5" thickBot="1" x14ac:dyDescent="0.25">
      <c r="A60" s="1605"/>
      <c r="B60" s="321" t="s">
        <v>99</v>
      </c>
      <c r="C60" s="334">
        <f t="shared" si="2"/>
        <v>0</v>
      </c>
      <c r="D60" s="335">
        <f t="shared" si="2"/>
        <v>0</v>
      </c>
      <c r="E60" s="334">
        <f t="shared" si="2"/>
        <v>0</v>
      </c>
      <c r="F60" s="336"/>
    </row>
    <row r="61" spans="1:6" ht="13.5" thickBot="1" x14ac:dyDescent="0.25">
      <c r="A61" s="1605"/>
      <c r="B61" s="318" t="s">
        <v>109</v>
      </c>
      <c r="C61" s="332">
        <f t="shared" si="2"/>
        <v>0</v>
      </c>
      <c r="D61" s="324">
        <f t="shared" si="2"/>
        <v>0</v>
      </c>
      <c r="E61" s="332">
        <f t="shared" si="2"/>
        <v>0</v>
      </c>
      <c r="F61" s="330"/>
    </row>
    <row r="62" spans="1:6" ht="13.5" thickBot="1" x14ac:dyDescent="0.25">
      <c r="A62" s="1606"/>
      <c r="B62" s="333" t="s">
        <v>14</v>
      </c>
      <c r="C62" s="922">
        <f t="shared" si="2"/>
        <v>11794922</v>
      </c>
      <c r="D62" s="324">
        <f t="shared" si="2"/>
        <v>13222105</v>
      </c>
      <c r="E62" s="332">
        <f t="shared" si="2"/>
        <v>11952346</v>
      </c>
      <c r="F62" s="330">
        <f t="shared" si="3"/>
        <v>90.396695533729314</v>
      </c>
    </row>
  </sheetData>
  <mergeCells count="6">
    <mergeCell ref="A1:F2"/>
    <mergeCell ref="A8:A18"/>
    <mergeCell ref="A19:A29"/>
    <mergeCell ref="A52:A62"/>
    <mergeCell ref="A30:A40"/>
    <mergeCell ref="A41:A51"/>
  </mergeCells>
  <phoneticPr fontId="26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12/2018.(V.31.)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view="pageLayout" zoomScaleNormal="110" workbookViewId="0">
      <selection sqref="A1:F2"/>
    </sheetView>
  </sheetViews>
  <sheetFormatPr defaultRowHeight="12.75" x14ac:dyDescent="0.2"/>
  <cols>
    <col min="1" max="1" width="46.42578125" customWidth="1"/>
    <col min="2" max="2" width="37.42578125" customWidth="1"/>
    <col min="3" max="3" width="15.140625" style="239" customWidth="1"/>
    <col min="4" max="4" width="13.7109375" style="239" customWidth="1"/>
    <col min="5" max="5" width="19.7109375" style="239" customWidth="1"/>
    <col min="6" max="6" width="14.42578125" customWidth="1"/>
    <col min="7" max="7" width="14.5703125" customWidth="1"/>
    <col min="12" max="12" width="12" customWidth="1"/>
  </cols>
  <sheetData>
    <row r="1" spans="1:6" ht="15.75" customHeight="1" x14ac:dyDescent="0.2">
      <c r="A1" s="1607" t="s">
        <v>619</v>
      </c>
      <c r="B1" s="1607"/>
      <c r="C1" s="1607"/>
      <c r="D1" s="1607"/>
      <c r="E1" s="1607"/>
      <c r="F1" s="1607"/>
    </row>
    <row r="2" spans="1:6" x14ac:dyDescent="0.2">
      <c r="A2" s="1607"/>
      <c r="B2" s="1607"/>
      <c r="C2" s="1607"/>
      <c r="D2" s="1607"/>
      <c r="E2" s="1607"/>
      <c r="F2" s="1607"/>
    </row>
    <row r="3" spans="1:6" x14ac:dyDescent="0.2">
      <c r="A3" s="3"/>
      <c r="B3" s="3"/>
      <c r="C3" s="242"/>
      <c r="D3" s="242"/>
      <c r="E3" s="242"/>
      <c r="F3" s="3"/>
    </row>
    <row r="4" spans="1:6" x14ac:dyDescent="0.2">
      <c r="A4" s="3"/>
      <c r="B4" s="3"/>
      <c r="C4" s="242"/>
      <c r="D4" s="242"/>
      <c r="E4" s="242"/>
      <c r="F4" s="3"/>
    </row>
    <row r="5" spans="1:6" x14ac:dyDescent="0.2">
      <c r="A5" s="3"/>
      <c r="B5" s="3"/>
      <c r="C5" s="242"/>
      <c r="D5" s="242"/>
      <c r="E5" s="242"/>
      <c r="F5" s="3"/>
    </row>
    <row r="6" spans="1:6" ht="13.5" thickBot="1" x14ac:dyDescent="0.25">
      <c r="F6" t="s">
        <v>197</v>
      </c>
    </row>
    <row r="7" spans="1:6" ht="26.25" thickBot="1" x14ac:dyDescent="0.25">
      <c r="A7" s="171" t="s">
        <v>77</v>
      </c>
      <c r="B7" s="211" t="s">
        <v>27</v>
      </c>
      <c r="C7" s="240" t="s">
        <v>167</v>
      </c>
      <c r="D7" s="240" t="s">
        <v>159</v>
      </c>
      <c r="E7" s="240" t="s">
        <v>160</v>
      </c>
      <c r="F7" s="212" t="s">
        <v>161</v>
      </c>
    </row>
    <row r="8" spans="1:6" x14ac:dyDescent="0.2">
      <c r="A8" s="1588" t="s">
        <v>87</v>
      </c>
      <c r="B8" s="223" t="s">
        <v>93</v>
      </c>
      <c r="C8" s="236"/>
      <c r="D8" s="236"/>
      <c r="E8" s="236"/>
      <c r="F8" s="1280"/>
    </row>
    <row r="9" spans="1:6" ht="25.5" x14ac:dyDescent="0.2">
      <c r="A9" s="1589"/>
      <c r="B9" s="224" t="s">
        <v>106</v>
      </c>
      <c r="C9" s="237"/>
      <c r="D9" s="237"/>
      <c r="E9" s="237"/>
      <c r="F9" s="1281"/>
    </row>
    <row r="10" spans="1:6" x14ac:dyDescent="0.2">
      <c r="A10" s="1589"/>
      <c r="B10" s="224" t="s">
        <v>95</v>
      </c>
      <c r="C10" s="237">
        <v>623652</v>
      </c>
      <c r="D10" s="237">
        <v>623652</v>
      </c>
      <c r="E10" s="237">
        <v>623130</v>
      </c>
      <c r="F10" s="1281">
        <f>E10/D10*100</f>
        <v>99.916299474707046</v>
      </c>
    </row>
    <row r="11" spans="1:6" x14ac:dyDescent="0.2">
      <c r="A11" s="1589"/>
      <c r="B11" s="224" t="s">
        <v>107</v>
      </c>
      <c r="C11" s="237"/>
      <c r="D11" s="237"/>
      <c r="E11" s="237"/>
      <c r="F11" s="1281"/>
    </row>
    <row r="12" spans="1:6" ht="25.5" x14ac:dyDescent="0.2">
      <c r="A12" s="1589"/>
      <c r="B12" s="224" t="s">
        <v>102</v>
      </c>
      <c r="C12" s="237"/>
      <c r="D12" s="237"/>
      <c r="E12" s="237"/>
      <c r="F12" s="1281"/>
    </row>
    <row r="13" spans="1:6" x14ac:dyDescent="0.2">
      <c r="A13" s="1589"/>
      <c r="B13" s="224" t="s">
        <v>108</v>
      </c>
      <c r="C13" s="237"/>
      <c r="D13" s="237"/>
      <c r="E13" s="237"/>
      <c r="F13" s="1281"/>
    </row>
    <row r="14" spans="1:6" x14ac:dyDescent="0.2">
      <c r="A14" s="1589"/>
      <c r="B14" s="224" t="s">
        <v>97</v>
      </c>
      <c r="C14" s="237"/>
      <c r="D14" s="237"/>
      <c r="E14" s="237"/>
      <c r="F14" s="1281"/>
    </row>
    <row r="15" spans="1:6" x14ac:dyDescent="0.2">
      <c r="A15" s="1589"/>
      <c r="B15" s="224" t="s">
        <v>98</v>
      </c>
      <c r="C15" s="80"/>
      <c r="D15" s="80"/>
      <c r="E15" s="85"/>
      <c r="F15" s="1281"/>
    </row>
    <row r="16" spans="1:6" x14ac:dyDescent="0.2">
      <c r="A16" s="1589"/>
      <c r="B16" s="224" t="s">
        <v>99</v>
      </c>
      <c r="C16" s="80"/>
      <c r="D16" s="80"/>
      <c r="E16" s="85"/>
      <c r="F16" s="1281"/>
    </row>
    <row r="17" spans="1:6" ht="13.5" thickBot="1" x14ac:dyDescent="0.25">
      <c r="A17" s="1589"/>
      <c r="B17" s="216" t="s">
        <v>109</v>
      </c>
      <c r="C17" s="217"/>
      <c r="D17" s="217"/>
      <c r="E17" s="218"/>
      <c r="F17" s="219"/>
    </row>
    <row r="18" spans="1:6" ht="13.5" thickBot="1" x14ac:dyDescent="0.25">
      <c r="A18" s="1589"/>
      <c r="B18" s="221" t="s">
        <v>14</v>
      </c>
      <c r="C18" s="238">
        <f>SUM(C8:C17)</f>
        <v>623652</v>
      </c>
      <c r="D18" s="238">
        <f>SUM(D8:D17)</f>
        <v>623652</v>
      </c>
      <c r="E18" s="238">
        <f>SUM(E8:E17)</f>
        <v>623130</v>
      </c>
      <c r="F18" s="222">
        <f>E18/D18*100</f>
        <v>99.916299474707046</v>
      </c>
    </row>
    <row r="19" spans="1:6" x14ac:dyDescent="0.2">
      <c r="A19" s="1602" t="s">
        <v>88</v>
      </c>
      <c r="B19" s="213" t="s">
        <v>93</v>
      </c>
      <c r="C19" s="236">
        <v>5137700</v>
      </c>
      <c r="D19" s="236">
        <v>5612496</v>
      </c>
      <c r="E19" s="236">
        <v>5258896</v>
      </c>
      <c r="F19" s="1280">
        <f>E19/D19*100</f>
        <v>93.699772792711116</v>
      </c>
    </row>
    <row r="20" spans="1:6" ht="25.5" x14ac:dyDescent="0.2">
      <c r="A20" s="1603"/>
      <c r="B20" s="215" t="s">
        <v>106</v>
      </c>
      <c r="C20" s="237">
        <v>1130219</v>
      </c>
      <c r="D20" s="237">
        <v>1218642</v>
      </c>
      <c r="E20" s="237">
        <v>1170556</v>
      </c>
      <c r="F20" s="1281">
        <f t="shared" ref="F20:F29" si="0">E20/D20*100</f>
        <v>96.054132386705859</v>
      </c>
    </row>
    <row r="21" spans="1:6" x14ac:dyDescent="0.2">
      <c r="A21" s="1603"/>
      <c r="B21" s="215" t="s">
        <v>95</v>
      </c>
      <c r="C21" s="237">
        <v>2677920</v>
      </c>
      <c r="D21" s="237">
        <v>2767022</v>
      </c>
      <c r="E21" s="237">
        <v>2211051</v>
      </c>
      <c r="F21" s="1281">
        <f t="shared" si="0"/>
        <v>79.907243238398536</v>
      </c>
    </row>
    <row r="22" spans="1:6" x14ac:dyDescent="0.2">
      <c r="A22" s="1603"/>
      <c r="B22" s="215" t="s">
        <v>107</v>
      </c>
      <c r="C22" s="237"/>
      <c r="D22" s="237"/>
      <c r="E22" s="237"/>
      <c r="F22" s="1281"/>
    </row>
    <row r="23" spans="1:6" ht="25.5" x14ac:dyDescent="0.2">
      <c r="A23" s="1603"/>
      <c r="B23" s="215" t="s">
        <v>102</v>
      </c>
      <c r="C23" s="237">
        <v>475956</v>
      </c>
      <c r="D23" s="237">
        <v>475958</v>
      </c>
      <c r="E23" s="237">
        <v>312002</v>
      </c>
      <c r="F23" s="1281">
        <f t="shared" si="0"/>
        <v>65.552422692758611</v>
      </c>
    </row>
    <row r="24" spans="1:6" x14ac:dyDescent="0.2">
      <c r="A24" s="1603"/>
      <c r="B24" s="215" t="s">
        <v>108</v>
      </c>
      <c r="C24" s="237"/>
      <c r="D24" s="237"/>
      <c r="E24" s="237"/>
      <c r="F24" s="1281"/>
    </row>
    <row r="25" spans="1:6" x14ac:dyDescent="0.2">
      <c r="A25" s="1603"/>
      <c r="B25" s="215" t="s">
        <v>97</v>
      </c>
      <c r="C25" s="237">
        <v>12700</v>
      </c>
      <c r="D25" s="237">
        <v>38932</v>
      </c>
      <c r="E25" s="237">
        <v>38932</v>
      </c>
      <c r="F25" s="1281">
        <f t="shared" si="0"/>
        <v>100</v>
      </c>
    </row>
    <row r="26" spans="1:6" x14ac:dyDescent="0.2">
      <c r="A26" s="1603"/>
      <c r="B26" s="215" t="s">
        <v>98</v>
      </c>
      <c r="C26" s="80"/>
      <c r="D26" s="80"/>
      <c r="E26" s="85"/>
      <c r="F26" s="83"/>
    </row>
    <row r="27" spans="1:6" x14ac:dyDescent="0.2">
      <c r="A27" s="1603"/>
      <c r="B27" s="215" t="s">
        <v>99</v>
      </c>
      <c r="C27" s="80"/>
      <c r="D27" s="80"/>
      <c r="E27" s="85"/>
      <c r="F27" s="83"/>
    </row>
    <row r="28" spans="1:6" ht="13.5" thickBot="1" x14ac:dyDescent="0.25">
      <c r="A28" s="1603"/>
      <c r="B28" s="220" t="s">
        <v>109</v>
      </c>
      <c r="C28" s="217"/>
      <c r="D28" s="217"/>
      <c r="E28" s="218"/>
      <c r="F28" s="219"/>
    </row>
    <row r="29" spans="1:6" ht="13.5" thickBot="1" x14ac:dyDescent="0.25">
      <c r="A29" s="1603"/>
      <c r="B29" s="221" t="s">
        <v>14</v>
      </c>
      <c r="C29" s="238">
        <f>SUM(C19:C28)</f>
        <v>9434495</v>
      </c>
      <c r="D29" s="238">
        <f>SUM(D19:D28)</f>
        <v>10113050</v>
      </c>
      <c r="E29" s="238">
        <f>SUM(E19:E28)</f>
        <v>8991437</v>
      </c>
      <c r="F29" s="222">
        <f t="shared" si="0"/>
        <v>88.90925091836786</v>
      </c>
    </row>
    <row r="30" spans="1:6" x14ac:dyDescent="0.2">
      <c r="A30" s="1602" t="s">
        <v>89</v>
      </c>
      <c r="B30" s="213" t="s">
        <v>93</v>
      </c>
      <c r="C30" s="236"/>
      <c r="D30" s="236"/>
      <c r="E30" s="236"/>
      <c r="F30" s="214"/>
    </row>
    <row r="31" spans="1:6" ht="25.5" x14ac:dyDescent="0.2">
      <c r="A31" s="1603"/>
      <c r="B31" s="215" t="s">
        <v>106</v>
      </c>
      <c r="C31" s="237"/>
      <c r="D31" s="237"/>
      <c r="E31" s="237"/>
      <c r="F31" s="83"/>
    </row>
    <row r="32" spans="1:6" x14ac:dyDescent="0.2">
      <c r="A32" s="1603"/>
      <c r="B32" s="215" t="s">
        <v>95</v>
      </c>
      <c r="C32" s="237">
        <v>35200</v>
      </c>
      <c r="D32" s="237">
        <v>73694</v>
      </c>
      <c r="E32" s="237">
        <v>75518</v>
      </c>
      <c r="F32" s="1281">
        <f>E32/D32*100</f>
        <v>102.47509973674926</v>
      </c>
    </row>
    <row r="33" spans="1:6" ht="13.5" thickBot="1" x14ac:dyDescent="0.25">
      <c r="A33" s="1603"/>
      <c r="B33" s="215" t="s">
        <v>107</v>
      </c>
      <c r="C33" s="237"/>
      <c r="D33" s="237"/>
      <c r="E33" s="237"/>
      <c r="F33" s="83"/>
    </row>
    <row r="34" spans="1:6" ht="26.25" thickBot="1" x14ac:dyDescent="0.25">
      <c r="A34" s="1603"/>
      <c r="B34" s="215" t="s">
        <v>102</v>
      </c>
      <c r="C34" s="237"/>
      <c r="D34" s="237"/>
      <c r="E34" s="237"/>
      <c r="F34" s="330"/>
    </row>
    <row r="35" spans="1:6" x14ac:dyDescent="0.2">
      <c r="A35" s="1603"/>
      <c r="B35" s="215" t="s">
        <v>108</v>
      </c>
      <c r="C35" s="237"/>
      <c r="D35" s="237"/>
      <c r="E35" s="237"/>
      <c r="F35" s="83"/>
    </row>
    <row r="36" spans="1:6" x14ac:dyDescent="0.2">
      <c r="A36" s="1603"/>
      <c r="B36" s="215" t="s">
        <v>97</v>
      </c>
      <c r="C36" s="237"/>
      <c r="D36" s="237"/>
      <c r="E36" s="237"/>
      <c r="F36" s="83"/>
    </row>
    <row r="37" spans="1:6" x14ac:dyDescent="0.2">
      <c r="A37" s="1603"/>
      <c r="B37" s="215" t="s">
        <v>98</v>
      </c>
      <c r="C37" s="80"/>
      <c r="D37" s="80"/>
      <c r="E37" s="85"/>
      <c r="F37" s="83"/>
    </row>
    <row r="38" spans="1:6" x14ac:dyDescent="0.2">
      <c r="A38" s="1603"/>
      <c r="B38" s="215" t="s">
        <v>99</v>
      </c>
      <c r="C38" s="80"/>
      <c r="D38" s="80"/>
      <c r="E38" s="85"/>
      <c r="F38" s="83"/>
    </row>
    <row r="39" spans="1:6" ht="13.5" thickBot="1" x14ac:dyDescent="0.25">
      <c r="A39" s="1603"/>
      <c r="B39" s="220" t="s">
        <v>109</v>
      </c>
      <c r="C39" s="217"/>
      <c r="D39" s="217"/>
      <c r="E39" s="218"/>
      <c r="F39" s="219"/>
    </row>
    <row r="40" spans="1:6" ht="13.5" thickBot="1" x14ac:dyDescent="0.25">
      <c r="A40" s="1603"/>
      <c r="B40" s="221" t="s">
        <v>14</v>
      </c>
      <c r="C40" s="238">
        <f>SUM(C30:C39)</f>
        <v>35200</v>
      </c>
      <c r="D40" s="238">
        <f>SUM(D30:D39)</f>
        <v>73694</v>
      </c>
      <c r="E40" s="238">
        <f>SUM(E30:E39)</f>
        <v>75518</v>
      </c>
      <c r="F40" s="222">
        <f>E40/D40*100</f>
        <v>102.47509973674926</v>
      </c>
    </row>
    <row r="41" spans="1:6" x14ac:dyDescent="0.2">
      <c r="A41" s="1602" t="s">
        <v>90</v>
      </c>
      <c r="B41" s="213" t="s">
        <v>93</v>
      </c>
      <c r="C41" s="236">
        <v>1048700</v>
      </c>
      <c r="D41" s="236">
        <v>1647901</v>
      </c>
      <c r="E41" s="236">
        <v>1601228</v>
      </c>
      <c r="F41" s="1280">
        <f>E41/D41*100</f>
        <v>97.167730343024246</v>
      </c>
    </row>
    <row r="42" spans="1:6" ht="25.5" x14ac:dyDescent="0.2">
      <c r="A42" s="1603"/>
      <c r="B42" s="215" t="s">
        <v>106</v>
      </c>
      <c r="C42" s="237">
        <v>331731</v>
      </c>
      <c r="D42" s="237">
        <v>361038</v>
      </c>
      <c r="E42" s="237">
        <v>346547</v>
      </c>
      <c r="F42" s="1281">
        <f>E42/D42*100</f>
        <v>95.98629507143292</v>
      </c>
    </row>
    <row r="43" spans="1:6" x14ac:dyDescent="0.2">
      <c r="A43" s="1603"/>
      <c r="B43" s="215" t="s">
        <v>95</v>
      </c>
      <c r="C43" s="237">
        <v>64880</v>
      </c>
      <c r="D43" s="237">
        <v>121488</v>
      </c>
      <c r="E43" s="237">
        <v>121488</v>
      </c>
      <c r="F43" s="1281">
        <f>E43/D43*100</f>
        <v>100</v>
      </c>
    </row>
    <row r="44" spans="1:6" x14ac:dyDescent="0.2">
      <c r="A44" s="1603"/>
      <c r="B44" s="215" t="s">
        <v>107</v>
      </c>
      <c r="C44" s="237"/>
      <c r="D44" s="237"/>
      <c r="E44" s="237"/>
      <c r="F44" s="1281"/>
    </row>
    <row r="45" spans="1:6" ht="25.5" x14ac:dyDescent="0.2">
      <c r="A45" s="1603"/>
      <c r="B45" s="215" t="s">
        <v>102</v>
      </c>
      <c r="C45" s="237">
        <v>256264</v>
      </c>
      <c r="D45" s="237">
        <v>256282</v>
      </c>
      <c r="E45" s="237">
        <v>167998</v>
      </c>
      <c r="F45" s="1281">
        <f t="shared" ref="F45:F47" si="1">E45/D45*100</f>
        <v>65.552009114959304</v>
      </c>
    </row>
    <row r="46" spans="1:6" x14ac:dyDescent="0.2">
      <c r="A46" s="1603"/>
      <c r="B46" s="215" t="s">
        <v>108</v>
      </c>
      <c r="C46" s="237"/>
      <c r="D46" s="237"/>
      <c r="E46" s="237"/>
      <c r="F46" s="1281"/>
    </row>
    <row r="47" spans="1:6" x14ac:dyDescent="0.2">
      <c r="A47" s="1603"/>
      <c r="B47" s="215" t="s">
        <v>97</v>
      </c>
      <c r="C47" s="237"/>
      <c r="D47" s="237">
        <v>25000</v>
      </c>
      <c r="E47" s="237">
        <v>25000</v>
      </c>
      <c r="F47" s="1281">
        <f t="shared" si="1"/>
        <v>100</v>
      </c>
    </row>
    <row r="48" spans="1:6" x14ac:dyDescent="0.2">
      <c r="A48" s="1603"/>
      <c r="B48" s="215" t="s">
        <v>98</v>
      </c>
      <c r="C48" s="80"/>
      <c r="D48" s="80"/>
      <c r="E48" s="85"/>
      <c r="F48" s="1281"/>
    </row>
    <row r="49" spans="1:6" x14ac:dyDescent="0.2">
      <c r="A49" s="1603"/>
      <c r="B49" s="215" t="s">
        <v>99</v>
      </c>
      <c r="C49" s="80"/>
      <c r="D49" s="80"/>
      <c r="E49" s="85"/>
      <c r="F49" s="83"/>
    </row>
    <row r="50" spans="1:6" ht="13.5" thickBot="1" x14ac:dyDescent="0.25">
      <c r="A50" s="1603"/>
      <c r="B50" s="220" t="s">
        <v>109</v>
      </c>
      <c r="C50" s="217"/>
      <c r="D50" s="217"/>
      <c r="E50" s="218"/>
      <c r="F50" s="219"/>
    </row>
    <row r="51" spans="1:6" ht="13.5" thickBot="1" x14ac:dyDescent="0.25">
      <c r="A51" s="1603"/>
      <c r="B51" s="221" t="s">
        <v>14</v>
      </c>
      <c r="C51" s="238">
        <f>SUM(C41:C50)</f>
        <v>1701575</v>
      </c>
      <c r="D51" s="238">
        <f>SUM(D41:D50)</f>
        <v>2411709</v>
      </c>
      <c r="E51" s="238">
        <f>SUM(E41:E50)</f>
        <v>2262261</v>
      </c>
      <c r="F51" s="222">
        <f>E51/D51*100</f>
        <v>93.803232479540441</v>
      </c>
    </row>
    <row r="52" spans="1:6" ht="13.5" thickBot="1" x14ac:dyDescent="0.25">
      <c r="A52" s="1604" t="s">
        <v>11</v>
      </c>
      <c r="B52" s="318" t="s">
        <v>93</v>
      </c>
      <c r="C52" s="332">
        <f t="shared" ref="C52:E62" si="2">C41+C30+C19+C8</f>
        <v>6186400</v>
      </c>
      <c r="D52" s="324">
        <f t="shared" si="2"/>
        <v>7260397</v>
      </c>
      <c r="E52" s="856">
        <f t="shared" si="2"/>
        <v>6860124</v>
      </c>
      <c r="F52" s="330">
        <f>E52/D52*100</f>
        <v>94.486899270108779</v>
      </c>
    </row>
    <row r="53" spans="1:6" ht="26.25" thickBot="1" x14ac:dyDescent="0.25">
      <c r="A53" s="1605"/>
      <c r="B53" s="318" t="s">
        <v>106</v>
      </c>
      <c r="C53" s="332">
        <f t="shared" si="2"/>
        <v>1461950</v>
      </c>
      <c r="D53" s="324">
        <f t="shared" si="2"/>
        <v>1579680</v>
      </c>
      <c r="E53" s="856">
        <f t="shared" si="2"/>
        <v>1517103</v>
      </c>
      <c r="F53" s="330">
        <f t="shared" ref="F53:F62" si="3">E53/D53*100</f>
        <v>96.038628076572479</v>
      </c>
    </row>
    <row r="54" spans="1:6" ht="13.5" thickBot="1" x14ac:dyDescent="0.25">
      <c r="A54" s="1605"/>
      <c r="B54" s="319" t="s">
        <v>95</v>
      </c>
      <c r="C54" s="322">
        <f t="shared" si="2"/>
        <v>3401652</v>
      </c>
      <c r="D54" s="323">
        <f t="shared" si="2"/>
        <v>3585856</v>
      </c>
      <c r="E54" s="857">
        <f t="shared" si="2"/>
        <v>3031187</v>
      </c>
      <c r="F54" s="330">
        <f t="shared" si="3"/>
        <v>84.531754760927384</v>
      </c>
    </row>
    <row r="55" spans="1:6" ht="13.5" thickBot="1" x14ac:dyDescent="0.25">
      <c r="A55" s="1605"/>
      <c r="B55" s="320" t="s">
        <v>107</v>
      </c>
      <c r="C55" s="332">
        <f t="shared" si="2"/>
        <v>0</v>
      </c>
      <c r="D55" s="324">
        <f t="shared" si="2"/>
        <v>0</v>
      </c>
      <c r="E55" s="856">
        <f t="shared" si="2"/>
        <v>0</v>
      </c>
      <c r="F55" s="331"/>
    </row>
    <row r="56" spans="1:6" ht="26.25" thickBot="1" x14ac:dyDescent="0.25">
      <c r="A56" s="1605"/>
      <c r="B56" s="318" t="s">
        <v>102</v>
      </c>
      <c r="C56" s="332">
        <f t="shared" si="2"/>
        <v>732220</v>
      </c>
      <c r="D56" s="324">
        <f t="shared" si="2"/>
        <v>732240</v>
      </c>
      <c r="E56" s="856">
        <f t="shared" si="2"/>
        <v>480000</v>
      </c>
      <c r="F56" s="330">
        <f t="shared" si="3"/>
        <v>65.552277941658474</v>
      </c>
    </row>
    <row r="57" spans="1:6" ht="13.5" thickBot="1" x14ac:dyDescent="0.25">
      <c r="A57" s="1605"/>
      <c r="B57" s="321" t="s">
        <v>108</v>
      </c>
      <c r="C57" s="334">
        <f t="shared" si="2"/>
        <v>0</v>
      </c>
      <c r="D57" s="335">
        <f t="shared" si="2"/>
        <v>0</v>
      </c>
      <c r="E57" s="858">
        <f t="shared" si="2"/>
        <v>0</v>
      </c>
      <c r="F57" s="336"/>
    </row>
    <row r="58" spans="1:6" ht="13.5" thickBot="1" x14ac:dyDescent="0.25">
      <c r="A58" s="1605"/>
      <c r="B58" s="318" t="s">
        <v>97</v>
      </c>
      <c r="C58" s="332">
        <f t="shared" si="2"/>
        <v>12700</v>
      </c>
      <c r="D58" s="324">
        <f t="shared" si="2"/>
        <v>63932</v>
      </c>
      <c r="E58" s="856">
        <f t="shared" si="2"/>
        <v>63932</v>
      </c>
      <c r="F58" s="330">
        <f t="shared" si="3"/>
        <v>100</v>
      </c>
    </row>
    <row r="59" spans="1:6" ht="13.5" thickBot="1" x14ac:dyDescent="0.25">
      <c r="A59" s="1605"/>
      <c r="B59" s="318" t="s">
        <v>98</v>
      </c>
      <c r="C59" s="332">
        <f t="shared" si="2"/>
        <v>0</v>
      </c>
      <c r="D59" s="324">
        <f t="shared" si="2"/>
        <v>0</v>
      </c>
      <c r="E59" s="856">
        <f t="shared" si="2"/>
        <v>0</v>
      </c>
      <c r="F59" s="330"/>
    </row>
    <row r="60" spans="1:6" ht="13.5" thickBot="1" x14ac:dyDescent="0.25">
      <c r="A60" s="1605"/>
      <c r="B60" s="321" t="s">
        <v>99</v>
      </c>
      <c r="C60" s="334">
        <f t="shared" si="2"/>
        <v>0</v>
      </c>
      <c r="D60" s="335">
        <f t="shared" si="2"/>
        <v>0</v>
      </c>
      <c r="E60" s="334">
        <f t="shared" si="2"/>
        <v>0</v>
      </c>
      <c r="F60" s="336"/>
    </row>
    <row r="61" spans="1:6" ht="13.5" thickBot="1" x14ac:dyDescent="0.25">
      <c r="A61" s="1605"/>
      <c r="B61" s="318" t="s">
        <v>109</v>
      </c>
      <c r="C61" s="332">
        <f t="shared" si="2"/>
        <v>0</v>
      </c>
      <c r="D61" s="324">
        <f t="shared" si="2"/>
        <v>0</v>
      </c>
      <c r="E61" s="332">
        <f t="shared" si="2"/>
        <v>0</v>
      </c>
      <c r="F61" s="330"/>
    </row>
    <row r="62" spans="1:6" ht="13.5" thickBot="1" x14ac:dyDescent="0.25">
      <c r="A62" s="1606"/>
      <c r="B62" s="333" t="s">
        <v>14</v>
      </c>
      <c r="C62" s="922">
        <f t="shared" si="2"/>
        <v>11794922</v>
      </c>
      <c r="D62" s="324">
        <f t="shared" si="2"/>
        <v>13222105</v>
      </c>
      <c r="E62" s="332">
        <f t="shared" si="2"/>
        <v>11952346</v>
      </c>
      <c r="F62" s="330">
        <f t="shared" si="3"/>
        <v>90.396695533729314</v>
      </c>
    </row>
  </sheetData>
  <mergeCells count="6">
    <mergeCell ref="A52:A62"/>
    <mergeCell ref="A1:F2"/>
    <mergeCell ref="A8:A18"/>
    <mergeCell ref="A19:A29"/>
    <mergeCell ref="A30:A40"/>
    <mergeCell ref="A41:A5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12/2018.(V.31.)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Q37"/>
  <sheetViews>
    <sheetView view="pageLayout" zoomScaleNormal="100" workbookViewId="0">
      <selection activeCell="Q2" sqref="Q2"/>
    </sheetView>
  </sheetViews>
  <sheetFormatPr defaultRowHeight="12.75" x14ac:dyDescent="0.2"/>
  <cols>
    <col min="1" max="1" width="30.5703125" customWidth="1"/>
    <col min="2" max="2" width="15.28515625" customWidth="1"/>
    <col min="3" max="3" width="17.42578125" customWidth="1"/>
    <col min="4" max="4" width="16" style="361" customWidth="1"/>
    <col min="5" max="5" width="10.140625" customWidth="1"/>
    <col min="6" max="6" width="14.7109375" bestFit="1" customWidth="1"/>
    <col min="7" max="7" width="15.5703125" customWidth="1"/>
    <col min="8" max="8" width="14.5703125" customWidth="1"/>
    <col min="9" max="9" width="9.42578125" customWidth="1"/>
    <col min="10" max="10" width="14.7109375" bestFit="1" customWidth="1"/>
    <col min="11" max="11" width="15.42578125" customWidth="1"/>
    <col min="12" max="12" width="14.7109375" bestFit="1" customWidth="1"/>
    <col min="13" max="13" width="11.85546875" customWidth="1"/>
    <col min="14" max="14" width="15.85546875" bestFit="1" customWidth="1"/>
    <col min="15" max="15" width="17.5703125" bestFit="1" customWidth="1"/>
    <col min="16" max="16" width="15.85546875" bestFit="1" customWidth="1"/>
    <col min="17" max="17" width="14" bestFit="1" customWidth="1"/>
  </cols>
  <sheetData>
    <row r="1" spans="1:17" ht="7.5" customHeight="1" x14ac:dyDescent="0.2"/>
    <row r="2" spans="1:17" ht="30" customHeight="1" x14ac:dyDescent="0.25">
      <c r="A2" s="1574" t="s">
        <v>620</v>
      </c>
      <c r="B2" s="1574"/>
      <c r="C2" s="1574"/>
      <c r="D2" s="1574"/>
      <c r="E2" s="1574"/>
      <c r="F2" s="1574"/>
      <c r="G2" s="1574"/>
      <c r="H2" s="1574"/>
      <c r="I2" s="1574"/>
      <c r="J2" s="1574"/>
      <c r="K2" s="1574"/>
      <c r="L2" s="1574"/>
      <c r="M2" s="1574"/>
      <c r="N2" s="1574"/>
    </row>
    <row r="3" spans="1:17" ht="18.75" customHeight="1" x14ac:dyDescent="0.25">
      <c r="A3" s="72"/>
      <c r="B3" s="72"/>
      <c r="C3" s="72"/>
      <c r="D3" s="561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7" ht="18.75" customHeight="1" thickBot="1" x14ac:dyDescent="0.3">
      <c r="A4" s="7"/>
      <c r="B4" s="7"/>
      <c r="C4" s="7"/>
      <c r="D4" s="562"/>
      <c r="E4" s="7"/>
      <c r="F4" s="7"/>
      <c r="G4" s="7"/>
      <c r="H4" s="7"/>
      <c r="I4" s="7"/>
      <c r="J4" s="7"/>
      <c r="K4" s="7"/>
      <c r="L4" s="7"/>
      <c r="M4" s="7"/>
      <c r="N4" s="11" t="s">
        <v>556</v>
      </c>
    </row>
    <row r="5" spans="1:17" ht="18.75" customHeight="1" thickBot="1" x14ac:dyDescent="0.25">
      <c r="A5" s="1614" t="s">
        <v>16</v>
      </c>
      <c r="B5" s="1608" t="s">
        <v>157</v>
      </c>
      <c r="C5" s="1609"/>
      <c r="D5" s="1609"/>
      <c r="E5" s="1610"/>
      <c r="F5" s="1608" t="s">
        <v>535</v>
      </c>
      <c r="G5" s="1609"/>
      <c r="H5" s="1609"/>
      <c r="I5" s="1610"/>
      <c r="J5" s="1608" t="s">
        <v>170</v>
      </c>
      <c r="K5" s="1609"/>
      <c r="L5" s="1609"/>
      <c r="M5" s="1610"/>
      <c r="N5" s="1611" t="s">
        <v>17</v>
      </c>
      <c r="O5" s="1612"/>
      <c r="P5" s="1612"/>
      <c r="Q5" s="1613"/>
    </row>
    <row r="6" spans="1:17" ht="35.25" customHeight="1" thickBot="1" x14ac:dyDescent="0.25">
      <c r="A6" s="1615"/>
      <c r="B6" s="230" t="s">
        <v>158</v>
      </c>
      <c r="C6" s="231" t="s">
        <v>169</v>
      </c>
      <c r="D6" s="775" t="s">
        <v>160</v>
      </c>
      <c r="E6" s="231" t="s">
        <v>161</v>
      </c>
      <c r="F6" s="230" t="s">
        <v>158</v>
      </c>
      <c r="G6" s="231" t="s">
        <v>169</v>
      </c>
      <c r="H6" s="231" t="s">
        <v>160</v>
      </c>
      <c r="I6" s="231" t="s">
        <v>161</v>
      </c>
      <c r="J6" s="230" t="s">
        <v>158</v>
      </c>
      <c r="K6" s="231" t="s">
        <v>169</v>
      </c>
      <c r="L6" s="231" t="s">
        <v>160</v>
      </c>
      <c r="M6" s="231" t="s">
        <v>161</v>
      </c>
      <c r="N6" s="230" t="s">
        <v>158</v>
      </c>
      <c r="O6" s="231" t="s">
        <v>169</v>
      </c>
      <c r="P6" s="231" t="s">
        <v>160</v>
      </c>
      <c r="Q6" s="231" t="s">
        <v>161</v>
      </c>
    </row>
    <row r="7" spans="1:17" ht="15" customHeight="1" thickBot="1" x14ac:dyDescent="0.25">
      <c r="A7" s="364" t="s">
        <v>117</v>
      </c>
      <c r="B7" s="67">
        <f>B8+B10</f>
        <v>146105246</v>
      </c>
      <c r="C7" s="67">
        <f>C8+C10</f>
        <v>506461904</v>
      </c>
      <c r="D7" s="563">
        <f>D8+D10</f>
        <v>422884212</v>
      </c>
      <c r="E7" s="67">
        <f t="shared" ref="E7:E12" si="0">D7/C7*100</f>
        <v>83.497733720955253</v>
      </c>
      <c r="F7" s="67">
        <f>F8+F10</f>
        <v>65434179</v>
      </c>
      <c r="G7" s="67">
        <f>G8+G10</f>
        <v>66025500</v>
      </c>
      <c r="H7" s="245">
        <f>H8+H10</f>
        <v>59195879</v>
      </c>
      <c r="I7" s="67">
        <f>H7/G7*100</f>
        <v>89.656085906202904</v>
      </c>
      <c r="J7" s="67">
        <f>J8+J10</f>
        <v>6186400</v>
      </c>
      <c r="K7" s="67">
        <f>K8+K10</f>
        <v>7260397</v>
      </c>
      <c r="L7" s="245">
        <f>L8+L10</f>
        <v>6860124</v>
      </c>
      <c r="M7" s="67">
        <f>L7/K7*100</f>
        <v>94.486899270108779</v>
      </c>
      <c r="N7" s="69">
        <f t="shared" ref="N7:N35" si="1">J7+F7+B7</f>
        <v>217725825</v>
      </c>
      <c r="O7" s="69">
        <f t="shared" ref="O7:P25" si="2">K7+G7+C7</f>
        <v>579747801</v>
      </c>
      <c r="P7" s="69">
        <f t="shared" si="2"/>
        <v>488940215</v>
      </c>
      <c r="Q7" s="69">
        <f t="shared" ref="Q7:Q35" si="3">P7/O7*100</f>
        <v>84.33670885109575</v>
      </c>
    </row>
    <row r="8" spans="1:17" ht="30.6" customHeight="1" thickBot="1" x14ac:dyDescent="0.25">
      <c r="A8" s="365" t="s">
        <v>118</v>
      </c>
      <c r="B8" s="302">
        <v>114789115</v>
      </c>
      <c r="C8" s="48">
        <v>472641069</v>
      </c>
      <c r="D8" s="302">
        <v>393217264</v>
      </c>
      <c r="E8" s="67">
        <f t="shared" si="0"/>
        <v>83.19574615721767</v>
      </c>
      <c r="F8" s="297">
        <v>64134979</v>
      </c>
      <c r="G8" s="63">
        <v>64263150</v>
      </c>
      <c r="H8" s="48">
        <v>57535344</v>
      </c>
      <c r="I8" s="67">
        <f>H8/G8*100</f>
        <v>89.530849328114172</v>
      </c>
      <c r="J8" s="297">
        <v>6146400</v>
      </c>
      <c r="K8" s="63">
        <v>6678857</v>
      </c>
      <c r="L8" s="48">
        <v>6318584</v>
      </c>
      <c r="M8" s="67">
        <f>L8/K8*100</f>
        <v>94.605768621786638</v>
      </c>
      <c r="N8" s="69">
        <f t="shared" si="1"/>
        <v>185070494</v>
      </c>
      <c r="O8" s="69">
        <f t="shared" si="2"/>
        <v>543583076</v>
      </c>
      <c r="P8" s="69">
        <f t="shared" si="2"/>
        <v>457071192</v>
      </c>
      <c r="Q8" s="69">
        <f t="shared" si="3"/>
        <v>84.084882730970094</v>
      </c>
    </row>
    <row r="9" spans="1:17" ht="15" customHeight="1" thickBot="1" x14ac:dyDescent="0.25">
      <c r="A9" s="365" t="s">
        <v>122</v>
      </c>
      <c r="B9" s="250">
        <v>107051615</v>
      </c>
      <c r="C9" s="48">
        <v>457272938</v>
      </c>
      <c r="D9" s="302">
        <v>379847138</v>
      </c>
      <c r="E9" s="67">
        <f t="shared" si="0"/>
        <v>83.067924303886969</v>
      </c>
      <c r="F9" s="297"/>
      <c r="G9" s="63"/>
      <c r="H9" s="48"/>
      <c r="I9" s="67"/>
      <c r="J9" s="297"/>
      <c r="K9" s="63"/>
      <c r="L9" s="48"/>
      <c r="M9" s="67"/>
      <c r="N9" s="69">
        <f t="shared" si="1"/>
        <v>107051615</v>
      </c>
      <c r="O9" s="69">
        <f t="shared" si="2"/>
        <v>457272938</v>
      </c>
      <c r="P9" s="69">
        <f t="shared" si="2"/>
        <v>379847138</v>
      </c>
      <c r="Q9" s="69">
        <f t="shared" si="3"/>
        <v>83.067924303886969</v>
      </c>
    </row>
    <row r="10" spans="1:17" ht="15" customHeight="1" thickBot="1" x14ac:dyDescent="0.25">
      <c r="A10" s="366" t="s">
        <v>119</v>
      </c>
      <c r="B10" s="303">
        <v>31316131</v>
      </c>
      <c r="C10" s="49">
        <v>33820835</v>
      </c>
      <c r="D10" s="303">
        <v>29666948</v>
      </c>
      <c r="E10" s="67">
        <f t="shared" si="0"/>
        <v>87.717964384971566</v>
      </c>
      <c r="F10" s="298">
        <v>1299200</v>
      </c>
      <c r="G10" s="27">
        <v>1762350</v>
      </c>
      <c r="H10" s="49">
        <v>1660535</v>
      </c>
      <c r="I10" s="67">
        <f>H10/G10*100</f>
        <v>94.222770732260898</v>
      </c>
      <c r="J10" s="298">
        <v>40000</v>
      </c>
      <c r="K10" s="27">
        <v>581540</v>
      </c>
      <c r="L10" s="49">
        <v>541540</v>
      </c>
      <c r="M10" s="67">
        <f>L10/K10*100</f>
        <v>93.121711318224015</v>
      </c>
      <c r="N10" s="69">
        <f t="shared" si="1"/>
        <v>32655331</v>
      </c>
      <c r="O10" s="69">
        <f t="shared" si="2"/>
        <v>36164725</v>
      </c>
      <c r="P10" s="69">
        <f t="shared" si="2"/>
        <v>31869023</v>
      </c>
      <c r="Q10" s="69">
        <f t="shared" si="3"/>
        <v>88.121845251139064</v>
      </c>
    </row>
    <row r="11" spans="1:17" ht="27" customHeight="1" thickBot="1" x14ac:dyDescent="0.25">
      <c r="A11" s="367" t="s">
        <v>191</v>
      </c>
      <c r="B11" s="50">
        <v>28206431</v>
      </c>
      <c r="C11" s="50">
        <v>28304323</v>
      </c>
      <c r="D11" s="560">
        <v>26216007</v>
      </c>
      <c r="E11" s="67">
        <f>D11/C11*100</f>
        <v>92.621918566997692</v>
      </c>
      <c r="F11" s="299"/>
      <c r="G11" s="68"/>
      <c r="H11" s="50"/>
      <c r="I11" s="67"/>
      <c r="J11" s="299"/>
      <c r="K11" s="68"/>
      <c r="L11" s="50"/>
      <c r="M11" s="67"/>
      <c r="N11" s="69">
        <f t="shared" si="1"/>
        <v>28206431</v>
      </c>
      <c r="O11" s="69">
        <f t="shared" si="2"/>
        <v>28304323</v>
      </c>
      <c r="P11" s="69">
        <f t="shared" si="2"/>
        <v>26216007</v>
      </c>
      <c r="Q11" s="69">
        <f t="shared" si="3"/>
        <v>92.621918566997692</v>
      </c>
    </row>
    <row r="12" spans="1:17" ht="39" customHeight="1" thickBot="1" x14ac:dyDescent="0.25">
      <c r="A12" s="230" t="s">
        <v>115</v>
      </c>
      <c r="B12" s="69">
        <v>21486958</v>
      </c>
      <c r="C12" s="69">
        <v>69757630</v>
      </c>
      <c r="D12" s="564">
        <v>52627700</v>
      </c>
      <c r="E12" s="67">
        <f t="shared" si="0"/>
        <v>75.443646809675158</v>
      </c>
      <c r="F12" s="300">
        <v>15501769</v>
      </c>
      <c r="G12" s="69">
        <v>15788673</v>
      </c>
      <c r="H12" s="246">
        <v>13550359</v>
      </c>
      <c r="I12" s="67">
        <f>H12/G12*100</f>
        <v>85.823292432492579</v>
      </c>
      <c r="J12" s="67">
        <v>1461950</v>
      </c>
      <c r="K12" s="69">
        <v>1579680</v>
      </c>
      <c r="L12" s="246">
        <v>1517103</v>
      </c>
      <c r="M12" s="67">
        <f>L12/K12*100</f>
        <v>96.038628076572479</v>
      </c>
      <c r="N12" s="69">
        <f t="shared" si="1"/>
        <v>38450677</v>
      </c>
      <c r="O12" s="69">
        <f t="shared" si="2"/>
        <v>87125983</v>
      </c>
      <c r="P12" s="69">
        <f t="shared" si="2"/>
        <v>67695162</v>
      </c>
      <c r="Q12" s="69">
        <f t="shared" si="3"/>
        <v>77.698018052777655</v>
      </c>
    </row>
    <row r="13" spans="1:17" ht="15" customHeight="1" thickBot="1" x14ac:dyDescent="0.25">
      <c r="A13" s="368" t="s">
        <v>95</v>
      </c>
      <c r="B13" s="67">
        <v>114135809</v>
      </c>
      <c r="C13" s="67">
        <v>198160617</v>
      </c>
      <c r="D13" s="563">
        <v>183272352</v>
      </c>
      <c r="E13" s="67">
        <f t="shared" ref="E13:E35" si="4">D13/C13*100</f>
        <v>92.486768952682468</v>
      </c>
      <c r="F13" s="301">
        <v>14325000</v>
      </c>
      <c r="G13" s="67">
        <v>14675861</v>
      </c>
      <c r="H13" s="245">
        <v>12412185</v>
      </c>
      <c r="I13" s="67">
        <f>H13/G13*100</f>
        <v>84.575514853949628</v>
      </c>
      <c r="J13" s="67">
        <v>3401632</v>
      </c>
      <c r="K13" s="69">
        <v>3585856</v>
      </c>
      <c r="L13" s="246">
        <v>3031187</v>
      </c>
      <c r="M13" s="67">
        <f>L13/K13*100</f>
        <v>84.531754760927384</v>
      </c>
      <c r="N13" s="69">
        <f t="shared" si="1"/>
        <v>131862441</v>
      </c>
      <c r="O13" s="69">
        <f t="shared" si="2"/>
        <v>216422334</v>
      </c>
      <c r="P13" s="69">
        <f t="shared" si="2"/>
        <v>198715724</v>
      </c>
      <c r="Q13" s="69">
        <f t="shared" si="3"/>
        <v>91.818492263372406</v>
      </c>
    </row>
    <row r="14" spans="1:17" ht="15" customHeight="1" thickBot="1" x14ac:dyDescent="0.25">
      <c r="A14" s="369" t="s">
        <v>96</v>
      </c>
      <c r="B14" s="134">
        <v>11584249</v>
      </c>
      <c r="C14" s="134">
        <v>17795890</v>
      </c>
      <c r="D14" s="565">
        <v>17688371</v>
      </c>
      <c r="E14" s="67">
        <f t="shared" si="4"/>
        <v>99.395821169944298</v>
      </c>
      <c r="F14" s="70"/>
      <c r="G14" s="70"/>
      <c r="H14" s="247"/>
      <c r="I14" s="67"/>
      <c r="J14" s="70">
        <v>0</v>
      </c>
      <c r="K14" s="229"/>
      <c r="L14" s="249"/>
      <c r="M14" s="67"/>
      <c r="N14" s="69">
        <f t="shared" si="1"/>
        <v>11584249</v>
      </c>
      <c r="O14" s="69">
        <f t="shared" si="2"/>
        <v>17795890</v>
      </c>
      <c r="P14" s="69">
        <f t="shared" si="2"/>
        <v>17688371</v>
      </c>
      <c r="Q14" s="69">
        <f t="shared" si="3"/>
        <v>99.395821169944298</v>
      </c>
    </row>
    <row r="15" spans="1:17" s="25" customFormat="1" ht="29.25" customHeight="1" thickBot="1" x14ac:dyDescent="0.25">
      <c r="A15" s="370" t="s">
        <v>149</v>
      </c>
      <c r="B15" s="144">
        <f>SUM(B16:B30)</f>
        <v>77421018</v>
      </c>
      <c r="C15" s="566">
        <f>SUM(C16:C30)</f>
        <v>89803181</v>
      </c>
      <c r="D15" s="566">
        <f>SUM(D16:D30)</f>
        <v>82506860</v>
      </c>
      <c r="E15" s="67">
        <f t="shared" si="4"/>
        <v>91.87520874121374</v>
      </c>
      <c r="F15" s="144">
        <f>SUM(F16:F30)</f>
        <v>9064915</v>
      </c>
      <c r="G15" s="144">
        <f>SUM(G16:G30)</f>
        <v>9064915</v>
      </c>
      <c r="H15" s="248">
        <f>SUM(H16:H30)</f>
        <v>6231419</v>
      </c>
      <c r="I15" s="67">
        <f>H15/G15*100</f>
        <v>68.742166914968323</v>
      </c>
      <c r="J15" s="144">
        <f>SUM(J16:J30)</f>
        <v>732240</v>
      </c>
      <c r="K15" s="144">
        <f>SUM(K16:K30)</f>
        <v>732240</v>
      </c>
      <c r="L15" s="248">
        <f>SUM(L16:L30)</f>
        <v>480000</v>
      </c>
      <c r="M15" s="67">
        <f>L15/K15*100</f>
        <v>65.552277941658474</v>
      </c>
      <c r="N15" s="69">
        <f t="shared" si="1"/>
        <v>87218173</v>
      </c>
      <c r="O15" s="69">
        <f t="shared" si="2"/>
        <v>99600336</v>
      </c>
      <c r="P15" s="69">
        <f t="shared" si="2"/>
        <v>89218279</v>
      </c>
      <c r="Q15" s="69">
        <f t="shared" si="3"/>
        <v>89.576283156313849</v>
      </c>
    </row>
    <row r="16" spans="1:17" ht="15" customHeight="1" thickBot="1" x14ac:dyDescent="0.25">
      <c r="A16" s="371" t="s">
        <v>43</v>
      </c>
      <c r="B16" s="147">
        <v>6728000</v>
      </c>
      <c r="C16" s="147">
        <v>6728000</v>
      </c>
      <c r="D16" s="843">
        <v>6728000</v>
      </c>
      <c r="E16" s="67">
        <f t="shared" si="4"/>
        <v>100</v>
      </c>
      <c r="F16" s="138"/>
      <c r="G16" s="226"/>
      <c r="H16" s="226"/>
      <c r="I16" s="67"/>
      <c r="J16" s="139"/>
      <c r="K16" s="139"/>
      <c r="L16" s="226"/>
      <c r="M16" s="67"/>
      <c r="N16" s="69">
        <f t="shared" si="1"/>
        <v>6728000</v>
      </c>
      <c r="O16" s="69">
        <f t="shared" si="2"/>
        <v>6728000</v>
      </c>
      <c r="P16" s="69">
        <f t="shared" si="2"/>
        <v>6728000</v>
      </c>
      <c r="Q16" s="69">
        <f t="shared" si="3"/>
        <v>100</v>
      </c>
    </row>
    <row r="17" spans="1:17" ht="15" customHeight="1" thickBot="1" x14ac:dyDescent="0.25">
      <c r="A17" s="372" t="s">
        <v>20</v>
      </c>
      <c r="B17" s="148">
        <v>12833098</v>
      </c>
      <c r="C17" s="148">
        <v>13033098</v>
      </c>
      <c r="D17" s="844">
        <v>12833098</v>
      </c>
      <c r="E17" s="67">
        <f t="shared" si="4"/>
        <v>98.465445437454704</v>
      </c>
      <c r="F17" s="135">
        <v>839419</v>
      </c>
      <c r="G17" s="227">
        <v>839419</v>
      </c>
      <c r="H17" s="227">
        <v>839419</v>
      </c>
      <c r="I17" s="67">
        <f>H17/G17*100</f>
        <v>100</v>
      </c>
      <c r="J17" s="136"/>
      <c r="K17" s="136"/>
      <c r="L17" s="227"/>
      <c r="M17" s="67"/>
      <c r="N17" s="69">
        <f t="shared" si="1"/>
        <v>13672517</v>
      </c>
      <c r="O17" s="69">
        <f t="shared" si="2"/>
        <v>13872517</v>
      </c>
      <c r="P17" s="69">
        <f t="shared" si="2"/>
        <v>13672517</v>
      </c>
      <c r="Q17" s="69">
        <f t="shared" si="3"/>
        <v>98.558300559300093</v>
      </c>
    </row>
    <row r="18" spans="1:17" s="24" customFormat="1" ht="17.25" customHeight="1" thickBot="1" x14ac:dyDescent="0.25">
      <c r="A18" s="835" t="s">
        <v>39</v>
      </c>
      <c r="B18" s="85">
        <v>39858264</v>
      </c>
      <c r="C18" s="85">
        <v>31893461</v>
      </c>
      <c r="D18" s="836">
        <v>26128000</v>
      </c>
      <c r="E18" s="837">
        <f t="shared" si="4"/>
        <v>81.922748992340473</v>
      </c>
      <c r="F18" s="85">
        <v>8225496</v>
      </c>
      <c r="G18" s="836">
        <v>8225496</v>
      </c>
      <c r="H18" s="836">
        <v>5392000</v>
      </c>
      <c r="I18" s="837">
        <f>H18/G18*100</f>
        <v>65.552277941658474</v>
      </c>
      <c r="J18" s="838">
        <v>732240</v>
      </c>
      <c r="K18" s="838">
        <v>732240</v>
      </c>
      <c r="L18" s="836">
        <v>480000</v>
      </c>
      <c r="M18" s="67">
        <f>L18/K18*100</f>
        <v>65.552277941658474</v>
      </c>
      <c r="N18" s="839">
        <f t="shared" si="1"/>
        <v>48816000</v>
      </c>
      <c r="O18" s="839">
        <f t="shared" si="2"/>
        <v>40851197</v>
      </c>
      <c r="P18" s="839">
        <f t="shared" si="2"/>
        <v>32000000</v>
      </c>
      <c r="Q18" s="839">
        <f t="shared" si="3"/>
        <v>78.333077975658824</v>
      </c>
    </row>
    <row r="19" spans="1:17" ht="30.75" customHeight="1" thickBot="1" x14ac:dyDescent="0.25">
      <c r="A19" s="372" t="s">
        <v>45</v>
      </c>
      <c r="B19" s="85">
        <v>2660000</v>
      </c>
      <c r="C19" s="85">
        <v>2974400</v>
      </c>
      <c r="D19" s="836">
        <v>2974400</v>
      </c>
      <c r="E19" s="67">
        <f t="shared" si="4"/>
        <v>100</v>
      </c>
      <c r="F19" s="135">
        <v>0</v>
      </c>
      <c r="G19" s="227"/>
      <c r="H19" s="227"/>
      <c r="I19" s="67"/>
      <c r="J19" s="136"/>
      <c r="K19" s="136"/>
      <c r="L19" s="227"/>
      <c r="M19" s="67"/>
      <c r="N19" s="69">
        <f t="shared" si="1"/>
        <v>2660000</v>
      </c>
      <c r="O19" s="69">
        <f t="shared" si="2"/>
        <v>2974400</v>
      </c>
      <c r="P19" s="69">
        <f t="shared" si="2"/>
        <v>2974400</v>
      </c>
      <c r="Q19" s="69">
        <f t="shared" si="3"/>
        <v>100</v>
      </c>
    </row>
    <row r="20" spans="1:17" ht="26.25" thickBot="1" x14ac:dyDescent="0.25">
      <c r="A20" s="372" t="s">
        <v>699</v>
      </c>
      <c r="B20" s="85"/>
      <c r="C20" s="85">
        <v>13299439</v>
      </c>
      <c r="D20" s="836">
        <v>13299439</v>
      </c>
      <c r="E20" s="67">
        <f t="shared" si="4"/>
        <v>100</v>
      </c>
      <c r="F20" s="135"/>
      <c r="G20" s="227"/>
      <c r="H20" s="227"/>
      <c r="I20" s="67"/>
      <c r="J20" s="136"/>
      <c r="K20" s="136"/>
      <c r="L20" s="227"/>
      <c r="M20" s="67"/>
      <c r="N20" s="69">
        <f t="shared" si="1"/>
        <v>0</v>
      </c>
      <c r="O20" s="69">
        <f t="shared" si="2"/>
        <v>13299439</v>
      </c>
      <c r="P20" s="69">
        <f t="shared" si="2"/>
        <v>13299439</v>
      </c>
      <c r="Q20" s="69">
        <f t="shared" si="3"/>
        <v>100</v>
      </c>
    </row>
    <row r="21" spans="1:17" ht="18.75" customHeight="1" thickBot="1" x14ac:dyDescent="0.25">
      <c r="A21" s="372" t="s">
        <v>380</v>
      </c>
      <c r="B21" s="85"/>
      <c r="C21" s="85">
        <v>120000</v>
      </c>
      <c r="D21" s="836">
        <v>120000</v>
      </c>
      <c r="E21" s="67">
        <f t="shared" si="4"/>
        <v>100</v>
      </c>
      <c r="F21" s="135"/>
      <c r="G21" s="227"/>
      <c r="H21" s="227"/>
      <c r="I21" s="67"/>
      <c r="J21" s="136"/>
      <c r="K21" s="136"/>
      <c r="L21" s="227"/>
      <c r="M21" s="67"/>
      <c r="N21" s="69">
        <f t="shared" si="1"/>
        <v>0</v>
      </c>
      <c r="O21" s="69">
        <f t="shared" si="2"/>
        <v>120000</v>
      </c>
      <c r="P21" s="69">
        <f>L21+H21+D21</f>
        <v>120000</v>
      </c>
      <c r="Q21" s="69">
        <f>P21/O21*100</f>
        <v>100</v>
      </c>
    </row>
    <row r="22" spans="1:17" ht="33.75" customHeight="1" thickBot="1" x14ac:dyDescent="0.25">
      <c r="A22" s="835" t="s">
        <v>558</v>
      </c>
      <c r="B22" s="85"/>
      <c r="C22" s="85">
        <v>1000000</v>
      </c>
      <c r="D22" s="836">
        <v>897500</v>
      </c>
      <c r="E22" s="67">
        <f t="shared" si="4"/>
        <v>89.75</v>
      </c>
      <c r="F22" s="135"/>
      <c r="G22" s="227"/>
      <c r="H22" s="227"/>
      <c r="I22" s="67"/>
      <c r="J22" s="136"/>
      <c r="K22" s="136"/>
      <c r="L22" s="227"/>
      <c r="M22" s="67"/>
      <c r="N22" s="69">
        <f t="shared" si="1"/>
        <v>0</v>
      </c>
      <c r="O22" s="69">
        <f t="shared" si="2"/>
        <v>1000000</v>
      </c>
      <c r="P22" s="69">
        <f>L22+H22+D22</f>
        <v>897500</v>
      </c>
      <c r="Q22" s="69">
        <f>P22/O22*100</f>
        <v>89.75</v>
      </c>
    </row>
    <row r="23" spans="1:17" ht="29.25" customHeight="1" thickBot="1" x14ac:dyDescent="0.25">
      <c r="A23" s="372" t="s">
        <v>698</v>
      </c>
      <c r="B23" s="85"/>
      <c r="C23" s="85">
        <v>40500</v>
      </c>
      <c r="D23" s="836">
        <v>40500</v>
      </c>
      <c r="E23" s="67">
        <f t="shared" si="4"/>
        <v>100</v>
      </c>
      <c r="F23" s="135"/>
      <c r="G23" s="227"/>
      <c r="H23" s="227"/>
      <c r="I23" s="67"/>
      <c r="J23" s="136"/>
      <c r="K23" s="136"/>
      <c r="L23" s="227"/>
      <c r="M23" s="67"/>
      <c r="N23" s="69">
        <f t="shared" si="1"/>
        <v>0</v>
      </c>
      <c r="O23" s="69">
        <f t="shared" si="2"/>
        <v>40500</v>
      </c>
      <c r="P23" s="69">
        <f>L23+H23+D23</f>
        <v>40500</v>
      </c>
      <c r="Q23" s="69">
        <f>P23/O23*100</f>
        <v>100</v>
      </c>
    </row>
    <row r="24" spans="1:17" ht="15" customHeight="1" thickBot="1" x14ac:dyDescent="0.25">
      <c r="A24" s="372" t="s">
        <v>44</v>
      </c>
      <c r="B24" s="85">
        <v>11431873</v>
      </c>
      <c r="C24" s="85">
        <v>16431873</v>
      </c>
      <c r="D24" s="836">
        <v>16431873</v>
      </c>
      <c r="E24" s="67">
        <f t="shared" si="4"/>
        <v>100</v>
      </c>
      <c r="F24" s="135">
        <v>0</v>
      </c>
      <c r="G24" s="227"/>
      <c r="H24" s="227"/>
      <c r="I24" s="67"/>
      <c r="J24" s="136"/>
      <c r="K24" s="136"/>
      <c r="L24" s="227"/>
      <c r="M24" s="67"/>
      <c r="N24" s="69">
        <f t="shared" si="1"/>
        <v>11431873</v>
      </c>
      <c r="O24" s="69">
        <f t="shared" si="2"/>
        <v>16431873</v>
      </c>
      <c r="P24" s="69">
        <f t="shared" si="2"/>
        <v>16431873</v>
      </c>
      <c r="Q24" s="69">
        <f t="shared" si="3"/>
        <v>100</v>
      </c>
    </row>
    <row r="25" spans="1:17" ht="13.5" thickBot="1" x14ac:dyDescent="0.25">
      <c r="A25" s="372" t="s">
        <v>557</v>
      </c>
      <c r="B25" s="85">
        <v>99441</v>
      </c>
      <c r="C25" s="85">
        <v>382569</v>
      </c>
      <c r="D25" s="836">
        <v>382569</v>
      </c>
      <c r="E25" s="67">
        <f t="shared" si="4"/>
        <v>100</v>
      </c>
      <c r="F25" s="135"/>
      <c r="G25" s="227"/>
      <c r="H25" s="227"/>
      <c r="I25" s="67"/>
      <c r="J25" s="136"/>
      <c r="K25" s="136"/>
      <c r="L25" s="227"/>
      <c r="M25" s="67"/>
      <c r="N25" s="69">
        <f t="shared" si="1"/>
        <v>99441</v>
      </c>
      <c r="O25" s="69">
        <f t="shared" si="2"/>
        <v>382569</v>
      </c>
      <c r="P25" s="69">
        <f t="shared" si="2"/>
        <v>382569</v>
      </c>
      <c r="Q25" s="69">
        <f t="shared" si="3"/>
        <v>100</v>
      </c>
    </row>
    <row r="26" spans="1:17" ht="18" customHeight="1" thickBot="1" x14ac:dyDescent="0.25">
      <c r="A26" s="372" t="s">
        <v>124</v>
      </c>
      <c r="B26" s="85">
        <v>800000</v>
      </c>
      <c r="C26" s="85">
        <v>800000</v>
      </c>
      <c r="D26" s="836">
        <v>0</v>
      </c>
      <c r="E26" s="67">
        <f t="shared" si="4"/>
        <v>0</v>
      </c>
      <c r="F26" s="135">
        <v>0</v>
      </c>
      <c r="G26" s="227"/>
      <c r="H26" s="227"/>
      <c r="I26" s="67"/>
      <c r="J26" s="136"/>
      <c r="K26" s="136"/>
      <c r="L26" s="227"/>
      <c r="M26" s="67"/>
      <c r="N26" s="69">
        <f t="shared" si="1"/>
        <v>800000</v>
      </c>
      <c r="O26" s="69">
        <f t="shared" ref="O26:P27" si="5">K26+G26+C26</f>
        <v>800000</v>
      </c>
      <c r="P26" s="69">
        <f t="shared" si="5"/>
        <v>0</v>
      </c>
      <c r="Q26" s="69">
        <f t="shared" si="3"/>
        <v>0</v>
      </c>
    </row>
    <row r="27" spans="1:17" ht="25.9" customHeight="1" thickBot="1" x14ac:dyDescent="0.25">
      <c r="A27" s="373" t="s">
        <v>155</v>
      </c>
      <c r="B27" s="85">
        <v>500000</v>
      </c>
      <c r="C27" s="85">
        <v>500000</v>
      </c>
      <c r="D27" s="836">
        <v>71640</v>
      </c>
      <c r="E27" s="67">
        <f t="shared" si="4"/>
        <v>14.327999999999999</v>
      </c>
      <c r="F27" s="135"/>
      <c r="G27" s="227"/>
      <c r="H27" s="227"/>
      <c r="I27" s="67"/>
      <c r="J27" s="136"/>
      <c r="K27" s="136"/>
      <c r="L27" s="227"/>
      <c r="M27" s="67"/>
      <c r="N27" s="69">
        <f t="shared" si="1"/>
        <v>500000</v>
      </c>
      <c r="O27" s="69">
        <f t="shared" si="5"/>
        <v>500000</v>
      </c>
      <c r="P27" s="69">
        <f t="shared" si="5"/>
        <v>71640</v>
      </c>
      <c r="Q27" s="69">
        <f t="shared" si="3"/>
        <v>14.327999999999999</v>
      </c>
    </row>
    <row r="28" spans="1:17" ht="15" customHeight="1" thickBot="1" x14ac:dyDescent="0.25">
      <c r="A28" s="372" t="s">
        <v>384</v>
      </c>
      <c r="B28" s="85">
        <v>1310342</v>
      </c>
      <c r="C28" s="85">
        <v>1310342</v>
      </c>
      <c r="D28" s="836">
        <v>1310342</v>
      </c>
      <c r="E28" s="67">
        <f t="shared" si="4"/>
        <v>100</v>
      </c>
      <c r="F28" s="135">
        <v>0</v>
      </c>
      <c r="G28" s="227"/>
      <c r="H28" s="227"/>
      <c r="I28" s="67"/>
      <c r="J28" s="136"/>
      <c r="K28" s="136"/>
      <c r="L28" s="227"/>
      <c r="M28" s="67"/>
      <c r="N28" s="69">
        <f t="shared" si="1"/>
        <v>1310342</v>
      </c>
      <c r="O28" s="69">
        <f t="shared" ref="O28:O34" si="6">K28+G28+C28</f>
        <v>1310342</v>
      </c>
      <c r="P28" s="69">
        <f t="shared" ref="P28:P35" si="7">L28+H28+D28</f>
        <v>1310342</v>
      </c>
      <c r="Q28" s="69">
        <f t="shared" si="3"/>
        <v>100</v>
      </c>
    </row>
    <row r="29" spans="1:17" ht="15" customHeight="1" thickBot="1" x14ac:dyDescent="0.25">
      <c r="A29" s="375" t="s">
        <v>492</v>
      </c>
      <c r="B29" s="218"/>
      <c r="C29" s="218">
        <v>89499</v>
      </c>
      <c r="D29" s="845">
        <v>89499</v>
      </c>
      <c r="E29" s="67">
        <f t="shared" si="4"/>
        <v>100</v>
      </c>
      <c r="F29" s="376"/>
      <c r="G29" s="377"/>
      <c r="H29" s="377"/>
      <c r="I29" s="67"/>
      <c r="J29" s="555"/>
      <c r="K29" s="555"/>
      <c r="L29" s="377"/>
      <c r="M29" s="67"/>
      <c r="N29" s="69">
        <f t="shared" si="1"/>
        <v>0</v>
      </c>
      <c r="O29" s="69">
        <f t="shared" si="6"/>
        <v>89499</v>
      </c>
      <c r="P29" s="69">
        <f t="shared" si="7"/>
        <v>89499</v>
      </c>
      <c r="Q29" s="69">
        <f t="shared" si="3"/>
        <v>100</v>
      </c>
    </row>
    <row r="30" spans="1:17" ht="15" customHeight="1" thickBot="1" x14ac:dyDescent="0.25">
      <c r="A30" s="375" t="s">
        <v>123</v>
      </c>
      <c r="B30" s="218">
        <v>1200000</v>
      </c>
      <c r="C30" s="218">
        <v>1200000</v>
      </c>
      <c r="D30" s="845">
        <v>1200000</v>
      </c>
      <c r="E30" s="67">
        <f t="shared" si="4"/>
        <v>100</v>
      </c>
      <c r="F30" s="376">
        <v>0</v>
      </c>
      <c r="G30" s="377"/>
      <c r="H30" s="377"/>
      <c r="I30" s="67"/>
      <c r="J30" s="137"/>
      <c r="K30" s="137"/>
      <c r="L30" s="228"/>
      <c r="M30" s="67"/>
      <c r="N30" s="69">
        <f t="shared" si="1"/>
        <v>1200000</v>
      </c>
      <c r="O30" s="69">
        <f t="shared" si="6"/>
        <v>1200000</v>
      </c>
      <c r="P30" s="69">
        <f t="shared" si="7"/>
        <v>1200000</v>
      </c>
      <c r="Q30" s="69">
        <f t="shared" si="3"/>
        <v>100</v>
      </c>
    </row>
    <row r="31" spans="1:17" s="25" customFormat="1" ht="15" customHeight="1" thickBot="1" x14ac:dyDescent="0.25">
      <c r="A31" s="378" t="s">
        <v>190</v>
      </c>
      <c r="B31" s="846">
        <v>15000000</v>
      </c>
      <c r="C31" s="846">
        <v>0</v>
      </c>
      <c r="D31" s="850">
        <v>0</v>
      </c>
      <c r="E31" s="246"/>
      <c r="F31" s="381"/>
      <c r="G31" s="379"/>
      <c r="H31" s="380"/>
      <c r="I31" s="69"/>
      <c r="J31" s="382"/>
      <c r="K31" s="382"/>
      <c r="L31" s="383"/>
      <c r="M31" s="67"/>
      <c r="N31" s="69">
        <f t="shared" si="1"/>
        <v>15000000</v>
      </c>
      <c r="O31" s="69">
        <f t="shared" si="6"/>
        <v>0</v>
      </c>
      <c r="P31" s="69">
        <f t="shared" si="7"/>
        <v>0</v>
      </c>
      <c r="Q31" s="69"/>
    </row>
    <row r="32" spans="1:17" s="25" customFormat="1" ht="15" customHeight="1" thickBot="1" x14ac:dyDescent="0.25">
      <c r="A32" s="368" t="s">
        <v>121</v>
      </c>
      <c r="B32" s="847">
        <f>SUM(B33:B34)</f>
        <v>129061159</v>
      </c>
      <c r="C32" s="847">
        <f>SUM(C33:C34)</f>
        <v>142049051</v>
      </c>
      <c r="D32" s="847">
        <f>SUM(D33:D34)</f>
        <v>125496229</v>
      </c>
      <c r="E32" s="67">
        <f t="shared" si="4"/>
        <v>88.34710835202975</v>
      </c>
      <c r="F32" s="145">
        <f>SUM(F33:F34)</f>
        <v>0</v>
      </c>
      <c r="G32" s="145">
        <f>SUM(G33:G34)</f>
        <v>0</v>
      </c>
      <c r="H32" s="145">
        <f>SUM(H33:H34)</f>
        <v>0</v>
      </c>
      <c r="I32" s="67"/>
      <c r="J32" s="146">
        <f>SUM(J33:J34)</f>
        <v>0</v>
      </c>
      <c r="K32" s="851">
        <f>SUM(K33:K34)</f>
        <v>0</v>
      </c>
      <c r="L32" s="852">
        <f>SUM(L33:L34)</f>
        <v>0</v>
      </c>
      <c r="M32" s="67"/>
      <c r="N32" s="69">
        <f t="shared" si="1"/>
        <v>129061159</v>
      </c>
      <c r="O32" s="69">
        <f t="shared" si="6"/>
        <v>142049051</v>
      </c>
      <c r="P32" s="69">
        <f t="shared" si="7"/>
        <v>125496229</v>
      </c>
      <c r="Q32" s="69">
        <f t="shared" si="3"/>
        <v>88.34710835202975</v>
      </c>
    </row>
    <row r="33" spans="1:17" ht="36.6" customHeight="1" thickBot="1" x14ac:dyDescent="0.25">
      <c r="A33" s="840" t="s">
        <v>493</v>
      </c>
      <c r="B33" s="848">
        <v>10495990</v>
      </c>
      <c r="C33" s="848">
        <v>18121533</v>
      </c>
      <c r="D33" s="848">
        <v>18121533</v>
      </c>
      <c r="E33" s="67">
        <f t="shared" si="4"/>
        <v>100</v>
      </c>
      <c r="F33" s="842"/>
      <c r="G33" s="842"/>
      <c r="H33" s="841"/>
      <c r="I33" s="67"/>
      <c r="J33" s="848"/>
      <c r="K33" s="853"/>
      <c r="L33" s="853"/>
      <c r="M33" s="69"/>
      <c r="N33" s="69">
        <f t="shared" si="1"/>
        <v>10495990</v>
      </c>
      <c r="O33" s="69">
        <f t="shared" si="6"/>
        <v>18121533</v>
      </c>
      <c r="P33" s="69">
        <f t="shared" si="7"/>
        <v>18121533</v>
      </c>
      <c r="Q33" s="69">
        <f t="shared" si="3"/>
        <v>100</v>
      </c>
    </row>
    <row r="34" spans="1:17" ht="24.6" customHeight="1" thickBot="1" x14ac:dyDescent="0.25">
      <c r="A34" s="374" t="s">
        <v>120</v>
      </c>
      <c r="B34" s="849">
        <f>129061159-10495990</f>
        <v>118565169</v>
      </c>
      <c r="C34" s="849">
        <v>123927518</v>
      </c>
      <c r="D34" s="849">
        <v>107374696</v>
      </c>
      <c r="E34" s="67">
        <f t="shared" si="4"/>
        <v>86.643142485916641</v>
      </c>
      <c r="F34" s="132">
        <v>0</v>
      </c>
      <c r="G34" s="132"/>
      <c r="H34" s="131"/>
      <c r="I34" s="67"/>
      <c r="J34" s="849"/>
      <c r="K34" s="133"/>
      <c r="L34" s="133"/>
      <c r="M34" s="69"/>
      <c r="N34" s="69">
        <f t="shared" si="1"/>
        <v>118565169</v>
      </c>
      <c r="O34" s="69">
        <f t="shared" si="6"/>
        <v>123927518</v>
      </c>
      <c r="P34" s="69">
        <f t="shared" si="7"/>
        <v>107374696</v>
      </c>
      <c r="Q34" s="69">
        <f t="shared" si="3"/>
        <v>86.643142485916641</v>
      </c>
    </row>
    <row r="35" spans="1:17" ht="13.5" thickBot="1" x14ac:dyDescent="0.25">
      <c r="A35" s="364" t="s">
        <v>18</v>
      </c>
      <c r="B35" s="67">
        <f>B7+B12+B13+B14+B15+B32+B31</f>
        <v>514794439</v>
      </c>
      <c r="C35" s="67">
        <f>C7+C12+C13+C14+C15+C32+C31</f>
        <v>1024028273</v>
      </c>
      <c r="D35" s="301">
        <f>D7+D12+D13+D14+D15+D32+D31</f>
        <v>884475724</v>
      </c>
      <c r="E35" s="67">
        <f t="shared" si="4"/>
        <v>86.372197655132524</v>
      </c>
      <c r="F35" s="67">
        <f>F7+F12+F13+F14+F15+F32</f>
        <v>104325863</v>
      </c>
      <c r="G35" s="67">
        <f>G7+G12+G13+G14+G15+G32</f>
        <v>105554949</v>
      </c>
      <c r="H35" s="245">
        <f>H7+H12+H13+H14+H15+H32</f>
        <v>91389842</v>
      </c>
      <c r="I35" s="67">
        <f>H35/G35*100</f>
        <v>86.580347833809284</v>
      </c>
      <c r="J35" s="67">
        <f>J7+J12+J13+J14+J15+J32</f>
        <v>11782222</v>
      </c>
      <c r="K35" s="146">
        <f>K7+K12+K13+K14+K15+K32</f>
        <v>13158173</v>
      </c>
      <c r="L35" s="145">
        <f>L7+L12+L13+L14+L15+L32</f>
        <v>11888414</v>
      </c>
      <c r="M35" s="67">
        <f>L35/K35*100</f>
        <v>90.35003567744549</v>
      </c>
      <c r="N35" s="69">
        <f t="shared" si="1"/>
        <v>630902524</v>
      </c>
      <c r="O35" s="69">
        <f>K35+G35+C35</f>
        <v>1142741395</v>
      </c>
      <c r="P35" s="69">
        <f t="shared" si="7"/>
        <v>987753980</v>
      </c>
      <c r="Q35" s="69">
        <f t="shared" si="3"/>
        <v>86.437227558383839</v>
      </c>
    </row>
    <row r="36" spans="1:17" x14ac:dyDescent="0.2">
      <c r="B36" s="73"/>
      <c r="C36" s="73"/>
      <c r="D36" s="363"/>
      <c r="E36" s="73"/>
      <c r="F36" s="2"/>
      <c r="G36" s="2"/>
      <c r="H36" s="2"/>
      <c r="I36" s="2"/>
    </row>
    <row r="37" spans="1:17" x14ac:dyDescent="0.2">
      <c r="B37" s="31"/>
      <c r="C37" s="31"/>
      <c r="D37" s="362"/>
      <c r="E37" s="31"/>
      <c r="F37" s="31"/>
      <c r="G37" s="31"/>
      <c r="H37" s="31"/>
      <c r="I37" s="31"/>
    </row>
  </sheetData>
  <mergeCells count="6">
    <mergeCell ref="B5:E5"/>
    <mergeCell ref="F5:I5"/>
    <mergeCell ref="J5:M5"/>
    <mergeCell ref="N5:Q5"/>
    <mergeCell ref="A2:N2"/>
    <mergeCell ref="A5:A6"/>
  </mergeCells>
  <phoneticPr fontId="5" type="noConversion"/>
  <pageMargins left="0.78740157480314965" right="0.78740157480314965" top="0.39370078740157483" bottom="0.78740157480314965" header="0.51181102362204722" footer="0.51181102362204722"/>
  <pageSetup paperSize="9" scale="48" orientation="landscape" r:id="rId1"/>
  <headerFooter alignWithMargins="0">
    <oddHeader>&amp;R3.sz melléklet
12/2018.(V.31.)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9"/>
  <sheetViews>
    <sheetView view="pageLayout" topLeftCell="D66" zoomScaleNormal="100" workbookViewId="0">
      <selection activeCell="H66" sqref="H66"/>
    </sheetView>
  </sheetViews>
  <sheetFormatPr defaultRowHeight="12.75" x14ac:dyDescent="0.2"/>
  <cols>
    <col min="1" max="1" width="9.5703125" customWidth="1"/>
    <col min="2" max="2" width="21.28515625" customWidth="1"/>
    <col min="3" max="3" width="78.28515625" customWidth="1"/>
    <col min="4" max="4" width="22.42578125" style="239" customWidth="1"/>
    <col min="5" max="5" width="22.42578125" style="1204" customWidth="1"/>
    <col min="6" max="6" width="21.42578125" style="239" customWidth="1"/>
    <col min="7" max="7" width="17.28515625" style="239" bestFit="1" customWidth="1"/>
    <col min="8" max="8" width="15.28515625" style="239" bestFit="1" customWidth="1"/>
    <col min="258" max="258" width="8.140625" customWidth="1"/>
    <col min="259" max="259" width="21.28515625" customWidth="1"/>
    <col min="260" max="260" width="78.28515625" customWidth="1"/>
    <col min="261" max="261" width="20.85546875" customWidth="1"/>
    <col min="262" max="262" width="16.28515625" bestFit="1" customWidth="1"/>
    <col min="263" max="263" width="17.28515625" bestFit="1" customWidth="1"/>
    <col min="264" max="264" width="13.7109375" bestFit="1" customWidth="1"/>
    <col min="514" max="514" width="8.140625" customWidth="1"/>
    <col min="515" max="515" width="21.28515625" customWidth="1"/>
    <col min="516" max="516" width="78.28515625" customWidth="1"/>
    <col min="517" max="517" width="20.85546875" customWidth="1"/>
    <col min="518" max="518" width="16.28515625" bestFit="1" customWidth="1"/>
    <col min="519" max="519" width="17.28515625" bestFit="1" customWidth="1"/>
    <col min="520" max="520" width="13.7109375" bestFit="1" customWidth="1"/>
    <col min="770" max="770" width="8.140625" customWidth="1"/>
    <col min="771" max="771" width="21.28515625" customWidth="1"/>
    <col min="772" max="772" width="78.28515625" customWidth="1"/>
    <col min="773" max="773" width="20.85546875" customWidth="1"/>
    <col min="774" max="774" width="16.28515625" bestFit="1" customWidth="1"/>
    <col min="775" max="775" width="17.28515625" bestFit="1" customWidth="1"/>
    <col min="776" max="776" width="13.7109375" bestFit="1" customWidth="1"/>
    <col min="1026" max="1026" width="8.140625" customWidth="1"/>
    <col min="1027" max="1027" width="21.28515625" customWidth="1"/>
    <col min="1028" max="1028" width="78.28515625" customWidth="1"/>
    <col min="1029" max="1029" width="20.85546875" customWidth="1"/>
    <col min="1030" max="1030" width="16.28515625" bestFit="1" customWidth="1"/>
    <col min="1031" max="1031" width="17.28515625" bestFit="1" customWidth="1"/>
    <col min="1032" max="1032" width="13.7109375" bestFit="1" customWidth="1"/>
    <col min="1282" max="1282" width="8.140625" customWidth="1"/>
    <col min="1283" max="1283" width="21.28515625" customWidth="1"/>
    <col min="1284" max="1284" width="78.28515625" customWidth="1"/>
    <col min="1285" max="1285" width="20.85546875" customWidth="1"/>
    <col min="1286" max="1286" width="16.28515625" bestFit="1" customWidth="1"/>
    <col min="1287" max="1287" width="17.28515625" bestFit="1" customWidth="1"/>
    <col min="1288" max="1288" width="13.7109375" bestFit="1" customWidth="1"/>
    <col min="1538" max="1538" width="8.140625" customWidth="1"/>
    <col min="1539" max="1539" width="21.28515625" customWidth="1"/>
    <col min="1540" max="1540" width="78.28515625" customWidth="1"/>
    <col min="1541" max="1541" width="20.85546875" customWidth="1"/>
    <col min="1542" max="1542" width="16.28515625" bestFit="1" customWidth="1"/>
    <col min="1543" max="1543" width="17.28515625" bestFit="1" customWidth="1"/>
    <col min="1544" max="1544" width="13.7109375" bestFit="1" customWidth="1"/>
    <col min="1794" max="1794" width="8.140625" customWidth="1"/>
    <col min="1795" max="1795" width="21.28515625" customWidth="1"/>
    <col min="1796" max="1796" width="78.28515625" customWidth="1"/>
    <col min="1797" max="1797" width="20.85546875" customWidth="1"/>
    <col min="1798" max="1798" width="16.28515625" bestFit="1" customWidth="1"/>
    <col min="1799" max="1799" width="17.28515625" bestFit="1" customWidth="1"/>
    <col min="1800" max="1800" width="13.7109375" bestFit="1" customWidth="1"/>
    <col min="2050" max="2050" width="8.140625" customWidth="1"/>
    <col min="2051" max="2051" width="21.28515625" customWidth="1"/>
    <col min="2052" max="2052" width="78.28515625" customWidth="1"/>
    <col min="2053" max="2053" width="20.85546875" customWidth="1"/>
    <col min="2054" max="2054" width="16.28515625" bestFit="1" customWidth="1"/>
    <col min="2055" max="2055" width="17.28515625" bestFit="1" customWidth="1"/>
    <col min="2056" max="2056" width="13.7109375" bestFit="1" customWidth="1"/>
    <col min="2306" max="2306" width="8.140625" customWidth="1"/>
    <col min="2307" max="2307" width="21.28515625" customWidth="1"/>
    <col min="2308" max="2308" width="78.28515625" customWidth="1"/>
    <col min="2309" max="2309" width="20.85546875" customWidth="1"/>
    <col min="2310" max="2310" width="16.28515625" bestFit="1" customWidth="1"/>
    <col min="2311" max="2311" width="17.28515625" bestFit="1" customWidth="1"/>
    <col min="2312" max="2312" width="13.7109375" bestFit="1" customWidth="1"/>
    <col min="2562" max="2562" width="8.140625" customWidth="1"/>
    <col min="2563" max="2563" width="21.28515625" customWidth="1"/>
    <col min="2564" max="2564" width="78.28515625" customWidth="1"/>
    <col min="2565" max="2565" width="20.85546875" customWidth="1"/>
    <col min="2566" max="2566" width="16.28515625" bestFit="1" customWidth="1"/>
    <col min="2567" max="2567" width="17.28515625" bestFit="1" customWidth="1"/>
    <col min="2568" max="2568" width="13.7109375" bestFit="1" customWidth="1"/>
    <col min="2818" max="2818" width="8.140625" customWidth="1"/>
    <col min="2819" max="2819" width="21.28515625" customWidth="1"/>
    <col min="2820" max="2820" width="78.28515625" customWidth="1"/>
    <col min="2821" max="2821" width="20.85546875" customWidth="1"/>
    <col min="2822" max="2822" width="16.28515625" bestFit="1" customWidth="1"/>
    <col min="2823" max="2823" width="17.28515625" bestFit="1" customWidth="1"/>
    <col min="2824" max="2824" width="13.7109375" bestFit="1" customWidth="1"/>
    <col min="3074" max="3074" width="8.140625" customWidth="1"/>
    <col min="3075" max="3075" width="21.28515625" customWidth="1"/>
    <col min="3076" max="3076" width="78.28515625" customWidth="1"/>
    <col min="3077" max="3077" width="20.85546875" customWidth="1"/>
    <col min="3078" max="3078" width="16.28515625" bestFit="1" customWidth="1"/>
    <col min="3079" max="3079" width="17.28515625" bestFit="1" customWidth="1"/>
    <col min="3080" max="3080" width="13.7109375" bestFit="1" customWidth="1"/>
    <col min="3330" max="3330" width="8.140625" customWidth="1"/>
    <col min="3331" max="3331" width="21.28515625" customWidth="1"/>
    <col min="3332" max="3332" width="78.28515625" customWidth="1"/>
    <col min="3333" max="3333" width="20.85546875" customWidth="1"/>
    <col min="3334" max="3334" width="16.28515625" bestFit="1" customWidth="1"/>
    <col min="3335" max="3335" width="17.28515625" bestFit="1" customWidth="1"/>
    <col min="3336" max="3336" width="13.7109375" bestFit="1" customWidth="1"/>
    <col min="3586" max="3586" width="8.140625" customWidth="1"/>
    <col min="3587" max="3587" width="21.28515625" customWidth="1"/>
    <col min="3588" max="3588" width="78.28515625" customWidth="1"/>
    <col min="3589" max="3589" width="20.85546875" customWidth="1"/>
    <col min="3590" max="3590" width="16.28515625" bestFit="1" customWidth="1"/>
    <col min="3591" max="3591" width="17.28515625" bestFit="1" customWidth="1"/>
    <col min="3592" max="3592" width="13.7109375" bestFit="1" customWidth="1"/>
    <col min="3842" max="3842" width="8.140625" customWidth="1"/>
    <col min="3843" max="3843" width="21.28515625" customWidth="1"/>
    <col min="3844" max="3844" width="78.28515625" customWidth="1"/>
    <col min="3845" max="3845" width="20.85546875" customWidth="1"/>
    <col min="3846" max="3846" width="16.28515625" bestFit="1" customWidth="1"/>
    <col min="3847" max="3847" width="17.28515625" bestFit="1" customWidth="1"/>
    <col min="3848" max="3848" width="13.7109375" bestFit="1" customWidth="1"/>
    <col min="4098" max="4098" width="8.140625" customWidth="1"/>
    <col min="4099" max="4099" width="21.28515625" customWidth="1"/>
    <col min="4100" max="4100" width="78.28515625" customWidth="1"/>
    <col min="4101" max="4101" width="20.85546875" customWidth="1"/>
    <col min="4102" max="4102" width="16.28515625" bestFit="1" customWidth="1"/>
    <col min="4103" max="4103" width="17.28515625" bestFit="1" customWidth="1"/>
    <col min="4104" max="4104" width="13.7109375" bestFit="1" customWidth="1"/>
    <col min="4354" max="4354" width="8.140625" customWidth="1"/>
    <col min="4355" max="4355" width="21.28515625" customWidth="1"/>
    <col min="4356" max="4356" width="78.28515625" customWidth="1"/>
    <col min="4357" max="4357" width="20.85546875" customWidth="1"/>
    <col min="4358" max="4358" width="16.28515625" bestFit="1" customWidth="1"/>
    <col min="4359" max="4359" width="17.28515625" bestFit="1" customWidth="1"/>
    <col min="4360" max="4360" width="13.7109375" bestFit="1" customWidth="1"/>
    <col min="4610" max="4610" width="8.140625" customWidth="1"/>
    <col min="4611" max="4611" width="21.28515625" customWidth="1"/>
    <col min="4612" max="4612" width="78.28515625" customWidth="1"/>
    <col min="4613" max="4613" width="20.85546875" customWidth="1"/>
    <col min="4614" max="4614" width="16.28515625" bestFit="1" customWidth="1"/>
    <col min="4615" max="4615" width="17.28515625" bestFit="1" customWidth="1"/>
    <col min="4616" max="4616" width="13.7109375" bestFit="1" customWidth="1"/>
    <col min="4866" max="4866" width="8.140625" customWidth="1"/>
    <col min="4867" max="4867" width="21.28515625" customWidth="1"/>
    <col min="4868" max="4868" width="78.28515625" customWidth="1"/>
    <col min="4869" max="4869" width="20.85546875" customWidth="1"/>
    <col min="4870" max="4870" width="16.28515625" bestFit="1" customWidth="1"/>
    <col min="4871" max="4871" width="17.28515625" bestFit="1" customWidth="1"/>
    <col min="4872" max="4872" width="13.7109375" bestFit="1" customWidth="1"/>
    <col min="5122" max="5122" width="8.140625" customWidth="1"/>
    <col min="5123" max="5123" width="21.28515625" customWidth="1"/>
    <col min="5124" max="5124" width="78.28515625" customWidth="1"/>
    <col min="5125" max="5125" width="20.85546875" customWidth="1"/>
    <col min="5126" max="5126" width="16.28515625" bestFit="1" customWidth="1"/>
    <col min="5127" max="5127" width="17.28515625" bestFit="1" customWidth="1"/>
    <col min="5128" max="5128" width="13.7109375" bestFit="1" customWidth="1"/>
    <col min="5378" max="5378" width="8.140625" customWidth="1"/>
    <col min="5379" max="5379" width="21.28515625" customWidth="1"/>
    <col min="5380" max="5380" width="78.28515625" customWidth="1"/>
    <col min="5381" max="5381" width="20.85546875" customWidth="1"/>
    <col min="5382" max="5382" width="16.28515625" bestFit="1" customWidth="1"/>
    <col min="5383" max="5383" width="17.28515625" bestFit="1" customWidth="1"/>
    <col min="5384" max="5384" width="13.7109375" bestFit="1" customWidth="1"/>
    <col min="5634" max="5634" width="8.140625" customWidth="1"/>
    <col min="5635" max="5635" width="21.28515625" customWidth="1"/>
    <col min="5636" max="5636" width="78.28515625" customWidth="1"/>
    <col min="5637" max="5637" width="20.85546875" customWidth="1"/>
    <col min="5638" max="5638" width="16.28515625" bestFit="1" customWidth="1"/>
    <col min="5639" max="5639" width="17.28515625" bestFit="1" customWidth="1"/>
    <col min="5640" max="5640" width="13.7109375" bestFit="1" customWidth="1"/>
    <col min="5890" max="5890" width="8.140625" customWidth="1"/>
    <col min="5891" max="5891" width="21.28515625" customWidth="1"/>
    <col min="5892" max="5892" width="78.28515625" customWidth="1"/>
    <col min="5893" max="5893" width="20.85546875" customWidth="1"/>
    <col min="5894" max="5894" width="16.28515625" bestFit="1" customWidth="1"/>
    <col min="5895" max="5895" width="17.28515625" bestFit="1" customWidth="1"/>
    <col min="5896" max="5896" width="13.7109375" bestFit="1" customWidth="1"/>
    <col min="6146" max="6146" width="8.140625" customWidth="1"/>
    <col min="6147" max="6147" width="21.28515625" customWidth="1"/>
    <col min="6148" max="6148" width="78.28515625" customWidth="1"/>
    <col min="6149" max="6149" width="20.85546875" customWidth="1"/>
    <col min="6150" max="6150" width="16.28515625" bestFit="1" customWidth="1"/>
    <col min="6151" max="6151" width="17.28515625" bestFit="1" customWidth="1"/>
    <col min="6152" max="6152" width="13.7109375" bestFit="1" customWidth="1"/>
    <col min="6402" max="6402" width="8.140625" customWidth="1"/>
    <col min="6403" max="6403" width="21.28515625" customWidth="1"/>
    <col min="6404" max="6404" width="78.28515625" customWidth="1"/>
    <col min="6405" max="6405" width="20.85546875" customWidth="1"/>
    <col min="6406" max="6406" width="16.28515625" bestFit="1" customWidth="1"/>
    <col min="6407" max="6407" width="17.28515625" bestFit="1" customWidth="1"/>
    <col min="6408" max="6408" width="13.7109375" bestFit="1" customWidth="1"/>
    <col min="6658" max="6658" width="8.140625" customWidth="1"/>
    <col min="6659" max="6659" width="21.28515625" customWidth="1"/>
    <col min="6660" max="6660" width="78.28515625" customWidth="1"/>
    <col min="6661" max="6661" width="20.85546875" customWidth="1"/>
    <col min="6662" max="6662" width="16.28515625" bestFit="1" customWidth="1"/>
    <col min="6663" max="6663" width="17.28515625" bestFit="1" customWidth="1"/>
    <col min="6664" max="6664" width="13.7109375" bestFit="1" customWidth="1"/>
    <col min="6914" max="6914" width="8.140625" customWidth="1"/>
    <col min="6915" max="6915" width="21.28515625" customWidth="1"/>
    <col min="6916" max="6916" width="78.28515625" customWidth="1"/>
    <col min="6917" max="6917" width="20.85546875" customWidth="1"/>
    <col min="6918" max="6918" width="16.28515625" bestFit="1" customWidth="1"/>
    <col min="6919" max="6919" width="17.28515625" bestFit="1" customWidth="1"/>
    <col min="6920" max="6920" width="13.7109375" bestFit="1" customWidth="1"/>
    <col min="7170" max="7170" width="8.140625" customWidth="1"/>
    <col min="7171" max="7171" width="21.28515625" customWidth="1"/>
    <col min="7172" max="7172" width="78.28515625" customWidth="1"/>
    <col min="7173" max="7173" width="20.85546875" customWidth="1"/>
    <col min="7174" max="7174" width="16.28515625" bestFit="1" customWidth="1"/>
    <col min="7175" max="7175" width="17.28515625" bestFit="1" customWidth="1"/>
    <col min="7176" max="7176" width="13.7109375" bestFit="1" customWidth="1"/>
    <col min="7426" max="7426" width="8.140625" customWidth="1"/>
    <col min="7427" max="7427" width="21.28515625" customWidth="1"/>
    <col min="7428" max="7428" width="78.28515625" customWidth="1"/>
    <col min="7429" max="7429" width="20.85546875" customWidth="1"/>
    <col min="7430" max="7430" width="16.28515625" bestFit="1" customWidth="1"/>
    <col min="7431" max="7431" width="17.28515625" bestFit="1" customWidth="1"/>
    <col min="7432" max="7432" width="13.7109375" bestFit="1" customWidth="1"/>
    <col min="7682" max="7682" width="8.140625" customWidth="1"/>
    <col min="7683" max="7683" width="21.28515625" customWidth="1"/>
    <col min="7684" max="7684" width="78.28515625" customWidth="1"/>
    <col min="7685" max="7685" width="20.85546875" customWidth="1"/>
    <col min="7686" max="7686" width="16.28515625" bestFit="1" customWidth="1"/>
    <col min="7687" max="7687" width="17.28515625" bestFit="1" customWidth="1"/>
    <col min="7688" max="7688" width="13.7109375" bestFit="1" customWidth="1"/>
    <col min="7938" max="7938" width="8.140625" customWidth="1"/>
    <col min="7939" max="7939" width="21.28515625" customWidth="1"/>
    <col min="7940" max="7940" width="78.28515625" customWidth="1"/>
    <col min="7941" max="7941" width="20.85546875" customWidth="1"/>
    <col min="7942" max="7942" width="16.28515625" bestFit="1" customWidth="1"/>
    <col min="7943" max="7943" width="17.28515625" bestFit="1" customWidth="1"/>
    <col min="7944" max="7944" width="13.7109375" bestFit="1" customWidth="1"/>
    <col min="8194" max="8194" width="8.140625" customWidth="1"/>
    <col min="8195" max="8195" width="21.28515625" customWidth="1"/>
    <col min="8196" max="8196" width="78.28515625" customWidth="1"/>
    <col min="8197" max="8197" width="20.85546875" customWidth="1"/>
    <col min="8198" max="8198" width="16.28515625" bestFit="1" customWidth="1"/>
    <col min="8199" max="8199" width="17.28515625" bestFit="1" customWidth="1"/>
    <col min="8200" max="8200" width="13.7109375" bestFit="1" customWidth="1"/>
    <col min="8450" max="8450" width="8.140625" customWidth="1"/>
    <col min="8451" max="8451" width="21.28515625" customWidth="1"/>
    <col min="8452" max="8452" width="78.28515625" customWidth="1"/>
    <col min="8453" max="8453" width="20.85546875" customWidth="1"/>
    <col min="8454" max="8454" width="16.28515625" bestFit="1" customWidth="1"/>
    <col min="8455" max="8455" width="17.28515625" bestFit="1" customWidth="1"/>
    <col min="8456" max="8456" width="13.7109375" bestFit="1" customWidth="1"/>
    <col min="8706" max="8706" width="8.140625" customWidth="1"/>
    <col min="8707" max="8707" width="21.28515625" customWidth="1"/>
    <col min="8708" max="8708" width="78.28515625" customWidth="1"/>
    <col min="8709" max="8709" width="20.85546875" customWidth="1"/>
    <col min="8710" max="8710" width="16.28515625" bestFit="1" customWidth="1"/>
    <col min="8711" max="8711" width="17.28515625" bestFit="1" customWidth="1"/>
    <col min="8712" max="8712" width="13.7109375" bestFit="1" customWidth="1"/>
    <col min="8962" max="8962" width="8.140625" customWidth="1"/>
    <col min="8963" max="8963" width="21.28515625" customWidth="1"/>
    <col min="8964" max="8964" width="78.28515625" customWidth="1"/>
    <col min="8965" max="8965" width="20.85546875" customWidth="1"/>
    <col min="8966" max="8966" width="16.28515625" bestFit="1" customWidth="1"/>
    <col min="8967" max="8967" width="17.28515625" bestFit="1" customWidth="1"/>
    <col min="8968" max="8968" width="13.7109375" bestFit="1" customWidth="1"/>
    <col min="9218" max="9218" width="8.140625" customWidth="1"/>
    <col min="9219" max="9219" width="21.28515625" customWidth="1"/>
    <col min="9220" max="9220" width="78.28515625" customWidth="1"/>
    <col min="9221" max="9221" width="20.85546875" customWidth="1"/>
    <col min="9222" max="9222" width="16.28515625" bestFit="1" customWidth="1"/>
    <col min="9223" max="9223" width="17.28515625" bestFit="1" customWidth="1"/>
    <col min="9224" max="9224" width="13.7109375" bestFit="1" customWidth="1"/>
    <col min="9474" max="9474" width="8.140625" customWidth="1"/>
    <col min="9475" max="9475" width="21.28515625" customWidth="1"/>
    <col min="9476" max="9476" width="78.28515625" customWidth="1"/>
    <col min="9477" max="9477" width="20.85546875" customWidth="1"/>
    <col min="9478" max="9478" width="16.28515625" bestFit="1" customWidth="1"/>
    <col min="9479" max="9479" width="17.28515625" bestFit="1" customWidth="1"/>
    <col min="9480" max="9480" width="13.7109375" bestFit="1" customWidth="1"/>
    <col min="9730" max="9730" width="8.140625" customWidth="1"/>
    <col min="9731" max="9731" width="21.28515625" customWidth="1"/>
    <col min="9732" max="9732" width="78.28515625" customWidth="1"/>
    <col min="9733" max="9733" width="20.85546875" customWidth="1"/>
    <col min="9734" max="9734" width="16.28515625" bestFit="1" customWidth="1"/>
    <col min="9735" max="9735" width="17.28515625" bestFit="1" customWidth="1"/>
    <col min="9736" max="9736" width="13.7109375" bestFit="1" customWidth="1"/>
    <col min="9986" max="9986" width="8.140625" customWidth="1"/>
    <col min="9987" max="9987" width="21.28515625" customWidth="1"/>
    <col min="9988" max="9988" width="78.28515625" customWidth="1"/>
    <col min="9989" max="9989" width="20.85546875" customWidth="1"/>
    <col min="9990" max="9990" width="16.28515625" bestFit="1" customWidth="1"/>
    <col min="9991" max="9991" width="17.28515625" bestFit="1" customWidth="1"/>
    <col min="9992" max="9992" width="13.7109375" bestFit="1" customWidth="1"/>
    <col min="10242" max="10242" width="8.140625" customWidth="1"/>
    <col min="10243" max="10243" width="21.28515625" customWidth="1"/>
    <col min="10244" max="10244" width="78.28515625" customWidth="1"/>
    <col min="10245" max="10245" width="20.85546875" customWidth="1"/>
    <col min="10246" max="10246" width="16.28515625" bestFit="1" customWidth="1"/>
    <col min="10247" max="10247" width="17.28515625" bestFit="1" customWidth="1"/>
    <col min="10248" max="10248" width="13.7109375" bestFit="1" customWidth="1"/>
    <col min="10498" max="10498" width="8.140625" customWidth="1"/>
    <col min="10499" max="10499" width="21.28515625" customWidth="1"/>
    <col min="10500" max="10500" width="78.28515625" customWidth="1"/>
    <col min="10501" max="10501" width="20.85546875" customWidth="1"/>
    <col min="10502" max="10502" width="16.28515625" bestFit="1" customWidth="1"/>
    <col min="10503" max="10503" width="17.28515625" bestFit="1" customWidth="1"/>
    <col min="10504" max="10504" width="13.7109375" bestFit="1" customWidth="1"/>
    <col min="10754" max="10754" width="8.140625" customWidth="1"/>
    <col min="10755" max="10755" width="21.28515625" customWidth="1"/>
    <col min="10756" max="10756" width="78.28515625" customWidth="1"/>
    <col min="10757" max="10757" width="20.85546875" customWidth="1"/>
    <col min="10758" max="10758" width="16.28515625" bestFit="1" customWidth="1"/>
    <col min="10759" max="10759" width="17.28515625" bestFit="1" customWidth="1"/>
    <col min="10760" max="10760" width="13.7109375" bestFit="1" customWidth="1"/>
    <col min="11010" max="11010" width="8.140625" customWidth="1"/>
    <col min="11011" max="11011" width="21.28515625" customWidth="1"/>
    <col min="11012" max="11012" width="78.28515625" customWidth="1"/>
    <col min="11013" max="11013" width="20.85546875" customWidth="1"/>
    <col min="11014" max="11014" width="16.28515625" bestFit="1" customWidth="1"/>
    <col min="11015" max="11015" width="17.28515625" bestFit="1" customWidth="1"/>
    <col min="11016" max="11016" width="13.7109375" bestFit="1" customWidth="1"/>
    <col min="11266" max="11266" width="8.140625" customWidth="1"/>
    <col min="11267" max="11267" width="21.28515625" customWidth="1"/>
    <col min="11268" max="11268" width="78.28515625" customWidth="1"/>
    <col min="11269" max="11269" width="20.85546875" customWidth="1"/>
    <col min="11270" max="11270" width="16.28515625" bestFit="1" customWidth="1"/>
    <col min="11271" max="11271" width="17.28515625" bestFit="1" customWidth="1"/>
    <col min="11272" max="11272" width="13.7109375" bestFit="1" customWidth="1"/>
    <col min="11522" max="11522" width="8.140625" customWidth="1"/>
    <col min="11523" max="11523" width="21.28515625" customWidth="1"/>
    <col min="11524" max="11524" width="78.28515625" customWidth="1"/>
    <col min="11525" max="11525" width="20.85546875" customWidth="1"/>
    <col min="11526" max="11526" width="16.28515625" bestFit="1" customWidth="1"/>
    <col min="11527" max="11527" width="17.28515625" bestFit="1" customWidth="1"/>
    <col min="11528" max="11528" width="13.7109375" bestFit="1" customWidth="1"/>
    <col min="11778" max="11778" width="8.140625" customWidth="1"/>
    <col min="11779" max="11779" width="21.28515625" customWidth="1"/>
    <col min="11780" max="11780" width="78.28515625" customWidth="1"/>
    <col min="11781" max="11781" width="20.85546875" customWidth="1"/>
    <col min="11782" max="11782" width="16.28515625" bestFit="1" customWidth="1"/>
    <col min="11783" max="11783" width="17.28515625" bestFit="1" customWidth="1"/>
    <col min="11784" max="11784" width="13.7109375" bestFit="1" customWidth="1"/>
    <col min="12034" max="12034" width="8.140625" customWidth="1"/>
    <col min="12035" max="12035" width="21.28515625" customWidth="1"/>
    <col min="12036" max="12036" width="78.28515625" customWidth="1"/>
    <col min="12037" max="12037" width="20.85546875" customWidth="1"/>
    <col min="12038" max="12038" width="16.28515625" bestFit="1" customWidth="1"/>
    <col min="12039" max="12039" width="17.28515625" bestFit="1" customWidth="1"/>
    <col min="12040" max="12040" width="13.7109375" bestFit="1" customWidth="1"/>
    <col min="12290" max="12290" width="8.140625" customWidth="1"/>
    <col min="12291" max="12291" width="21.28515625" customWidth="1"/>
    <col min="12292" max="12292" width="78.28515625" customWidth="1"/>
    <col min="12293" max="12293" width="20.85546875" customWidth="1"/>
    <col min="12294" max="12294" width="16.28515625" bestFit="1" customWidth="1"/>
    <col min="12295" max="12295" width="17.28515625" bestFit="1" customWidth="1"/>
    <col min="12296" max="12296" width="13.7109375" bestFit="1" customWidth="1"/>
    <col min="12546" max="12546" width="8.140625" customWidth="1"/>
    <col min="12547" max="12547" width="21.28515625" customWidth="1"/>
    <col min="12548" max="12548" width="78.28515625" customWidth="1"/>
    <col min="12549" max="12549" width="20.85546875" customWidth="1"/>
    <col min="12550" max="12550" width="16.28515625" bestFit="1" customWidth="1"/>
    <col min="12551" max="12551" width="17.28515625" bestFit="1" customWidth="1"/>
    <col min="12552" max="12552" width="13.7109375" bestFit="1" customWidth="1"/>
    <col min="12802" max="12802" width="8.140625" customWidth="1"/>
    <col min="12803" max="12803" width="21.28515625" customWidth="1"/>
    <col min="12804" max="12804" width="78.28515625" customWidth="1"/>
    <col min="12805" max="12805" width="20.85546875" customWidth="1"/>
    <col min="12806" max="12806" width="16.28515625" bestFit="1" customWidth="1"/>
    <col min="12807" max="12807" width="17.28515625" bestFit="1" customWidth="1"/>
    <col min="12808" max="12808" width="13.7109375" bestFit="1" customWidth="1"/>
    <col min="13058" max="13058" width="8.140625" customWidth="1"/>
    <col min="13059" max="13059" width="21.28515625" customWidth="1"/>
    <col min="13060" max="13060" width="78.28515625" customWidth="1"/>
    <col min="13061" max="13061" width="20.85546875" customWidth="1"/>
    <col min="13062" max="13062" width="16.28515625" bestFit="1" customWidth="1"/>
    <col min="13063" max="13063" width="17.28515625" bestFit="1" customWidth="1"/>
    <col min="13064" max="13064" width="13.7109375" bestFit="1" customWidth="1"/>
    <col min="13314" max="13314" width="8.140625" customWidth="1"/>
    <col min="13315" max="13315" width="21.28515625" customWidth="1"/>
    <col min="13316" max="13316" width="78.28515625" customWidth="1"/>
    <col min="13317" max="13317" width="20.85546875" customWidth="1"/>
    <col min="13318" max="13318" width="16.28515625" bestFit="1" customWidth="1"/>
    <col min="13319" max="13319" width="17.28515625" bestFit="1" customWidth="1"/>
    <col min="13320" max="13320" width="13.7109375" bestFit="1" customWidth="1"/>
    <col min="13570" max="13570" width="8.140625" customWidth="1"/>
    <col min="13571" max="13571" width="21.28515625" customWidth="1"/>
    <col min="13572" max="13572" width="78.28515625" customWidth="1"/>
    <col min="13573" max="13573" width="20.85546875" customWidth="1"/>
    <col min="13574" max="13574" width="16.28515625" bestFit="1" customWidth="1"/>
    <col min="13575" max="13575" width="17.28515625" bestFit="1" customWidth="1"/>
    <col min="13576" max="13576" width="13.7109375" bestFit="1" customWidth="1"/>
    <col min="13826" max="13826" width="8.140625" customWidth="1"/>
    <col min="13827" max="13827" width="21.28515625" customWidth="1"/>
    <col min="13828" max="13828" width="78.28515625" customWidth="1"/>
    <col min="13829" max="13829" width="20.85546875" customWidth="1"/>
    <col min="13830" max="13830" width="16.28515625" bestFit="1" customWidth="1"/>
    <col min="13831" max="13831" width="17.28515625" bestFit="1" customWidth="1"/>
    <col min="13832" max="13832" width="13.7109375" bestFit="1" customWidth="1"/>
    <col min="14082" max="14082" width="8.140625" customWidth="1"/>
    <col min="14083" max="14083" width="21.28515625" customWidth="1"/>
    <col min="14084" max="14084" width="78.28515625" customWidth="1"/>
    <col min="14085" max="14085" width="20.85546875" customWidth="1"/>
    <col min="14086" max="14086" width="16.28515625" bestFit="1" customWidth="1"/>
    <col min="14087" max="14087" width="17.28515625" bestFit="1" customWidth="1"/>
    <col min="14088" max="14088" width="13.7109375" bestFit="1" customWidth="1"/>
    <col min="14338" max="14338" width="8.140625" customWidth="1"/>
    <col min="14339" max="14339" width="21.28515625" customWidth="1"/>
    <col min="14340" max="14340" width="78.28515625" customWidth="1"/>
    <col min="14341" max="14341" width="20.85546875" customWidth="1"/>
    <col min="14342" max="14342" width="16.28515625" bestFit="1" customWidth="1"/>
    <col min="14343" max="14343" width="17.28515625" bestFit="1" customWidth="1"/>
    <col min="14344" max="14344" width="13.7109375" bestFit="1" customWidth="1"/>
    <col min="14594" max="14594" width="8.140625" customWidth="1"/>
    <col min="14595" max="14595" width="21.28515625" customWidth="1"/>
    <col min="14596" max="14596" width="78.28515625" customWidth="1"/>
    <col min="14597" max="14597" width="20.85546875" customWidth="1"/>
    <col min="14598" max="14598" width="16.28515625" bestFit="1" customWidth="1"/>
    <col min="14599" max="14599" width="17.28515625" bestFit="1" customWidth="1"/>
    <col min="14600" max="14600" width="13.7109375" bestFit="1" customWidth="1"/>
    <col min="14850" max="14850" width="8.140625" customWidth="1"/>
    <col min="14851" max="14851" width="21.28515625" customWidth="1"/>
    <col min="14852" max="14852" width="78.28515625" customWidth="1"/>
    <col min="14853" max="14853" width="20.85546875" customWidth="1"/>
    <col min="14854" max="14854" width="16.28515625" bestFit="1" customWidth="1"/>
    <col min="14855" max="14855" width="17.28515625" bestFit="1" customWidth="1"/>
    <col min="14856" max="14856" width="13.7109375" bestFit="1" customWidth="1"/>
    <col min="15106" max="15106" width="8.140625" customWidth="1"/>
    <col min="15107" max="15107" width="21.28515625" customWidth="1"/>
    <col min="15108" max="15108" width="78.28515625" customWidth="1"/>
    <col min="15109" max="15109" width="20.85546875" customWidth="1"/>
    <col min="15110" max="15110" width="16.28515625" bestFit="1" customWidth="1"/>
    <col min="15111" max="15111" width="17.28515625" bestFit="1" customWidth="1"/>
    <col min="15112" max="15112" width="13.7109375" bestFit="1" customWidth="1"/>
    <col min="15362" max="15362" width="8.140625" customWidth="1"/>
    <col min="15363" max="15363" width="21.28515625" customWidth="1"/>
    <col min="15364" max="15364" width="78.28515625" customWidth="1"/>
    <col min="15365" max="15365" width="20.85546875" customWidth="1"/>
    <col min="15366" max="15366" width="16.28515625" bestFit="1" customWidth="1"/>
    <col min="15367" max="15367" width="17.28515625" bestFit="1" customWidth="1"/>
    <col min="15368" max="15368" width="13.7109375" bestFit="1" customWidth="1"/>
    <col min="15618" max="15618" width="8.140625" customWidth="1"/>
    <col min="15619" max="15619" width="21.28515625" customWidth="1"/>
    <col min="15620" max="15620" width="78.28515625" customWidth="1"/>
    <col min="15621" max="15621" width="20.85546875" customWidth="1"/>
    <col min="15622" max="15622" width="16.28515625" bestFit="1" customWidth="1"/>
    <col min="15623" max="15623" width="17.28515625" bestFit="1" customWidth="1"/>
    <col min="15624" max="15624" width="13.7109375" bestFit="1" customWidth="1"/>
    <col min="15874" max="15874" width="8.140625" customWidth="1"/>
    <col min="15875" max="15875" width="21.28515625" customWidth="1"/>
    <col min="15876" max="15876" width="78.28515625" customWidth="1"/>
    <col min="15877" max="15877" width="20.85546875" customWidth="1"/>
    <col min="15878" max="15878" width="16.28515625" bestFit="1" customWidth="1"/>
    <col min="15879" max="15879" width="17.28515625" bestFit="1" customWidth="1"/>
    <col min="15880" max="15880" width="13.7109375" bestFit="1" customWidth="1"/>
    <col min="16130" max="16130" width="8.140625" customWidth="1"/>
    <col min="16131" max="16131" width="21.28515625" customWidth="1"/>
    <col min="16132" max="16132" width="78.28515625" customWidth="1"/>
    <col min="16133" max="16133" width="20.85546875" customWidth="1"/>
    <col min="16134" max="16134" width="16.28515625" bestFit="1" customWidth="1"/>
    <col min="16135" max="16135" width="17.28515625" bestFit="1" customWidth="1"/>
    <col min="16136" max="16136" width="13.7109375" bestFit="1" customWidth="1"/>
  </cols>
  <sheetData>
    <row r="3" spans="1:6" x14ac:dyDescent="0.2">
      <c r="A3" s="1189"/>
      <c r="B3" s="1189"/>
      <c r="C3" s="1189"/>
      <c r="D3" s="1328"/>
      <c r="E3" s="1329"/>
    </row>
    <row r="4" spans="1:6" ht="15.75" x14ac:dyDescent="0.25">
      <c r="A4" s="1616" t="s">
        <v>621</v>
      </c>
      <c r="B4" s="1617"/>
      <c r="C4" s="1617"/>
      <c r="D4" s="1617"/>
      <c r="E4" s="1617"/>
    </row>
    <row r="5" spans="1:6" ht="13.5" thickBot="1" x14ac:dyDescent="0.25">
      <c r="A5" s="1189"/>
      <c r="B5" s="1189"/>
      <c r="C5" s="1189"/>
      <c r="D5" s="1328"/>
      <c r="E5" s="1330"/>
      <c r="F5" s="1331" t="s">
        <v>268</v>
      </c>
    </row>
    <row r="6" spans="1:6" ht="13.5" thickBot="1" x14ac:dyDescent="0.25">
      <c r="A6" s="1623" t="s">
        <v>256</v>
      </c>
      <c r="B6" s="1623" t="s">
        <v>125</v>
      </c>
      <c r="C6" s="1623" t="s">
        <v>21</v>
      </c>
      <c r="D6" s="1625" t="s">
        <v>707</v>
      </c>
      <c r="E6" s="1626"/>
      <c r="F6" s="1627"/>
    </row>
    <row r="7" spans="1:6" ht="13.5" thickBot="1" x14ac:dyDescent="0.25">
      <c r="A7" s="1624"/>
      <c r="B7" s="1624"/>
      <c r="C7" s="1624"/>
      <c r="D7" s="1071" t="s">
        <v>708</v>
      </c>
      <c r="E7" s="1071" t="s">
        <v>709</v>
      </c>
      <c r="F7" s="1071" t="s">
        <v>160</v>
      </c>
    </row>
    <row r="8" spans="1:6" ht="13.5" thickBot="1" x14ac:dyDescent="0.25">
      <c r="A8" s="1190" t="s">
        <v>0</v>
      </c>
      <c r="B8" s="1191" t="s">
        <v>458</v>
      </c>
      <c r="C8" s="1192" t="s">
        <v>622</v>
      </c>
      <c r="D8" s="1323"/>
      <c r="E8" s="1332">
        <v>70403</v>
      </c>
      <c r="F8" s="1332">
        <v>70403</v>
      </c>
    </row>
    <row r="9" spans="1:6" x14ac:dyDescent="0.2">
      <c r="A9" s="1193" t="s">
        <v>4</v>
      </c>
      <c r="B9" s="1191" t="s">
        <v>458</v>
      </c>
      <c r="C9" s="1194" t="s">
        <v>623</v>
      </c>
      <c r="D9" s="1324"/>
      <c r="E9" s="1324">
        <v>592683</v>
      </c>
      <c r="F9" s="1324">
        <v>592683</v>
      </c>
    </row>
    <row r="10" spans="1:6" x14ac:dyDescent="0.2">
      <c r="A10" s="1195" t="s">
        <v>8</v>
      </c>
      <c r="B10" s="1196" t="s">
        <v>189</v>
      </c>
      <c r="C10" s="1197" t="s">
        <v>624</v>
      </c>
      <c r="D10" s="1325"/>
      <c r="E10" s="1324">
        <v>27707489</v>
      </c>
      <c r="F10" s="1324">
        <v>27704418</v>
      </c>
    </row>
    <row r="11" spans="1:6" x14ac:dyDescent="0.2">
      <c r="A11" s="1195" t="s">
        <v>2</v>
      </c>
      <c r="B11" s="1198" t="s">
        <v>126</v>
      </c>
      <c r="C11" s="1199" t="s">
        <v>625</v>
      </c>
      <c r="D11" s="1326">
        <v>8644018</v>
      </c>
      <c r="E11" s="1333">
        <v>7807877</v>
      </c>
      <c r="F11" s="1333"/>
    </row>
    <row r="12" spans="1:6" x14ac:dyDescent="0.2">
      <c r="A12" s="1195" t="s">
        <v>5</v>
      </c>
      <c r="B12" s="1200" t="s">
        <v>128</v>
      </c>
      <c r="C12" s="1201" t="s">
        <v>626</v>
      </c>
      <c r="D12" s="1327">
        <v>1530000</v>
      </c>
      <c r="E12" s="1334">
        <v>2144139</v>
      </c>
      <c r="F12" s="1334">
        <v>2144139</v>
      </c>
    </row>
    <row r="13" spans="1:6" x14ac:dyDescent="0.2">
      <c r="A13" s="1195" t="s">
        <v>9</v>
      </c>
      <c r="B13" s="1200" t="s">
        <v>519</v>
      </c>
      <c r="C13" s="1201" t="s">
        <v>627</v>
      </c>
      <c r="D13" s="1327"/>
      <c r="E13" s="1334">
        <v>862000</v>
      </c>
      <c r="F13" s="1334">
        <v>841548</v>
      </c>
    </row>
    <row r="14" spans="1:6" ht="13.5" thickBot="1" x14ac:dyDescent="0.25">
      <c r="A14" s="1195" t="s">
        <v>3</v>
      </c>
      <c r="B14" s="1200" t="s">
        <v>457</v>
      </c>
      <c r="C14" s="1201" t="s">
        <v>628</v>
      </c>
      <c r="D14" s="1327"/>
      <c r="E14" s="1334">
        <v>11070</v>
      </c>
      <c r="F14" s="1334">
        <v>11070</v>
      </c>
    </row>
    <row r="15" spans="1:6" ht="13.5" thickBot="1" x14ac:dyDescent="0.25">
      <c r="A15" s="1618" t="s">
        <v>706</v>
      </c>
      <c r="B15" s="1619"/>
      <c r="C15" s="1619"/>
      <c r="D15" s="90">
        <f>SUM(D8:D14)</f>
        <v>10174018</v>
      </c>
      <c r="E15" s="1335">
        <f>SUM(E8:E14)</f>
        <v>39195661</v>
      </c>
      <c r="F15" s="1335">
        <f>SUM(F8:F14)</f>
        <v>31364261</v>
      </c>
    </row>
    <row r="16" spans="1:6" x14ac:dyDescent="0.2">
      <c r="A16" s="1189"/>
      <c r="B16" s="1189"/>
      <c r="C16" s="1189"/>
      <c r="D16" s="1328"/>
      <c r="E16" s="1329"/>
    </row>
    <row r="17" spans="1:6" x14ac:dyDescent="0.2">
      <c r="A17" s="1189"/>
      <c r="B17" s="1202"/>
      <c r="C17" s="1189"/>
      <c r="D17" s="1328"/>
      <c r="E17" s="1329"/>
    </row>
    <row r="18" spans="1:6" ht="15.75" x14ac:dyDescent="0.25">
      <c r="A18" s="1616" t="s">
        <v>38</v>
      </c>
      <c r="B18" s="1617"/>
      <c r="C18" s="1617"/>
      <c r="D18" s="1617"/>
      <c r="E18" s="1617"/>
    </row>
    <row r="19" spans="1:6" ht="13.5" thickBot="1" x14ac:dyDescent="0.25">
      <c r="A19" s="1189"/>
      <c r="B19" s="1189"/>
      <c r="C19" s="1189"/>
      <c r="D19" s="1328"/>
      <c r="E19" s="1330"/>
      <c r="F19" s="1331" t="s">
        <v>268</v>
      </c>
    </row>
    <row r="20" spans="1:6" ht="13.5" thickBot="1" x14ac:dyDescent="0.25">
      <c r="A20" s="1623" t="s">
        <v>256</v>
      </c>
      <c r="B20" s="1623" t="s">
        <v>125</v>
      </c>
      <c r="C20" s="1623" t="s">
        <v>21</v>
      </c>
      <c r="D20" s="1625" t="s">
        <v>707</v>
      </c>
      <c r="E20" s="1626"/>
      <c r="F20" s="1627"/>
    </row>
    <row r="21" spans="1:6" ht="13.5" thickBot="1" x14ac:dyDescent="0.25">
      <c r="A21" s="1624"/>
      <c r="B21" s="1628"/>
      <c r="C21" s="1628"/>
      <c r="D21" s="1338" t="s">
        <v>708</v>
      </c>
      <c r="E21" s="1338" t="s">
        <v>709</v>
      </c>
      <c r="F21" s="1338" t="s">
        <v>160</v>
      </c>
    </row>
    <row r="22" spans="1:6" ht="13.5" thickBot="1" x14ac:dyDescent="0.25">
      <c r="A22" s="1337" t="s">
        <v>0</v>
      </c>
      <c r="B22" s="1339" t="s">
        <v>129</v>
      </c>
      <c r="C22" s="1340" t="s">
        <v>629</v>
      </c>
      <c r="D22" s="1344">
        <v>732000</v>
      </c>
      <c r="E22" s="138">
        <v>1391963</v>
      </c>
      <c r="F22" s="139">
        <v>1474377</v>
      </c>
    </row>
    <row r="23" spans="1:6" ht="13.5" thickBot="1" x14ac:dyDescent="0.25">
      <c r="A23" s="1337" t="s">
        <v>4</v>
      </c>
      <c r="B23" s="1339" t="s">
        <v>129</v>
      </c>
      <c r="C23" s="1013" t="s">
        <v>630</v>
      </c>
      <c r="D23" s="1345">
        <v>166384</v>
      </c>
      <c r="E23" s="135">
        <v>262000</v>
      </c>
      <c r="F23" s="136">
        <v>277008</v>
      </c>
    </row>
    <row r="24" spans="1:6" ht="13.5" thickBot="1" x14ac:dyDescent="0.25">
      <c r="A24" s="1337" t="s">
        <v>8</v>
      </c>
      <c r="B24" s="1339" t="s">
        <v>129</v>
      </c>
      <c r="C24" s="1013" t="s">
        <v>631</v>
      </c>
      <c r="D24" s="1345">
        <v>2000000</v>
      </c>
      <c r="E24" s="135">
        <v>2000000</v>
      </c>
      <c r="F24" s="136">
        <v>0</v>
      </c>
    </row>
    <row r="25" spans="1:6" ht="13.5" thickBot="1" x14ac:dyDescent="0.25">
      <c r="A25" s="1337" t="s">
        <v>2</v>
      </c>
      <c r="B25" s="1339" t="s">
        <v>129</v>
      </c>
      <c r="C25" s="1013" t="s">
        <v>632</v>
      </c>
      <c r="D25" s="1345"/>
      <c r="E25" s="135">
        <v>3446845</v>
      </c>
      <c r="F25" s="136">
        <v>3818816</v>
      </c>
    </row>
    <row r="26" spans="1:6" ht="13.5" thickBot="1" x14ac:dyDescent="0.25">
      <c r="A26" s="1337" t="s">
        <v>5</v>
      </c>
      <c r="B26" s="1339" t="s">
        <v>548</v>
      </c>
      <c r="C26" s="1013" t="s">
        <v>633</v>
      </c>
      <c r="D26" s="1345">
        <v>220000</v>
      </c>
      <c r="E26" s="135">
        <v>1441</v>
      </c>
      <c r="F26" s="136">
        <v>0</v>
      </c>
    </row>
    <row r="27" spans="1:6" ht="13.5" thickBot="1" x14ac:dyDescent="0.25">
      <c r="A27" s="1337" t="s">
        <v>9</v>
      </c>
      <c r="B27" s="1339" t="s">
        <v>548</v>
      </c>
      <c r="C27" s="1013" t="s">
        <v>634</v>
      </c>
      <c r="D27" s="1345">
        <v>5000</v>
      </c>
      <c r="E27" s="135">
        <v>5000</v>
      </c>
      <c r="F27" s="136">
        <v>4790</v>
      </c>
    </row>
    <row r="28" spans="1:6" ht="13.5" thickBot="1" x14ac:dyDescent="0.25">
      <c r="A28" s="1337" t="s">
        <v>3</v>
      </c>
      <c r="B28" s="1339" t="s">
        <v>129</v>
      </c>
      <c r="C28" s="1013" t="s">
        <v>635</v>
      </c>
      <c r="D28" s="1345">
        <v>203000</v>
      </c>
      <c r="E28" s="135">
        <v>222892</v>
      </c>
      <c r="F28" s="136">
        <v>227208</v>
      </c>
    </row>
    <row r="29" spans="1:6" ht="13.5" thickBot="1" x14ac:dyDescent="0.25">
      <c r="A29" s="1337" t="s">
        <v>10</v>
      </c>
      <c r="B29" s="1339" t="s">
        <v>129</v>
      </c>
      <c r="C29" s="1013" t="s">
        <v>636</v>
      </c>
      <c r="D29" s="1345"/>
      <c r="E29" s="135">
        <v>698500</v>
      </c>
      <c r="F29" s="136">
        <v>698500</v>
      </c>
    </row>
    <row r="30" spans="1:6" ht="33" customHeight="1" thickBot="1" x14ac:dyDescent="0.25">
      <c r="A30" s="1337" t="s">
        <v>6</v>
      </c>
      <c r="B30" s="1339" t="s">
        <v>129</v>
      </c>
      <c r="C30" s="1341" t="s">
        <v>637</v>
      </c>
      <c r="D30" s="1345"/>
      <c r="E30" s="135">
        <v>3185000</v>
      </c>
      <c r="F30" s="136">
        <v>995458</v>
      </c>
    </row>
    <row r="31" spans="1:6" ht="13.5" thickBot="1" x14ac:dyDescent="0.25">
      <c r="A31" s="1337" t="s">
        <v>1</v>
      </c>
      <c r="B31" s="1339" t="s">
        <v>458</v>
      </c>
      <c r="C31" s="1013" t="s">
        <v>638</v>
      </c>
      <c r="D31" s="1345">
        <v>1445965</v>
      </c>
      <c r="E31" s="135">
        <v>2735183</v>
      </c>
      <c r="F31" s="136">
        <v>33692</v>
      </c>
    </row>
    <row r="32" spans="1:6" ht="13.5" thickBot="1" x14ac:dyDescent="0.25">
      <c r="A32" s="1337"/>
      <c r="B32" s="1339" t="s">
        <v>725</v>
      </c>
      <c r="C32" s="1013" t="s">
        <v>726</v>
      </c>
      <c r="D32" s="1345"/>
      <c r="E32" s="135"/>
      <c r="F32" s="136">
        <v>254788</v>
      </c>
    </row>
    <row r="33" spans="1:6" ht="13.5" thickBot="1" x14ac:dyDescent="0.25">
      <c r="A33" s="1337" t="s">
        <v>7</v>
      </c>
      <c r="B33" s="1339" t="s">
        <v>458</v>
      </c>
      <c r="C33" s="1013" t="s">
        <v>639</v>
      </c>
      <c r="D33" s="1345">
        <v>190500</v>
      </c>
      <c r="E33" s="135">
        <v>190500</v>
      </c>
      <c r="F33" s="136">
        <v>190500</v>
      </c>
    </row>
    <row r="34" spans="1:6" ht="13.5" thickBot="1" x14ac:dyDescent="0.25">
      <c r="A34" s="1337" t="s">
        <v>15</v>
      </c>
      <c r="B34" s="1339" t="s">
        <v>458</v>
      </c>
      <c r="C34" s="1013" t="s">
        <v>640</v>
      </c>
      <c r="D34" s="1345">
        <v>839470</v>
      </c>
      <c r="E34" s="135">
        <v>839470</v>
      </c>
      <c r="F34" s="136">
        <v>839470</v>
      </c>
    </row>
    <row r="35" spans="1:6" ht="13.5" thickBot="1" x14ac:dyDescent="0.25">
      <c r="A35" s="1337" t="s">
        <v>13</v>
      </c>
      <c r="B35" s="1339" t="s">
        <v>458</v>
      </c>
      <c r="C35" s="1013" t="s">
        <v>641</v>
      </c>
      <c r="D35" s="1345"/>
      <c r="E35" s="135">
        <v>453200</v>
      </c>
      <c r="F35" s="136">
        <v>453200</v>
      </c>
    </row>
    <row r="36" spans="1:6" ht="13.5" thickBot="1" x14ac:dyDescent="0.25">
      <c r="A36" s="1337" t="s">
        <v>28</v>
      </c>
      <c r="B36" s="1339" t="s">
        <v>458</v>
      </c>
      <c r="C36" s="1013" t="s">
        <v>642</v>
      </c>
      <c r="D36" s="1345"/>
      <c r="E36" s="135">
        <v>2000000</v>
      </c>
      <c r="F36" s="136">
        <v>1937023</v>
      </c>
    </row>
    <row r="37" spans="1:6" ht="26.25" thickBot="1" x14ac:dyDescent="0.25">
      <c r="A37" s="1337" t="s">
        <v>31</v>
      </c>
      <c r="B37" s="1339" t="s">
        <v>458</v>
      </c>
      <c r="C37" s="1341" t="s">
        <v>643</v>
      </c>
      <c r="D37" s="1345"/>
      <c r="E37" s="135">
        <v>368300</v>
      </c>
      <c r="F37" s="136">
        <v>368300</v>
      </c>
    </row>
    <row r="38" spans="1:6" ht="13.5" thickBot="1" x14ac:dyDescent="0.25">
      <c r="A38" s="1337" t="s">
        <v>29</v>
      </c>
      <c r="B38" s="1339" t="s">
        <v>458</v>
      </c>
      <c r="C38" s="1013" t="s">
        <v>644</v>
      </c>
      <c r="D38" s="1345"/>
      <c r="E38" s="135">
        <v>177800</v>
      </c>
      <c r="F38" s="136">
        <v>177800</v>
      </c>
    </row>
    <row r="39" spans="1:6" ht="13.5" thickBot="1" x14ac:dyDescent="0.25">
      <c r="A39" s="1337" t="s">
        <v>30</v>
      </c>
      <c r="B39" s="1339" t="s">
        <v>458</v>
      </c>
      <c r="C39" s="1013" t="s">
        <v>645</v>
      </c>
      <c r="D39" s="1345"/>
      <c r="E39" s="135">
        <v>272796</v>
      </c>
      <c r="F39" s="136">
        <v>214800</v>
      </c>
    </row>
    <row r="40" spans="1:6" ht="13.5" thickBot="1" x14ac:dyDescent="0.25">
      <c r="A40" s="1337" t="s">
        <v>32</v>
      </c>
      <c r="B40" s="1339" t="s">
        <v>458</v>
      </c>
      <c r="C40" s="1013" t="s">
        <v>646</v>
      </c>
      <c r="D40" s="1345"/>
      <c r="E40" s="135">
        <v>515000</v>
      </c>
      <c r="F40" s="136">
        <v>515000</v>
      </c>
    </row>
    <row r="41" spans="1:6" ht="26.25" thickBot="1" x14ac:dyDescent="0.25">
      <c r="A41" s="1337" t="s">
        <v>33</v>
      </c>
      <c r="B41" s="1339" t="s">
        <v>458</v>
      </c>
      <c r="C41" s="1341" t="s">
        <v>647</v>
      </c>
      <c r="D41" s="1345"/>
      <c r="E41" s="135">
        <v>4984881</v>
      </c>
      <c r="F41" s="136">
        <v>4484881</v>
      </c>
    </row>
    <row r="42" spans="1:6" ht="13.5" thickBot="1" x14ac:dyDescent="0.25">
      <c r="A42" s="1337" t="s">
        <v>34</v>
      </c>
      <c r="B42" s="1339" t="s">
        <v>458</v>
      </c>
      <c r="C42" s="1013" t="s">
        <v>648</v>
      </c>
      <c r="D42" s="1345"/>
      <c r="E42" s="135">
        <v>9000</v>
      </c>
      <c r="F42" s="136">
        <v>9000</v>
      </c>
    </row>
    <row r="43" spans="1:6" ht="13.5" thickBot="1" x14ac:dyDescent="0.25">
      <c r="A43" s="1337" t="s">
        <v>12</v>
      </c>
      <c r="B43" s="1339" t="s">
        <v>458</v>
      </c>
      <c r="C43" s="1013" t="s">
        <v>649</v>
      </c>
      <c r="D43" s="1345"/>
      <c r="E43" s="135">
        <v>17012</v>
      </c>
      <c r="F43" s="136"/>
    </row>
    <row r="44" spans="1:6" ht="13.5" thickBot="1" x14ac:dyDescent="0.25">
      <c r="A44" s="1337" t="s">
        <v>35</v>
      </c>
      <c r="B44" s="1339" t="s">
        <v>458</v>
      </c>
      <c r="C44" s="1013" t="s">
        <v>650</v>
      </c>
      <c r="D44" s="1345">
        <v>45489893</v>
      </c>
      <c r="E44" s="135">
        <v>42111299</v>
      </c>
      <c r="F44" s="136">
        <v>2533822</v>
      </c>
    </row>
    <row r="45" spans="1:6" ht="13.5" thickBot="1" x14ac:dyDescent="0.25">
      <c r="A45" s="1337" t="s">
        <v>36</v>
      </c>
      <c r="B45" s="1339" t="s">
        <v>189</v>
      </c>
      <c r="C45" s="1013" t="s">
        <v>651</v>
      </c>
      <c r="D45" s="1345"/>
      <c r="E45" s="135">
        <v>83521828</v>
      </c>
      <c r="F45" s="136">
        <v>80234950</v>
      </c>
    </row>
    <row r="46" spans="1:6" ht="13.5" thickBot="1" x14ac:dyDescent="0.25">
      <c r="A46" s="1337" t="s">
        <v>37</v>
      </c>
      <c r="B46" s="1339" t="s">
        <v>189</v>
      </c>
      <c r="C46" s="1013" t="s">
        <v>710</v>
      </c>
      <c r="D46" s="1345">
        <v>500000</v>
      </c>
      <c r="E46" s="135"/>
      <c r="F46" s="136"/>
    </row>
    <row r="47" spans="1:6" ht="13.5" thickBot="1" x14ac:dyDescent="0.25">
      <c r="A47" s="1337" t="s">
        <v>40</v>
      </c>
      <c r="B47" s="1339" t="s">
        <v>189</v>
      </c>
      <c r="C47" s="1013" t="s">
        <v>652</v>
      </c>
      <c r="D47" s="1345">
        <v>1684000</v>
      </c>
      <c r="E47" s="135">
        <v>1684000</v>
      </c>
      <c r="F47" s="136">
        <v>0</v>
      </c>
    </row>
    <row r="48" spans="1:6" ht="13.5" thickBot="1" x14ac:dyDescent="0.25">
      <c r="A48" s="1337" t="s">
        <v>41</v>
      </c>
      <c r="B48" s="1339" t="s">
        <v>189</v>
      </c>
      <c r="C48" s="1013" t="s">
        <v>711</v>
      </c>
      <c r="D48" s="1345">
        <v>23305398</v>
      </c>
      <c r="E48" s="135"/>
      <c r="F48" s="136"/>
    </row>
    <row r="49" spans="1:6" ht="13.5" thickBot="1" x14ac:dyDescent="0.25">
      <c r="A49" s="1337" t="s">
        <v>42</v>
      </c>
      <c r="B49" s="1339" t="s">
        <v>189</v>
      </c>
      <c r="C49" s="1013" t="s">
        <v>714</v>
      </c>
      <c r="D49" s="1345">
        <v>600000</v>
      </c>
      <c r="E49" s="135"/>
      <c r="F49" s="136"/>
    </row>
    <row r="50" spans="1:6" ht="13.5" thickBot="1" x14ac:dyDescent="0.25">
      <c r="A50" s="1337" t="s">
        <v>171</v>
      </c>
      <c r="B50" s="1339" t="s">
        <v>571</v>
      </c>
      <c r="C50" s="1013" t="s">
        <v>653</v>
      </c>
      <c r="D50" s="1345">
        <v>200000</v>
      </c>
      <c r="E50" s="135">
        <v>200000</v>
      </c>
      <c r="F50" s="136">
        <v>0</v>
      </c>
    </row>
    <row r="51" spans="1:6" ht="13.5" thickBot="1" x14ac:dyDescent="0.25">
      <c r="A51" s="1337" t="s">
        <v>172</v>
      </c>
      <c r="B51" s="1339" t="s">
        <v>571</v>
      </c>
      <c r="C51" s="1013" t="s">
        <v>654</v>
      </c>
      <c r="D51" s="1345">
        <v>55000</v>
      </c>
      <c r="E51" s="135">
        <v>55000</v>
      </c>
      <c r="F51" s="136">
        <v>76053</v>
      </c>
    </row>
    <row r="52" spans="1:6" ht="13.5" thickBot="1" x14ac:dyDescent="0.25">
      <c r="A52" s="1337" t="s">
        <v>173</v>
      </c>
      <c r="B52" s="1339" t="s">
        <v>571</v>
      </c>
      <c r="C52" s="1013" t="s">
        <v>655</v>
      </c>
      <c r="D52" s="1345">
        <v>89000</v>
      </c>
      <c r="E52" s="135">
        <v>110590</v>
      </c>
      <c r="F52" s="136">
        <v>34897</v>
      </c>
    </row>
    <row r="53" spans="1:6" ht="13.5" thickBot="1" x14ac:dyDescent="0.25">
      <c r="A53" s="1337" t="s">
        <v>180</v>
      </c>
      <c r="B53" s="1339" t="s">
        <v>126</v>
      </c>
      <c r="C53" s="1013" t="s">
        <v>656</v>
      </c>
      <c r="D53" s="1345"/>
      <c r="E53" s="135">
        <v>550000000</v>
      </c>
      <c r="F53" s="136">
        <v>5500000</v>
      </c>
    </row>
    <row r="54" spans="1:6" ht="26.25" thickBot="1" x14ac:dyDescent="0.25">
      <c r="A54" s="1337" t="s">
        <v>181</v>
      </c>
      <c r="B54" s="1339" t="s">
        <v>126</v>
      </c>
      <c r="C54" s="1342" t="s">
        <v>657</v>
      </c>
      <c r="D54" s="1345"/>
      <c r="E54" s="135">
        <v>110000000</v>
      </c>
      <c r="F54" s="136">
        <v>4797100</v>
      </c>
    </row>
    <row r="55" spans="1:6" ht="34.9" customHeight="1" thickBot="1" x14ac:dyDescent="0.25">
      <c r="A55" s="1337" t="s">
        <v>182</v>
      </c>
      <c r="B55" s="1339" t="s">
        <v>126</v>
      </c>
      <c r="C55" s="1341" t="s">
        <v>658</v>
      </c>
      <c r="D55" s="1345"/>
      <c r="E55" s="135">
        <v>150000000</v>
      </c>
      <c r="F55" s="136">
        <v>3106600</v>
      </c>
    </row>
    <row r="56" spans="1:6" ht="13.5" thickBot="1" x14ac:dyDescent="0.25">
      <c r="A56" s="1337" t="s">
        <v>183</v>
      </c>
      <c r="B56" s="1339" t="s">
        <v>126</v>
      </c>
      <c r="C56" s="1013" t="s">
        <v>659</v>
      </c>
      <c r="D56" s="1345"/>
      <c r="E56" s="135">
        <v>8900602</v>
      </c>
      <c r="F56" s="136">
        <v>1219200</v>
      </c>
    </row>
    <row r="57" spans="1:6" ht="13.5" thickBot="1" x14ac:dyDescent="0.25">
      <c r="A57" s="1337" t="s">
        <v>184</v>
      </c>
      <c r="B57" s="1339" t="s">
        <v>126</v>
      </c>
      <c r="C57" s="1013" t="s">
        <v>712</v>
      </c>
      <c r="D57" s="1345">
        <v>3000000</v>
      </c>
      <c r="E57" s="135"/>
      <c r="F57" s="136"/>
    </row>
    <row r="58" spans="1:6" ht="13.5" thickBot="1" x14ac:dyDescent="0.25">
      <c r="A58" s="1337" t="s">
        <v>185</v>
      </c>
      <c r="B58" s="1339" t="s">
        <v>126</v>
      </c>
      <c r="C58" s="1013" t="s">
        <v>660</v>
      </c>
      <c r="D58" s="1345">
        <v>279400</v>
      </c>
      <c r="E58" s="135">
        <v>829068</v>
      </c>
      <c r="F58" s="136">
        <v>743600</v>
      </c>
    </row>
    <row r="59" spans="1:6" ht="13.5" thickBot="1" x14ac:dyDescent="0.25">
      <c r="A59" s="1337" t="s">
        <v>186</v>
      </c>
      <c r="B59" s="1339" t="s">
        <v>126</v>
      </c>
      <c r="C59" s="1013" t="s">
        <v>661</v>
      </c>
      <c r="D59" s="1345">
        <v>609000</v>
      </c>
      <c r="E59" s="135">
        <v>609000</v>
      </c>
      <c r="F59" s="136">
        <v>423355</v>
      </c>
    </row>
    <row r="60" spans="1:6" ht="13.5" thickBot="1" x14ac:dyDescent="0.25">
      <c r="A60" s="1337" t="s">
        <v>187</v>
      </c>
      <c r="B60" s="1339" t="s">
        <v>126</v>
      </c>
      <c r="C60" s="1013" t="s">
        <v>662</v>
      </c>
      <c r="D60" s="1345"/>
      <c r="E60" s="135">
        <v>750783</v>
      </c>
      <c r="F60" s="136">
        <v>842546</v>
      </c>
    </row>
    <row r="61" spans="1:6" ht="13.5" thickBot="1" x14ac:dyDescent="0.25">
      <c r="A61" s="1337" t="s">
        <v>188</v>
      </c>
      <c r="B61" s="1339" t="s">
        <v>126</v>
      </c>
      <c r="C61" s="1013" t="s">
        <v>572</v>
      </c>
      <c r="D61" s="1345">
        <v>900000</v>
      </c>
      <c r="E61" s="135">
        <v>1800000</v>
      </c>
      <c r="F61" s="136">
        <v>1800000</v>
      </c>
    </row>
    <row r="62" spans="1:6" ht="13.5" thickBot="1" x14ac:dyDescent="0.25">
      <c r="A62" s="1337" t="s">
        <v>429</v>
      </c>
      <c r="B62" s="1339" t="s">
        <v>127</v>
      </c>
      <c r="C62" s="1013" t="s">
        <v>663</v>
      </c>
      <c r="D62" s="1345"/>
      <c r="E62" s="135">
        <v>7254633</v>
      </c>
      <c r="F62" s="136">
        <v>1254633</v>
      </c>
    </row>
    <row r="63" spans="1:6" ht="13.5" thickBot="1" x14ac:dyDescent="0.25">
      <c r="A63" s="1337" t="s">
        <v>431</v>
      </c>
      <c r="B63" s="1339" t="s">
        <v>664</v>
      </c>
      <c r="C63" s="1013" t="s">
        <v>665</v>
      </c>
      <c r="D63" s="1345"/>
      <c r="E63" s="135">
        <v>2647059</v>
      </c>
      <c r="F63" s="136">
        <v>0</v>
      </c>
    </row>
    <row r="64" spans="1:6" ht="13.5" thickBot="1" x14ac:dyDescent="0.25">
      <c r="A64" s="1337" t="s">
        <v>433</v>
      </c>
      <c r="B64" s="1339" t="s">
        <v>573</v>
      </c>
      <c r="C64" s="1013" t="s">
        <v>713</v>
      </c>
      <c r="D64" s="1345">
        <v>1951807365</v>
      </c>
      <c r="E64" s="135">
        <v>1951807365</v>
      </c>
      <c r="F64" s="136">
        <v>0</v>
      </c>
    </row>
    <row r="65" spans="1:8" ht="13.5" thickBot="1" x14ac:dyDescent="0.25">
      <c r="A65" s="1337" t="s">
        <v>435</v>
      </c>
      <c r="B65" s="1339" t="s">
        <v>574</v>
      </c>
      <c r="C65" s="1013" t="s">
        <v>666</v>
      </c>
      <c r="D65" s="1345">
        <v>825000</v>
      </c>
      <c r="E65" s="135">
        <v>825000</v>
      </c>
      <c r="F65" s="136">
        <v>650000</v>
      </c>
    </row>
    <row r="66" spans="1:8" ht="13.5" thickBot="1" x14ac:dyDescent="0.25">
      <c r="A66" s="1337" t="s">
        <v>437</v>
      </c>
      <c r="B66" s="1339" t="s">
        <v>574</v>
      </c>
      <c r="C66" s="1013" t="s">
        <v>667</v>
      </c>
      <c r="D66" s="1345"/>
      <c r="E66" s="135">
        <v>1066675</v>
      </c>
      <c r="F66" s="136">
        <v>1242175</v>
      </c>
    </row>
    <row r="67" spans="1:8" ht="13.5" thickBot="1" x14ac:dyDescent="0.25">
      <c r="A67" s="1337" t="s">
        <v>439</v>
      </c>
      <c r="B67" s="1339" t="s">
        <v>128</v>
      </c>
      <c r="C67" s="1013" t="s">
        <v>728</v>
      </c>
      <c r="D67" s="1345"/>
      <c r="E67" s="135">
        <v>1093470</v>
      </c>
      <c r="F67" s="136">
        <v>967681</v>
      </c>
    </row>
    <row r="68" spans="1:8" ht="13.5" thickBot="1" x14ac:dyDescent="0.25">
      <c r="A68" s="1337" t="s">
        <v>440</v>
      </c>
      <c r="B68" s="1339" t="s">
        <v>128</v>
      </c>
      <c r="C68" s="1013" t="s">
        <v>727</v>
      </c>
      <c r="D68" s="1345"/>
      <c r="E68" s="135">
        <v>1040000</v>
      </c>
      <c r="F68" s="136">
        <v>1040000</v>
      </c>
    </row>
    <row r="69" spans="1:8" ht="13.5" thickBot="1" x14ac:dyDescent="0.25">
      <c r="A69" s="1337" t="s">
        <v>441</v>
      </c>
      <c r="B69" s="1339" t="s">
        <v>128</v>
      </c>
      <c r="C69" s="1013" t="s">
        <v>668</v>
      </c>
      <c r="D69" s="1345">
        <v>2000000</v>
      </c>
      <c r="E69" s="135">
        <v>2000000</v>
      </c>
      <c r="F69" s="136">
        <v>2000000</v>
      </c>
    </row>
    <row r="70" spans="1:8" ht="13.5" thickBot="1" x14ac:dyDescent="0.25">
      <c r="A70" s="1337" t="s">
        <v>443</v>
      </c>
      <c r="B70" s="1339" t="s">
        <v>128</v>
      </c>
      <c r="C70" s="1013" t="s">
        <v>669</v>
      </c>
      <c r="D70" s="1345"/>
      <c r="E70" s="135">
        <v>897760</v>
      </c>
      <c r="F70" s="136">
        <v>897760</v>
      </c>
    </row>
    <row r="71" spans="1:8" ht="13.5" thickBot="1" x14ac:dyDescent="0.25">
      <c r="A71" s="1337" t="s">
        <v>445</v>
      </c>
      <c r="B71" s="1339" t="s">
        <v>128</v>
      </c>
      <c r="C71" s="1013" t="s">
        <v>670</v>
      </c>
      <c r="D71" s="1345"/>
      <c r="E71" s="135">
        <v>2973878</v>
      </c>
      <c r="F71" s="136">
        <v>2707170</v>
      </c>
    </row>
    <row r="72" spans="1:8" ht="13.5" thickBot="1" x14ac:dyDescent="0.25">
      <c r="A72" s="1337" t="s">
        <v>447</v>
      </c>
      <c r="B72" s="1339" t="s">
        <v>128</v>
      </c>
      <c r="C72" s="1013" t="s">
        <v>671</v>
      </c>
      <c r="D72" s="1345">
        <v>608394</v>
      </c>
      <c r="E72" s="135">
        <v>608394</v>
      </c>
      <c r="F72" s="136">
        <v>608394</v>
      </c>
    </row>
    <row r="73" spans="1:8" ht="13.5" thickBot="1" x14ac:dyDescent="0.25">
      <c r="A73" s="1337" t="s">
        <v>449</v>
      </c>
      <c r="B73" s="1339" t="s">
        <v>128</v>
      </c>
      <c r="C73" s="1013" t="s">
        <v>672</v>
      </c>
      <c r="D73" s="1345"/>
      <c r="E73" s="135">
        <v>1538277</v>
      </c>
      <c r="F73" s="136">
        <v>1538277</v>
      </c>
    </row>
    <row r="74" spans="1:8" ht="13.5" thickBot="1" x14ac:dyDescent="0.25">
      <c r="A74" s="1337" t="s">
        <v>451</v>
      </c>
      <c r="B74" s="1339" t="s">
        <v>128</v>
      </c>
      <c r="C74" s="1013" t="s">
        <v>673</v>
      </c>
      <c r="D74" s="1345"/>
      <c r="E74" s="135">
        <v>26108</v>
      </c>
      <c r="F74" s="136">
        <v>26108</v>
      </c>
      <c r="G74"/>
      <c r="H74"/>
    </row>
    <row r="75" spans="1:8" ht="13.5" thickBot="1" x14ac:dyDescent="0.25">
      <c r="A75" s="1337" t="s">
        <v>452</v>
      </c>
      <c r="B75" s="1339" t="s">
        <v>674</v>
      </c>
      <c r="C75" s="1013" t="s">
        <v>675</v>
      </c>
      <c r="D75" s="1345"/>
      <c r="E75" s="135">
        <v>1349012</v>
      </c>
      <c r="F75" s="136">
        <v>1349012</v>
      </c>
      <c r="G75"/>
      <c r="H75"/>
    </row>
    <row r="76" spans="1:8" ht="13.5" thickBot="1" x14ac:dyDescent="0.25">
      <c r="A76" s="1337" t="s">
        <v>453</v>
      </c>
      <c r="B76" s="1339" t="s">
        <v>179</v>
      </c>
      <c r="C76" s="1013" t="s">
        <v>676</v>
      </c>
      <c r="D76" s="1345">
        <v>12700</v>
      </c>
      <c r="E76" s="135">
        <v>38932</v>
      </c>
      <c r="F76" s="136">
        <v>38932</v>
      </c>
      <c r="G76"/>
      <c r="H76"/>
    </row>
    <row r="77" spans="1:8" ht="13.5" thickBot="1" x14ac:dyDescent="0.25">
      <c r="A77" s="1337" t="s">
        <v>718</v>
      </c>
      <c r="B77" s="1339" t="s">
        <v>519</v>
      </c>
      <c r="C77" s="1013" t="s">
        <v>677</v>
      </c>
      <c r="D77" s="1345"/>
      <c r="E77" s="135">
        <v>25000</v>
      </c>
      <c r="F77" s="136">
        <v>25000</v>
      </c>
      <c r="G77"/>
      <c r="H77"/>
    </row>
    <row r="78" spans="1:8" ht="13.5" thickBot="1" x14ac:dyDescent="0.25">
      <c r="A78" s="1337" t="s">
        <v>719</v>
      </c>
      <c r="B78" s="1339" t="s">
        <v>519</v>
      </c>
      <c r="C78" s="1013" t="s">
        <v>678</v>
      </c>
      <c r="D78" s="1345">
        <v>761000</v>
      </c>
      <c r="E78" s="135">
        <v>761000</v>
      </c>
      <c r="F78" s="136">
        <v>760984</v>
      </c>
      <c r="G78"/>
      <c r="H78"/>
    </row>
    <row r="79" spans="1:8" ht="13.5" thickBot="1" x14ac:dyDescent="0.25">
      <c r="A79" s="1337" t="s">
        <v>720</v>
      </c>
      <c r="B79" s="1339" t="s">
        <v>679</v>
      </c>
      <c r="C79" s="1013" t="s">
        <v>680</v>
      </c>
      <c r="D79" s="1345"/>
      <c r="E79" s="135">
        <v>655095</v>
      </c>
      <c r="F79" s="136">
        <v>655095</v>
      </c>
      <c r="G79"/>
      <c r="H79"/>
    </row>
    <row r="80" spans="1:8" ht="13.5" thickBot="1" x14ac:dyDescent="0.25">
      <c r="A80" s="1337" t="s">
        <v>721</v>
      </c>
      <c r="B80" s="1339" t="s">
        <v>681</v>
      </c>
      <c r="C80" s="1013" t="s">
        <v>682</v>
      </c>
      <c r="D80" s="1345"/>
      <c r="E80" s="135">
        <v>1798645</v>
      </c>
      <c r="F80" s="136">
        <v>1798645</v>
      </c>
      <c r="G80"/>
      <c r="H80"/>
    </row>
    <row r="81" spans="1:8" ht="13.5" thickBot="1" x14ac:dyDescent="0.25">
      <c r="A81" s="1337" t="s">
        <v>722</v>
      </c>
      <c r="B81" s="1339" t="s">
        <v>457</v>
      </c>
      <c r="C81" s="1013" t="s">
        <v>715</v>
      </c>
      <c r="D81" s="1345">
        <v>1000000</v>
      </c>
      <c r="E81" s="135"/>
      <c r="F81" s="136"/>
      <c r="G81"/>
      <c r="H81"/>
    </row>
    <row r="82" spans="1:8" ht="13.5" thickBot="1" x14ac:dyDescent="0.25">
      <c r="A82" s="1337" t="s">
        <v>723</v>
      </c>
      <c r="B82" s="1339" t="s">
        <v>457</v>
      </c>
      <c r="C82" s="1013" t="s">
        <v>683</v>
      </c>
      <c r="D82" s="1345"/>
      <c r="E82" s="135">
        <v>152400</v>
      </c>
      <c r="F82" s="136">
        <v>152400</v>
      </c>
      <c r="G82"/>
      <c r="H82"/>
    </row>
    <row r="83" spans="1:8" ht="13.5" thickBot="1" x14ac:dyDescent="0.25">
      <c r="A83" s="1337" t="s">
        <v>724</v>
      </c>
      <c r="B83" s="1339" t="s">
        <v>130</v>
      </c>
      <c r="C83" s="1013" t="s">
        <v>520</v>
      </c>
      <c r="D83" s="1345">
        <v>7554365</v>
      </c>
      <c r="E83" s="135">
        <v>7554365</v>
      </c>
      <c r="F83" s="136">
        <v>7554365</v>
      </c>
      <c r="G83"/>
      <c r="H83"/>
    </row>
    <row r="84" spans="1:8" ht="13.5" thickBot="1" x14ac:dyDescent="0.25">
      <c r="A84" s="1348" t="s">
        <v>454</v>
      </c>
      <c r="B84" s="1203" t="s">
        <v>716</v>
      </c>
      <c r="C84" s="1343" t="s">
        <v>717</v>
      </c>
      <c r="D84" s="1346">
        <v>42570128</v>
      </c>
      <c r="E84" s="1334"/>
      <c r="F84" s="1334"/>
      <c r="G84"/>
      <c r="H84"/>
    </row>
    <row r="85" spans="1:8" ht="13.5" thickBot="1" x14ac:dyDescent="0.25">
      <c r="A85" s="1620" t="s">
        <v>11</v>
      </c>
      <c r="B85" s="1621"/>
      <c r="C85" s="1622"/>
      <c r="D85" s="1347">
        <f>SUM(D22:D84)</f>
        <v>2089652962</v>
      </c>
      <c r="E85" s="1347">
        <f>SUM(E22:E84)</f>
        <v>2960462021</v>
      </c>
      <c r="F85" s="1347">
        <f>SUM(F22:F84)</f>
        <v>143553365</v>
      </c>
      <c r="G85"/>
      <c r="H85"/>
    </row>
    <row r="86" spans="1:8" x14ac:dyDescent="0.2">
      <c r="A86" s="24"/>
      <c r="B86" s="24"/>
      <c r="C86" s="24"/>
      <c r="D86" s="1204"/>
      <c r="E86" s="1336"/>
      <c r="F86" s="1204"/>
      <c r="G86"/>
      <c r="H86"/>
    </row>
    <row r="87" spans="1:8" x14ac:dyDescent="0.2">
      <c r="A87" s="24"/>
      <c r="B87" s="24"/>
      <c r="C87" s="24"/>
      <c r="D87" s="1204"/>
      <c r="F87" s="1204"/>
      <c r="G87"/>
      <c r="H87"/>
    </row>
    <row r="88" spans="1:8" x14ac:dyDescent="0.2">
      <c r="G88"/>
      <c r="H88"/>
    </row>
    <row r="89" spans="1:8" x14ac:dyDescent="0.2">
      <c r="G89"/>
      <c r="H89"/>
    </row>
  </sheetData>
  <mergeCells count="12">
    <mergeCell ref="A4:E4"/>
    <mergeCell ref="A15:C15"/>
    <mergeCell ref="A18:E18"/>
    <mergeCell ref="A85:C85"/>
    <mergeCell ref="C6:C7"/>
    <mergeCell ref="A6:A7"/>
    <mergeCell ref="B6:B7"/>
    <mergeCell ref="D6:F6"/>
    <mergeCell ref="A20:A21"/>
    <mergeCell ref="B20:B21"/>
    <mergeCell ref="C20:C21"/>
    <mergeCell ref="D20:F2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>&amp;R5. sz. melléklet
12/2018.(V.31.)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4"/>
  <sheetViews>
    <sheetView view="pageLayout" topLeftCell="E34" zoomScaleNormal="100" zoomScaleSheetLayoutView="80" workbookViewId="0"/>
  </sheetViews>
  <sheetFormatPr defaultRowHeight="12.75" x14ac:dyDescent="0.2"/>
  <cols>
    <col min="2" max="2" width="6.85546875" customWidth="1"/>
    <col min="3" max="3" width="8.7109375" customWidth="1"/>
    <col min="4" max="4" width="75.42578125" style="24" customWidth="1"/>
    <col min="5" max="5" width="21" style="1155" customWidth="1"/>
    <col min="6" max="6" width="22" style="603" customWidth="1"/>
    <col min="7" max="7" width="21.28515625" style="1156" customWidth="1"/>
    <col min="8" max="8" width="19.85546875" style="24" customWidth="1"/>
    <col min="9" max="9" width="16" style="24" customWidth="1"/>
    <col min="10" max="10" width="13.7109375" bestFit="1" customWidth="1"/>
  </cols>
  <sheetData>
    <row r="1" spans="2:10" ht="15" x14ac:dyDescent="0.25">
      <c r="B1" s="21"/>
      <c r="C1" s="1629" t="s">
        <v>47</v>
      </c>
      <c r="D1" s="1630"/>
      <c r="E1" s="1630"/>
      <c r="F1" s="1630"/>
      <c r="G1" s="1630"/>
      <c r="H1" s="1630"/>
      <c r="I1" s="1630"/>
      <c r="J1" s="21"/>
    </row>
    <row r="2" spans="2:10" ht="15" x14ac:dyDescent="0.25">
      <c r="B2" s="21"/>
      <c r="C2" s="1080"/>
      <c r="D2" s="776"/>
      <c r="E2" s="777"/>
      <c r="F2" s="776"/>
      <c r="G2" s="776"/>
      <c r="H2" s="776"/>
      <c r="I2" s="776"/>
      <c r="J2" s="21"/>
    </row>
    <row r="3" spans="2:10" ht="15" x14ac:dyDescent="0.25">
      <c r="B3" s="21"/>
      <c r="C3" s="1080"/>
      <c r="D3" s="776"/>
      <c r="E3" s="777"/>
      <c r="F3" s="776"/>
      <c r="G3" s="776"/>
      <c r="H3" s="776"/>
      <c r="I3" s="776"/>
      <c r="J3" s="21"/>
    </row>
    <row r="4" spans="2:10" ht="13.5" customHeight="1" thickBot="1" x14ac:dyDescent="0.25">
      <c r="B4" s="1631" t="s">
        <v>22</v>
      </c>
      <c r="C4" s="1631"/>
      <c r="D4" s="1631"/>
      <c r="E4" s="1631"/>
      <c r="F4" s="1631"/>
      <c r="G4" s="1631"/>
      <c r="H4" s="1631"/>
      <c r="I4" s="1631"/>
      <c r="J4" s="21"/>
    </row>
    <row r="5" spans="2:10" ht="13.5" customHeight="1" x14ac:dyDescent="0.2">
      <c r="B5" s="1082"/>
      <c r="C5" s="1632" t="s">
        <v>23</v>
      </c>
      <c r="D5" s="1634" t="s">
        <v>24</v>
      </c>
      <c r="E5" s="1636" t="s">
        <v>684</v>
      </c>
      <c r="F5" s="1638" t="s">
        <v>685</v>
      </c>
      <c r="G5" s="1638"/>
      <c r="H5" s="1638"/>
      <c r="I5" s="1639" t="s">
        <v>161</v>
      </c>
      <c r="J5" s="21"/>
    </row>
    <row r="6" spans="2:10" ht="15.75" thickBot="1" x14ac:dyDescent="0.25">
      <c r="B6" s="21"/>
      <c r="C6" s="1633"/>
      <c r="D6" s="1635"/>
      <c r="E6" s="1637"/>
      <c r="F6" s="1083" t="s">
        <v>167</v>
      </c>
      <c r="G6" s="1085" t="s">
        <v>169</v>
      </c>
      <c r="H6" s="1083" t="s">
        <v>160</v>
      </c>
      <c r="I6" s="1640"/>
      <c r="J6" s="21"/>
    </row>
    <row r="7" spans="2:10" ht="15.75" thickBot="1" x14ac:dyDescent="0.25">
      <c r="B7" s="21"/>
      <c r="C7" s="979">
        <v>1</v>
      </c>
      <c r="D7" s="980">
        <v>2</v>
      </c>
      <c r="E7" s="981">
        <v>3</v>
      </c>
      <c r="F7" s="982">
        <v>4</v>
      </c>
      <c r="G7" s="1086">
        <v>5</v>
      </c>
      <c r="H7" s="978">
        <v>6</v>
      </c>
      <c r="I7" s="978">
        <v>7</v>
      </c>
      <c r="J7" s="21"/>
    </row>
    <row r="8" spans="2:10" ht="15.75" thickBot="1" x14ac:dyDescent="0.25">
      <c r="B8" s="21"/>
      <c r="C8" s="778" t="s">
        <v>0</v>
      </c>
      <c r="D8" s="778" t="s">
        <v>57</v>
      </c>
      <c r="E8" s="1087">
        <f>E9+E16</f>
        <v>796697042</v>
      </c>
      <c r="F8" s="1088">
        <f>F9+F16+F15</f>
        <v>339619100</v>
      </c>
      <c r="G8" s="1088">
        <f>G9+G16</f>
        <v>805070412</v>
      </c>
      <c r="H8" s="1088">
        <f>H9+H16</f>
        <v>792637084</v>
      </c>
      <c r="I8" s="1088">
        <f t="shared" ref="I8:I37" si="0">H8/G8*100</f>
        <v>98.455622289097363</v>
      </c>
      <c r="J8" s="21"/>
    </row>
    <row r="9" spans="2:10" s="26" customFormat="1" ht="15.75" thickBot="1" x14ac:dyDescent="0.25">
      <c r="B9" s="779"/>
      <c r="C9" s="778" t="s">
        <v>4</v>
      </c>
      <c r="D9" s="780" t="s">
        <v>61</v>
      </c>
      <c r="E9" s="1089">
        <f>SUM(E10:E14)</f>
        <v>251385131</v>
      </c>
      <c r="F9" s="1089">
        <f>F10+F11+F12+F13</f>
        <v>334670529</v>
      </c>
      <c r="G9" s="1089">
        <f>G10+G11+G12+G13+G14</f>
        <v>291912231</v>
      </c>
      <c r="H9" s="1089">
        <f>H10+H11+H12+H13+H14</f>
        <v>291957691</v>
      </c>
      <c r="I9" s="1088">
        <f t="shared" si="0"/>
        <v>100.01557317411616</v>
      </c>
      <c r="J9" s="779"/>
    </row>
    <row r="10" spans="2:10" ht="15.75" thickBot="1" x14ac:dyDescent="0.25">
      <c r="B10" s="21"/>
      <c r="C10" s="778" t="s">
        <v>8</v>
      </c>
      <c r="D10" s="781" t="s">
        <v>131</v>
      </c>
      <c r="E10" s="1090">
        <v>157065731</v>
      </c>
      <c r="F10" s="1091">
        <v>164633912</v>
      </c>
      <c r="G10" s="1090">
        <v>165623912</v>
      </c>
      <c r="H10" s="1092">
        <v>165623912</v>
      </c>
      <c r="I10" s="1088">
        <f t="shared" si="0"/>
        <v>100</v>
      </c>
      <c r="J10" s="21"/>
    </row>
    <row r="11" spans="2:10" ht="15.75" thickBot="1" x14ac:dyDescent="0.25">
      <c r="B11" s="21"/>
      <c r="C11" s="778" t="s">
        <v>2</v>
      </c>
      <c r="D11" s="782" t="s">
        <v>132</v>
      </c>
      <c r="E11" s="1093">
        <v>69323116</v>
      </c>
      <c r="F11" s="1094">
        <v>91720560</v>
      </c>
      <c r="G11" s="1093">
        <v>90657831</v>
      </c>
      <c r="H11" s="1095">
        <v>90657831</v>
      </c>
      <c r="I11" s="1088">
        <f t="shared" si="0"/>
        <v>100</v>
      </c>
      <c r="J11" s="21"/>
    </row>
    <row r="12" spans="2:10" ht="15.75" thickBot="1" x14ac:dyDescent="0.25">
      <c r="B12" s="21"/>
      <c r="C12" s="778" t="s">
        <v>5</v>
      </c>
      <c r="D12" s="782" t="s">
        <v>133</v>
      </c>
      <c r="E12" s="1093">
        <v>6220980</v>
      </c>
      <c r="F12" s="1094">
        <v>6205020</v>
      </c>
      <c r="G12" s="1093">
        <v>6877210</v>
      </c>
      <c r="H12" s="1095">
        <v>6877210</v>
      </c>
      <c r="I12" s="1088">
        <f t="shared" si="0"/>
        <v>100</v>
      </c>
      <c r="J12" s="21"/>
    </row>
    <row r="13" spans="2:10" ht="31.5" customHeight="1" thickBot="1" x14ac:dyDescent="0.25">
      <c r="B13" s="21"/>
      <c r="C13" s="778" t="s">
        <v>9</v>
      </c>
      <c r="D13" s="782" t="s">
        <v>494</v>
      </c>
      <c r="E13" s="1093">
        <v>18769304</v>
      </c>
      <c r="F13" s="1094">
        <v>72111037</v>
      </c>
      <c r="G13" s="1093">
        <v>28753278</v>
      </c>
      <c r="H13" s="1095">
        <v>28753278</v>
      </c>
      <c r="I13" s="1088">
        <f t="shared" si="0"/>
        <v>100</v>
      </c>
      <c r="J13" s="21"/>
    </row>
    <row r="14" spans="2:10" ht="15.75" thickBot="1" x14ac:dyDescent="0.25">
      <c r="B14" s="21"/>
      <c r="C14" s="778"/>
      <c r="D14" s="782" t="s">
        <v>586</v>
      </c>
      <c r="E14" s="1093">
        <v>6000</v>
      </c>
      <c r="F14" s="1094"/>
      <c r="G14" s="1093"/>
      <c r="H14" s="1095">
        <v>45460</v>
      </c>
      <c r="I14" s="1088"/>
      <c r="J14" s="21"/>
    </row>
    <row r="15" spans="2:10" ht="29.25" thickBot="1" x14ac:dyDescent="0.25">
      <c r="B15" s="21"/>
      <c r="C15" s="778"/>
      <c r="D15" s="782" t="s">
        <v>587</v>
      </c>
      <c r="E15" s="1093"/>
      <c r="F15" s="1094"/>
      <c r="G15" s="1093"/>
      <c r="H15" s="1095"/>
      <c r="I15" s="1088"/>
      <c r="J15" s="21"/>
    </row>
    <row r="16" spans="2:10" s="26" customFormat="1" ht="15.75" thickBot="1" x14ac:dyDescent="0.25">
      <c r="B16" s="779"/>
      <c r="C16" s="778" t="s">
        <v>10</v>
      </c>
      <c r="D16" s="783" t="s">
        <v>134</v>
      </c>
      <c r="E16" s="1096">
        <v>545311911</v>
      </c>
      <c r="F16" s="1097">
        <v>4948571</v>
      </c>
      <c r="G16" s="1097">
        <v>513158181</v>
      </c>
      <c r="H16" s="1098">
        <v>500679393</v>
      </c>
      <c r="I16" s="1088">
        <f t="shared" si="0"/>
        <v>97.56823754116472</v>
      </c>
      <c r="J16" s="779"/>
    </row>
    <row r="17" spans="2:10" ht="15.75" thickBot="1" x14ac:dyDescent="0.25">
      <c r="B17" s="21"/>
      <c r="C17" s="778" t="s">
        <v>6</v>
      </c>
      <c r="D17" s="784" t="s">
        <v>62</v>
      </c>
      <c r="E17" s="1099">
        <f>E18+E19</f>
        <v>84026093</v>
      </c>
      <c r="F17" s="1099">
        <f>F18+F19</f>
        <v>1968432291</v>
      </c>
      <c r="G17" s="1099">
        <f>G18+G19</f>
        <v>2854405849</v>
      </c>
      <c r="H17" s="1100">
        <f>H18+H19</f>
        <v>102758460</v>
      </c>
      <c r="I17" s="1088">
        <f t="shared" si="0"/>
        <v>3.5999947252069973</v>
      </c>
      <c r="J17" s="21"/>
    </row>
    <row r="18" spans="2:10" ht="15.75" thickBot="1" x14ac:dyDescent="0.25">
      <c r="B18" s="21"/>
      <c r="C18" s="778" t="s">
        <v>1</v>
      </c>
      <c r="D18" s="785" t="s">
        <v>135</v>
      </c>
      <c r="E18" s="1093">
        <v>3267774</v>
      </c>
      <c r="F18" s="1094"/>
      <c r="G18" s="1094">
        <v>888108</v>
      </c>
      <c r="H18" s="1095">
        <v>888108</v>
      </c>
      <c r="I18" s="1088">
        <f t="shared" si="0"/>
        <v>100</v>
      </c>
      <c r="J18" s="21"/>
    </row>
    <row r="19" spans="2:10" ht="29.25" thickBot="1" x14ac:dyDescent="0.25">
      <c r="B19" s="21"/>
      <c r="C19" s="778" t="s">
        <v>7</v>
      </c>
      <c r="D19" s="785" t="s">
        <v>136</v>
      </c>
      <c r="E19" s="1101">
        <v>80758319</v>
      </c>
      <c r="F19" s="1094">
        <v>1968432291</v>
      </c>
      <c r="G19" s="1094">
        <v>2853517741</v>
      </c>
      <c r="H19" s="1095">
        <v>101870352</v>
      </c>
      <c r="I19" s="1088">
        <f t="shared" si="0"/>
        <v>3.5699918923335692</v>
      </c>
      <c r="J19" s="21"/>
    </row>
    <row r="20" spans="2:10" ht="15.75" thickBot="1" x14ac:dyDescent="0.25">
      <c r="B20" s="21"/>
      <c r="C20" s="778" t="s">
        <v>15</v>
      </c>
      <c r="D20" s="786" t="s">
        <v>75</v>
      </c>
      <c r="E20" s="1102">
        <f>E22+E23+E27+E21</f>
        <v>86178673</v>
      </c>
      <c r="F20" s="1103">
        <f>F22+F23+F27+F21</f>
        <v>79118000</v>
      </c>
      <c r="G20" s="1103">
        <f>G22+G23+G27+G21</f>
        <v>79193000</v>
      </c>
      <c r="H20" s="1103">
        <f>H22+H23+H27+H21</f>
        <v>82384251</v>
      </c>
      <c r="I20" s="1088">
        <f t="shared" si="0"/>
        <v>104.0297134847777</v>
      </c>
      <c r="J20" s="21"/>
    </row>
    <row r="21" spans="2:10" ht="15.75" thickBot="1" x14ac:dyDescent="0.25">
      <c r="B21" s="21"/>
      <c r="C21" s="778"/>
      <c r="D21" s="1104" t="s">
        <v>588</v>
      </c>
      <c r="E21" s="1102">
        <v>368345</v>
      </c>
      <c r="F21" s="1102">
        <v>368000</v>
      </c>
      <c r="G21" s="1102">
        <v>368000</v>
      </c>
      <c r="H21" s="1105"/>
      <c r="I21" s="1088"/>
      <c r="J21" s="21"/>
    </row>
    <row r="22" spans="2:10" ht="15.75" thickBot="1" x14ac:dyDescent="0.25">
      <c r="B22" s="21"/>
      <c r="C22" s="778" t="s">
        <v>13</v>
      </c>
      <c r="D22" s="787" t="s">
        <v>50</v>
      </c>
      <c r="E22" s="1106">
        <v>14464730</v>
      </c>
      <c r="F22" s="1106">
        <v>14124000</v>
      </c>
      <c r="G22" s="1106">
        <v>14195750</v>
      </c>
      <c r="H22" s="1107">
        <v>13998469</v>
      </c>
      <c r="I22" s="1088">
        <f t="shared" si="0"/>
        <v>98.610281246147608</v>
      </c>
      <c r="J22" s="21"/>
    </row>
    <row r="23" spans="2:10" s="26" customFormat="1" ht="15" thickBot="1" x14ac:dyDescent="0.25">
      <c r="B23" s="779"/>
      <c r="C23" s="788" t="s">
        <v>28</v>
      </c>
      <c r="D23" s="789" t="s">
        <v>137</v>
      </c>
      <c r="E23" s="1108">
        <f>E24+E25+E26</f>
        <v>64916475</v>
      </c>
      <c r="F23" s="1108">
        <f>F24+F25+F26</f>
        <v>60466000</v>
      </c>
      <c r="G23" s="1108">
        <f>G24+G25+G26</f>
        <v>58306000</v>
      </c>
      <c r="H23" s="1108">
        <f>H24+H25+H26</f>
        <v>62498212</v>
      </c>
      <c r="I23" s="1109">
        <f t="shared" si="0"/>
        <v>107.19001817994717</v>
      </c>
      <c r="J23" s="779"/>
    </row>
    <row r="24" spans="2:10" ht="15.75" thickBot="1" x14ac:dyDescent="0.25">
      <c r="B24" s="21"/>
      <c r="C24" s="778" t="s">
        <v>31</v>
      </c>
      <c r="D24" s="785" t="s">
        <v>138</v>
      </c>
      <c r="E24" s="1093">
        <v>57024851</v>
      </c>
      <c r="F24" s="1094">
        <v>50623000</v>
      </c>
      <c r="G24" s="1094">
        <v>50623000</v>
      </c>
      <c r="H24" s="1095">
        <v>53854570</v>
      </c>
      <c r="I24" s="1088">
        <f t="shared" si="0"/>
        <v>106.3836003397665</v>
      </c>
      <c r="J24" s="21"/>
    </row>
    <row r="25" spans="2:10" ht="15.75" thickBot="1" x14ac:dyDescent="0.25">
      <c r="B25" s="21"/>
      <c r="C25" s="778" t="s">
        <v>29</v>
      </c>
      <c r="D25" s="785" t="s">
        <v>139</v>
      </c>
      <c r="E25" s="1093">
        <v>7891624</v>
      </c>
      <c r="F25" s="1094">
        <v>7683000</v>
      </c>
      <c r="G25" s="1094">
        <v>7683000</v>
      </c>
      <c r="H25" s="1095">
        <v>8643642</v>
      </c>
      <c r="I25" s="1088">
        <f t="shared" si="0"/>
        <v>112.50347520499804</v>
      </c>
      <c r="J25" s="21"/>
    </row>
    <row r="26" spans="2:10" ht="15.75" thickBot="1" x14ac:dyDescent="0.25">
      <c r="B26" s="21"/>
      <c r="C26" s="778" t="s">
        <v>30</v>
      </c>
      <c r="D26" s="785" t="s">
        <v>54</v>
      </c>
      <c r="E26" s="1093"/>
      <c r="F26" s="1094">
        <v>2160000</v>
      </c>
      <c r="G26" s="1094"/>
      <c r="H26" s="1095"/>
      <c r="I26" s="1088"/>
      <c r="J26" s="21"/>
    </row>
    <row r="27" spans="2:10" s="26" customFormat="1" ht="15" thickBot="1" x14ac:dyDescent="0.25">
      <c r="B27" s="779"/>
      <c r="C27" s="788" t="s">
        <v>32</v>
      </c>
      <c r="D27" s="790" t="s">
        <v>140</v>
      </c>
      <c r="E27" s="1096">
        <v>6429123</v>
      </c>
      <c r="F27" s="1097">
        <v>4160000</v>
      </c>
      <c r="G27" s="1097">
        <v>6323250</v>
      </c>
      <c r="H27" s="1098">
        <v>5887570</v>
      </c>
      <c r="I27" s="1109">
        <f t="shared" si="0"/>
        <v>93.109872296682866</v>
      </c>
      <c r="J27" s="779"/>
    </row>
    <row r="28" spans="2:10" ht="15.75" thickBot="1" x14ac:dyDescent="0.25">
      <c r="B28" s="21"/>
      <c r="C28" s="778" t="s">
        <v>33</v>
      </c>
      <c r="D28" s="786" t="s">
        <v>141</v>
      </c>
      <c r="E28" s="1102">
        <v>46352793</v>
      </c>
      <c r="F28" s="1102">
        <v>59979382</v>
      </c>
      <c r="G28" s="1102">
        <v>81086493</v>
      </c>
      <c r="H28" s="1103">
        <v>83924262</v>
      </c>
      <c r="I28" s="1088">
        <f t="shared" si="0"/>
        <v>103.49968150675848</v>
      </c>
      <c r="J28" s="21"/>
    </row>
    <row r="29" spans="2:10" s="25" customFormat="1" ht="15.75" thickBot="1" x14ac:dyDescent="0.3">
      <c r="B29" s="791"/>
      <c r="C29" s="778" t="s">
        <v>34</v>
      </c>
      <c r="D29" s="792" t="s">
        <v>76</v>
      </c>
      <c r="E29" s="1110">
        <v>400000</v>
      </c>
      <c r="F29" s="1111">
        <v>0</v>
      </c>
      <c r="G29" s="1111">
        <v>1770403</v>
      </c>
      <c r="H29" s="1112">
        <v>2574243</v>
      </c>
      <c r="I29" s="1088">
        <f t="shared" si="0"/>
        <v>145.40435143862723</v>
      </c>
      <c r="J29" s="791"/>
    </row>
    <row r="30" spans="2:10" s="25" customFormat="1" ht="15.75" thickBot="1" x14ac:dyDescent="0.3">
      <c r="B30" s="791"/>
      <c r="C30" s="778" t="s">
        <v>12</v>
      </c>
      <c r="D30" s="793" t="s">
        <v>73</v>
      </c>
      <c r="E30" s="1113">
        <v>4390296</v>
      </c>
      <c r="F30" s="1114">
        <v>247000</v>
      </c>
      <c r="G30" s="1114">
        <v>12036505</v>
      </c>
      <c r="H30" s="1115">
        <v>4274438</v>
      </c>
      <c r="I30" s="1088">
        <f t="shared" si="0"/>
        <v>35.512285335319518</v>
      </c>
      <c r="J30" s="791"/>
    </row>
    <row r="31" spans="2:10" s="25" customFormat="1" ht="15.75" thickBot="1" x14ac:dyDescent="0.3">
      <c r="B31" s="791"/>
      <c r="C31" s="778" t="s">
        <v>35</v>
      </c>
      <c r="D31" s="794" t="s">
        <v>64</v>
      </c>
      <c r="E31" s="1116">
        <f>SUM(E32:E33)</f>
        <v>512817</v>
      </c>
      <c r="F31" s="1117"/>
      <c r="G31" s="1117"/>
      <c r="H31" s="1118"/>
      <c r="I31" s="1088"/>
      <c r="J31" s="791"/>
    </row>
    <row r="32" spans="2:10" s="86" customFormat="1" ht="29.25" thickBot="1" x14ac:dyDescent="0.25">
      <c r="B32" s="21"/>
      <c r="C32" s="778" t="s">
        <v>36</v>
      </c>
      <c r="D32" s="795" t="s">
        <v>489</v>
      </c>
      <c r="E32" s="1119"/>
      <c r="F32" s="1120"/>
      <c r="G32" s="1120"/>
      <c r="H32" s="1121"/>
      <c r="I32" s="1088"/>
      <c r="J32" s="21"/>
    </row>
    <row r="33" spans="2:10" s="86" customFormat="1" ht="15.75" thickBot="1" x14ac:dyDescent="0.25">
      <c r="B33" s="21"/>
      <c r="C33" s="778" t="s">
        <v>37</v>
      </c>
      <c r="D33" s="795" t="s">
        <v>495</v>
      </c>
      <c r="E33" s="1120">
        <v>512817</v>
      </c>
      <c r="F33" s="1120"/>
      <c r="G33" s="1120"/>
      <c r="H33" s="1122"/>
      <c r="I33" s="1088"/>
      <c r="J33" s="21"/>
    </row>
    <row r="34" spans="2:10" ht="15.75" thickBot="1" x14ac:dyDescent="0.3">
      <c r="B34" s="21"/>
      <c r="C34" s="1643" t="s">
        <v>48</v>
      </c>
      <c r="D34" s="1644"/>
      <c r="E34" s="1123">
        <f>E8+E17+E20+E28+E29+E30+E31</f>
        <v>1018557714</v>
      </c>
      <c r="F34" s="1123">
        <f>F8+F17+F20+F28+F29+F30+F31</f>
        <v>2447395773</v>
      </c>
      <c r="G34" s="1123">
        <f>G8+G17+G20+G28+G29+G30+G31</f>
        <v>3833562662</v>
      </c>
      <c r="H34" s="1124">
        <f>H8+H17+H20+H28+H29+H30+H31</f>
        <v>1068552738</v>
      </c>
      <c r="I34" s="1088">
        <f t="shared" si="0"/>
        <v>27.87362128163382</v>
      </c>
      <c r="J34" s="21"/>
    </row>
    <row r="35" spans="2:10" ht="15.75" thickBot="1" x14ac:dyDescent="0.25">
      <c r="B35" s="21"/>
      <c r="C35" s="796" t="s">
        <v>40</v>
      </c>
      <c r="D35" s="786" t="s">
        <v>71</v>
      </c>
      <c r="E35" s="1125">
        <f>E36+E37+E38</f>
        <v>160916513</v>
      </c>
      <c r="F35" s="1125">
        <f>F36+F37+F38</f>
        <v>164768562</v>
      </c>
      <c r="G35" s="1125">
        <f>G36+G37+G38</f>
        <v>184908897</v>
      </c>
      <c r="H35" s="1125">
        <f>H36+H37+H38</f>
        <v>149245727</v>
      </c>
      <c r="I35" s="1088">
        <f t="shared" si="0"/>
        <v>80.713113009375633</v>
      </c>
      <c r="J35" s="21"/>
    </row>
    <row r="36" spans="2:10" ht="15.75" thickBot="1" x14ac:dyDescent="0.25">
      <c r="B36" s="21"/>
      <c r="C36" s="796" t="s">
        <v>41</v>
      </c>
      <c r="D36" s="797" t="s">
        <v>142</v>
      </c>
      <c r="E36" s="1126">
        <v>10868523</v>
      </c>
      <c r="F36" s="1120">
        <v>37570128</v>
      </c>
      <c r="G36" s="1120">
        <v>49117789</v>
      </c>
      <c r="H36" s="1127"/>
      <c r="I36" s="1088">
        <f t="shared" si="0"/>
        <v>0</v>
      </c>
      <c r="J36" s="21"/>
    </row>
    <row r="37" spans="2:10" ht="15.75" thickBot="1" x14ac:dyDescent="0.25">
      <c r="B37" s="21"/>
      <c r="C37" s="796" t="s">
        <v>42</v>
      </c>
      <c r="D37" s="797" t="s">
        <v>67</v>
      </c>
      <c r="E37" s="1126">
        <v>139552000</v>
      </c>
      <c r="F37" s="1128">
        <v>116702444</v>
      </c>
      <c r="G37" s="1120">
        <v>128165565</v>
      </c>
      <c r="H37" s="1127">
        <v>130570203</v>
      </c>
      <c r="I37" s="1102">
        <f t="shared" si="0"/>
        <v>101.8761966211439</v>
      </c>
      <c r="J37" s="1129"/>
    </row>
    <row r="38" spans="2:10" ht="15.75" thickBot="1" x14ac:dyDescent="0.3">
      <c r="B38" s="21"/>
      <c r="C38" s="798" t="s">
        <v>171</v>
      </c>
      <c r="D38" s="1130" t="s">
        <v>471</v>
      </c>
      <c r="E38" s="1126">
        <v>10495990</v>
      </c>
      <c r="F38" s="799">
        <v>10495990</v>
      </c>
      <c r="G38" s="800">
        <v>7625543</v>
      </c>
      <c r="H38" s="1127">
        <v>18675524</v>
      </c>
      <c r="I38" s="801"/>
      <c r="J38" s="21"/>
    </row>
    <row r="39" spans="2:10" ht="14.25" x14ac:dyDescent="0.2">
      <c r="B39" s="21"/>
      <c r="C39" s="802"/>
      <c r="D39" s="803"/>
      <c r="E39" s="804"/>
      <c r="F39" s="805"/>
      <c r="G39" s="805"/>
      <c r="H39" s="806"/>
      <c r="I39" s="806"/>
      <c r="J39" s="21"/>
    </row>
    <row r="40" spans="2:10" ht="15" x14ac:dyDescent="0.2">
      <c r="B40" s="21"/>
      <c r="C40" s="1645" t="s">
        <v>25</v>
      </c>
      <c r="D40" s="1645"/>
      <c r="E40" s="1645"/>
      <c r="F40" s="1645"/>
      <c r="G40" s="1645"/>
      <c r="H40" s="1645"/>
      <c r="I40" s="1645"/>
      <c r="J40" s="21"/>
    </row>
    <row r="41" spans="2:10" ht="15.75" thickBot="1" x14ac:dyDescent="0.25">
      <c r="B41" s="21"/>
      <c r="C41" s="972"/>
      <c r="D41" s="972"/>
      <c r="E41" s="973"/>
      <c r="F41" s="974"/>
      <c r="G41" s="1131"/>
      <c r="H41" s="806"/>
      <c r="I41" s="806"/>
      <c r="J41" s="21"/>
    </row>
    <row r="42" spans="2:10" ht="15" x14ac:dyDescent="0.2">
      <c r="B42" s="21"/>
      <c r="C42" s="1632" t="s">
        <v>26</v>
      </c>
      <c r="D42" s="1634" t="s">
        <v>27</v>
      </c>
      <c r="E42" s="1636" t="s">
        <v>584</v>
      </c>
      <c r="F42" s="1646" t="s">
        <v>585</v>
      </c>
      <c r="G42" s="1646"/>
      <c r="H42" s="1646"/>
      <c r="I42" s="1639" t="s">
        <v>161</v>
      </c>
      <c r="J42" s="21"/>
    </row>
    <row r="43" spans="2:10" ht="15.75" thickBot="1" x14ac:dyDescent="0.25">
      <c r="B43" s="21"/>
      <c r="C43" s="1633"/>
      <c r="D43" s="1635"/>
      <c r="E43" s="1637"/>
      <c r="F43" s="1083" t="s">
        <v>167</v>
      </c>
      <c r="G43" s="1085" t="s">
        <v>169</v>
      </c>
      <c r="H43" s="1083" t="s">
        <v>160</v>
      </c>
      <c r="I43" s="1640"/>
      <c r="J43" s="21"/>
    </row>
    <row r="44" spans="2:10" ht="15.75" thickBot="1" x14ac:dyDescent="0.25">
      <c r="B44" s="21"/>
      <c r="C44" s="975">
        <v>1</v>
      </c>
      <c r="D44" s="976">
        <v>2</v>
      </c>
      <c r="E44" s="977" t="s">
        <v>474</v>
      </c>
      <c r="F44" s="975" t="s">
        <v>487</v>
      </c>
      <c r="G44" s="1132" t="s">
        <v>473</v>
      </c>
      <c r="H44" s="978" t="s">
        <v>475</v>
      </c>
      <c r="I44" s="978" t="s">
        <v>476</v>
      </c>
      <c r="J44" s="21"/>
    </row>
    <row r="45" spans="2:10" ht="15.75" thickBot="1" x14ac:dyDescent="0.25">
      <c r="B45" s="21"/>
      <c r="C45" s="807" t="s">
        <v>0</v>
      </c>
      <c r="D45" s="808" t="s">
        <v>143</v>
      </c>
      <c r="E45" s="1088">
        <f>E46+E47</f>
        <v>528722157</v>
      </c>
      <c r="F45" s="1088">
        <f>F46+F47</f>
        <v>217725825</v>
      </c>
      <c r="G45" s="1133">
        <f>G46+G47</f>
        <v>579747801</v>
      </c>
      <c r="H45" s="1088">
        <f>H46+H47</f>
        <v>488940215</v>
      </c>
      <c r="I45" s="1088">
        <f>H45/G45*100</f>
        <v>84.33670885109575</v>
      </c>
      <c r="J45" s="21"/>
    </row>
    <row r="46" spans="2:10" ht="15.75" thickBot="1" x14ac:dyDescent="0.25">
      <c r="B46" s="21"/>
      <c r="C46" s="807" t="s">
        <v>4</v>
      </c>
      <c r="D46" s="809" t="s">
        <v>118</v>
      </c>
      <c r="E46" s="810">
        <v>498797803</v>
      </c>
      <c r="F46" s="1134">
        <v>185070494</v>
      </c>
      <c r="G46" s="1134">
        <v>543583076</v>
      </c>
      <c r="H46" s="810">
        <v>457071192</v>
      </c>
      <c r="I46" s="1088">
        <f t="shared" ref="I46:I63" si="1">H46/G46*100</f>
        <v>84.084882730970094</v>
      </c>
      <c r="J46" s="21"/>
    </row>
    <row r="47" spans="2:10" ht="15.75" thickBot="1" x14ac:dyDescent="0.25">
      <c r="B47" s="21"/>
      <c r="C47" s="807" t="s">
        <v>8</v>
      </c>
      <c r="D47" s="811" t="s">
        <v>119</v>
      </c>
      <c r="E47" s="812">
        <v>29924354</v>
      </c>
      <c r="F47" s="1135">
        <v>32655331</v>
      </c>
      <c r="G47" s="1135">
        <v>36164725</v>
      </c>
      <c r="H47" s="812">
        <v>31869023</v>
      </c>
      <c r="I47" s="1088">
        <f t="shared" si="1"/>
        <v>88.121845251139064</v>
      </c>
      <c r="J47" s="21"/>
    </row>
    <row r="48" spans="2:10" s="25" customFormat="1" ht="15.75" thickBot="1" x14ac:dyDescent="0.3">
      <c r="B48" s="791"/>
      <c r="C48" s="813" t="s">
        <v>2</v>
      </c>
      <c r="D48" s="1081" t="s">
        <v>115</v>
      </c>
      <c r="E48" s="814">
        <v>84748135</v>
      </c>
      <c r="F48" s="1102">
        <v>38450677</v>
      </c>
      <c r="G48" s="1136">
        <v>87125983</v>
      </c>
      <c r="H48" s="814">
        <v>67695162</v>
      </c>
      <c r="I48" s="1088">
        <f t="shared" si="1"/>
        <v>77.698018052777655</v>
      </c>
      <c r="J48" s="791"/>
    </row>
    <row r="49" spans="2:10" s="25" customFormat="1" ht="15.75" thickBot="1" x14ac:dyDescent="0.3">
      <c r="B49" s="791"/>
      <c r="C49" s="815" t="s">
        <v>5</v>
      </c>
      <c r="D49" s="1081" t="s">
        <v>95</v>
      </c>
      <c r="E49" s="814">
        <v>169137010</v>
      </c>
      <c r="F49" s="1102">
        <v>131862441</v>
      </c>
      <c r="G49" s="1136">
        <v>216422334</v>
      </c>
      <c r="H49" s="814">
        <v>198715724</v>
      </c>
      <c r="I49" s="1088">
        <f t="shared" si="1"/>
        <v>91.818492263372406</v>
      </c>
      <c r="J49" s="791"/>
    </row>
    <row r="50" spans="2:10" s="25" customFormat="1" ht="15.75" thickBot="1" x14ac:dyDescent="0.3">
      <c r="B50" s="791"/>
      <c r="C50" s="807" t="s">
        <v>9</v>
      </c>
      <c r="D50" s="1081" t="s">
        <v>144</v>
      </c>
      <c r="E50" s="814">
        <v>36398722</v>
      </c>
      <c r="F50" s="1102">
        <v>11584249</v>
      </c>
      <c r="G50" s="1136">
        <v>17795890</v>
      </c>
      <c r="H50" s="814">
        <v>17688371</v>
      </c>
      <c r="I50" s="1088">
        <f t="shared" si="1"/>
        <v>99.395821169944298</v>
      </c>
      <c r="J50" s="791"/>
    </row>
    <row r="51" spans="2:10" s="25" customFormat="1" ht="15.75" thickBot="1" x14ac:dyDescent="0.3">
      <c r="B51" s="791"/>
      <c r="C51" s="813" t="s">
        <v>3</v>
      </c>
      <c r="D51" s="816" t="s">
        <v>151</v>
      </c>
      <c r="E51" s="1137">
        <v>68103639</v>
      </c>
      <c r="F51" s="1138">
        <v>87218173</v>
      </c>
      <c r="G51" s="1139">
        <v>99600336</v>
      </c>
      <c r="H51" s="1140">
        <v>89218279</v>
      </c>
      <c r="I51" s="1088">
        <f t="shared" si="1"/>
        <v>89.576283156313849</v>
      </c>
      <c r="J51" s="791"/>
    </row>
    <row r="52" spans="2:10" s="86" customFormat="1" ht="15.75" thickBot="1" x14ac:dyDescent="0.25">
      <c r="B52" s="817"/>
      <c r="C52" s="813" t="s">
        <v>10</v>
      </c>
      <c r="D52" s="818" t="s">
        <v>101</v>
      </c>
      <c r="E52" s="1141">
        <f>SUM(E53:E54)</f>
        <v>0</v>
      </c>
      <c r="F52" s="1142">
        <f>SUM(F53:F54)</f>
        <v>57570128</v>
      </c>
      <c r="G52" s="1143">
        <f>SUM(G53:G54)</f>
        <v>0</v>
      </c>
      <c r="H52" s="1141">
        <f>SUM(H53:H54)</f>
        <v>0</v>
      </c>
      <c r="I52" s="1088"/>
      <c r="J52" s="21"/>
    </row>
    <row r="53" spans="2:10" ht="15.75" thickBot="1" x14ac:dyDescent="0.25">
      <c r="B53" s="21"/>
      <c r="C53" s="813" t="s">
        <v>6</v>
      </c>
      <c r="D53" s="819" t="s">
        <v>147</v>
      </c>
      <c r="E53" s="820"/>
      <c r="F53" s="1144">
        <v>15000000</v>
      </c>
      <c r="G53" s="1145"/>
      <c r="H53" s="820"/>
      <c r="I53" s="1088"/>
      <c r="J53" s="21"/>
    </row>
    <row r="54" spans="2:10" ht="15.75" thickBot="1" x14ac:dyDescent="0.25">
      <c r="B54" s="21"/>
      <c r="C54" s="813" t="s">
        <v>1</v>
      </c>
      <c r="D54" s="821" t="s">
        <v>148</v>
      </c>
      <c r="E54" s="822"/>
      <c r="F54" s="1146">
        <v>42570128</v>
      </c>
      <c r="G54" s="1147"/>
      <c r="H54" s="822"/>
      <c r="I54" s="1088"/>
      <c r="J54" s="21"/>
    </row>
    <row r="55" spans="2:10" s="25" customFormat="1" ht="15.75" thickBot="1" x14ac:dyDescent="0.3">
      <c r="B55" s="791"/>
      <c r="C55" s="813" t="s">
        <v>7</v>
      </c>
      <c r="D55" s="823" t="s">
        <v>145</v>
      </c>
      <c r="E55" s="824">
        <v>128957223</v>
      </c>
      <c r="F55" s="1148">
        <v>2039528469</v>
      </c>
      <c r="G55" s="1149">
        <v>2951082903</v>
      </c>
      <c r="H55" s="824">
        <v>134174247</v>
      </c>
      <c r="I55" s="1088">
        <f t="shared" si="1"/>
        <v>4.5466105633156451</v>
      </c>
      <c r="J55" s="791"/>
    </row>
    <row r="56" spans="2:10" s="25" customFormat="1" ht="15.75" thickBot="1" x14ac:dyDescent="0.3">
      <c r="B56" s="791"/>
      <c r="C56" s="813" t="s">
        <v>15</v>
      </c>
      <c r="D56" s="1081" t="s">
        <v>146</v>
      </c>
      <c r="E56" s="814">
        <v>17944339</v>
      </c>
      <c r="F56" s="1102">
        <v>10174018</v>
      </c>
      <c r="G56" s="1136">
        <v>39195661</v>
      </c>
      <c r="H56" s="814">
        <v>31364261</v>
      </c>
      <c r="I56" s="1088">
        <f t="shared" si="1"/>
        <v>80.0197271835778</v>
      </c>
      <c r="J56" s="791"/>
    </row>
    <row r="57" spans="2:10" s="25" customFormat="1" ht="15.75" thickBot="1" x14ac:dyDescent="0.3">
      <c r="B57" s="791"/>
      <c r="C57" s="813" t="s">
        <v>13</v>
      </c>
      <c r="D57" s="1081" t="s">
        <v>99</v>
      </c>
      <c r="E57" s="814">
        <v>212937</v>
      </c>
      <c r="F57" s="1102"/>
      <c r="G57" s="1136">
        <v>1824753</v>
      </c>
      <c r="H57" s="814">
        <v>1824753</v>
      </c>
      <c r="I57" s="1088">
        <f t="shared" si="1"/>
        <v>100</v>
      </c>
      <c r="J57" s="791"/>
    </row>
    <row r="58" spans="2:10" ht="15.75" thickBot="1" x14ac:dyDescent="0.25">
      <c r="B58" s="21"/>
      <c r="C58" s="813" t="s">
        <v>28</v>
      </c>
      <c r="D58" s="825" t="s">
        <v>109</v>
      </c>
      <c r="E58" s="1102">
        <f>E59+E60</f>
        <v>14679862</v>
      </c>
      <c r="F58" s="1103">
        <f>F59+F60</f>
        <v>136615524</v>
      </c>
      <c r="G58" s="1136">
        <f>G59+G60</f>
        <v>149603416</v>
      </c>
      <c r="H58" s="1102">
        <f>H59+H60</f>
        <v>133050594</v>
      </c>
      <c r="I58" s="1088">
        <f t="shared" si="1"/>
        <v>88.935532060310706</v>
      </c>
      <c r="J58" s="21"/>
    </row>
    <row r="59" spans="2:10" ht="15.75" thickBot="1" x14ac:dyDescent="0.25">
      <c r="B59" s="21"/>
      <c r="C59" s="813" t="s">
        <v>31</v>
      </c>
      <c r="D59" s="826" t="s">
        <v>103</v>
      </c>
      <c r="E59" s="827">
        <v>8105497</v>
      </c>
      <c r="F59" s="1150">
        <v>129061159</v>
      </c>
      <c r="G59" s="1151">
        <v>142049051</v>
      </c>
      <c r="H59" s="827">
        <v>125496229</v>
      </c>
      <c r="I59" s="1088">
        <f t="shared" si="1"/>
        <v>88.34710835202975</v>
      </c>
      <c r="J59" s="21"/>
    </row>
    <row r="60" spans="2:10" ht="15.75" thickBot="1" x14ac:dyDescent="0.25">
      <c r="B60" s="21"/>
      <c r="C60" s="813" t="s">
        <v>29</v>
      </c>
      <c r="D60" s="826" t="s">
        <v>104</v>
      </c>
      <c r="E60" s="820">
        <v>6574365</v>
      </c>
      <c r="F60" s="1152">
        <v>7554365</v>
      </c>
      <c r="G60" s="1153">
        <v>7554365</v>
      </c>
      <c r="H60" s="820">
        <v>7554365</v>
      </c>
      <c r="I60" s="1088">
        <f t="shared" si="1"/>
        <v>100</v>
      </c>
      <c r="J60" s="21"/>
    </row>
    <row r="61" spans="2:10" ht="15.75" thickBot="1" x14ac:dyDescent="0.25">
      <c r="B61" s="21"/>
      <c r="C61" s="813" t="s">
        <v>30</v>
      </c>
      <c r="D61" s="825" t="s">
        <v>150</v>
      </c>
      <c r="E61" s="830">
        <f>E45+E48+E49+E50+E51+E55+E56+E57+E58+E52</f>
        <v>1048904024</v>
      </c>
      <c r="F61" s="828">
        <f>F45+F48+F49+F50+F51+F55+F56+F57+F58+F52</f>
        <v>2730729504</v>
      </c>
      <c r="G61" s="829">
        <f>G45+G48+G49+G50+G51+G55+G56+G57+G58+G52</f>
        <v>4142399077</v>
      </c>
      <c r="H61" s="830">
        <f>H45+H48+H49+H50+H51+H55+H56+H57+H58+H52</f>
        <v>1162671606</v>
      </c>
      <c r="I61" s="1088">
        <f t="shared" si="1"/>
        <v>28.067590408069222</v>
      </c>
      <c r="J61" s="21"/>
    </row>
    <row r="62" spans="2:10" ht="14.25" customHeight="1" thickBot="1" x14ac:dyDescent="0.25">
      <c r="B62" s="21"/>
      <c r="C62" s="1641" t="s">
        <v>530</v>
      </c>
      <c r="D62" s="1642"/>
      <c r="E62" s="814">
        <f>E61</f>
        <v>1048904024</v>
      </c>
      <c r="F62" s="832">
        <f>F61</f>
        <v>2730729504</v>
      </c>
      <c r="G62" s="833">
        <f>G61</f>
        <v>4142399077</v>
      </c>
      <c r="H62" s="814">
        <f>H61</f>
        <v>1162671606</v>
      </c>
      <c r="I62" s="1088">
        <f t="shared" si="1"/>
        <v>28.067590408069222</v>
      </c>
      <c r="J62" s="21"/>
    </row>
    <row r="63" spans="2:10" ht="15" customHeight="1" thickBot="1" x14ac:dyDescent="0.25">
      <c r="B63" s="21"/>
      <c r="C63" s="1641" t="s">
        <v>531</v>
      </c>
      <c r="D63" s="1642"/>
      <c r="E63" s="831">
        <f>E34+E35</f>
        <v>1179474227</v>
      </c>
      <c r="F63" s="832">
        <f>F34+F35</f>
        <v>2612164335</v>
      </c>
      <c r="G63" s="833">
        <f>G34+G35</f>
        <v>4018471559</v>
      </c>
      <c r="H63" s="814">
        <f>H34+H35</f>
        <v>1217798465</v>
      </c>
      <c r="I63" s="1102">
        <f t="shared" si="1"/>
        <v>30.305016400391054</v>
      </c>
      <c r="J63" s="21"/>
    </row>
    <row r="64" spans="2:10" ht="14.25" x14ac:dyDescent="0.2">
      <c r="B64" s="21"/>
      <c r="C64" s="21"/>
      <c r="D64" s="806"/>
      <c r="E64" s="834"/>
      <c r="F64" s="1154"/>
      <c r="G64" s="1154"/>
      <c r="H64" s="1154"/>
      <c r="I64" s="806"/>
      <c r="J64" s="21"/>
    </row>
  </sheetData>
  <mergeCells count="16">
    <mergeCell ref="C62:D62"/>
    <mergeCell ref="C63:D63"/>
    <mergeCell ref="C34:D34"/>
    <mergeCell ref="C40:I40"/>
    <mergeCell ref="C42:C43"/>
    <mergeCell ref="D42:D43"/>
    <mergeCell ref="E42:E43"/>
    <mergeCell ref="F42:H42"/>
    <mergeCell ref="I42:I43"/>
    <mergeCell ref="C1:I1"/>
    <mergeCell ref="B4:I4"/>
    <mergeCell ref="C5:C6"/>
    <mergeCell ref="D5:D6"/>
    <mergeCell ref="E5:E6"/>
    <mergeCell ref="F5:H5"/>
    <mergeCell ref="I5:I6"/>
  </mergeCells>
  <pageMargins left="0.78740157480314965" right="0.78740157480314965" top="0.39370078740157483" bottom="0.39370078740157483" header="0" footer="0"/>
  <pageSetup paperSize="9" scale="53" orientation="landscape" r:id="rId1"/>
  <headerFooter alignWithMargins="0">
    <oddHeader>&amp;R5.sz. melléklet
12/2018.(V.31.)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5"/>
  <sheetViews>
    <sheetView view="pageLayout" topLeftCell="E1" zoomScaleNormal="130" workbookViewId="0">
      <selection activeCell="A142" sqref="A142:A150"/>
    </sheetView>
  </sheetViews>
  <sheetFormatPr defaultRowHeight="12.75" x14ac:dyDescent="0.2"/>
  <cols>
    <col min="1" max="1" width="37.5703125" style="642" customWidth="1"/>
    <col min="2" max="2" width="27.5703125" style="24" customWidth="1"/>
    <col min="3" max="3" width="18.5703125" style="24" customWidth="1"/>
    <col min="4" max="4" width="17" style="648" customWidth="1"/>
    <col min="5" max="5" width="19" style="649" bestFit="1" customWidth="1"/>
    <col min="6" max="6" width="20.42578125" style="648" customWidth="1"/>
    <col min="7" max="7" width="15.5703125" style="616" customWidth="1"/>
    <col min="8" max="9" width="17.42578125" customWidth="1"/>
    <col min="10" max="10" width="17.85546875" customWidth="1"/>
  </cols>
  <sheetData>
    <row r="1" spans="1:10" ht="15.75" customHeight="1" x14ac:dyDescent="0.2">
      <c r="A1" s="1546" t="s">
        <v>610</v>
      </c>
      <c r="B1" s="1546"/>
      <c r="C1" s="1546"/>
      <c r="D1" s="1546"/>
      <c r="E1" s="1546"/>
      <c r="F1" s="1546"/>
      <c r="G1" s="1546"/>
      <c r="H1" s="180"/>
      <c r="I1" s="180"/>
      <c r="J1" s="180"/>
    </row>
    <row r="2" spans="1:10" ht="12.75" customHeight="1" x14ac:dyDescent="0.2">
      <c r="A2" s="640"/>
      <c r="B2" s="640"/>
      <c r="C2" s="640"/>
      <c r="D2" s="647"/>
      <c r="E2" s="647"/>
      <c r="F2" s="647"/>
      <c r="G2" s="641"/>
      <c r="H2" s="180"/>
      <c r="I2" s="180"/>
      <c r="J2" s="180"/>
    </row>
    <row r="3" spans="1:10" ht="13.5" thickBot="1" x14ac:dyDescent="0.25">
      <c r="F3" s="1038" t="s">
        <v>197</v>
      </c>
      <c r="G3" s="1038"/>
    </row>
    <row r="4" spans="1:10" ht="16.5" thickBot="1" x14ac:dyDescent="0.3">
      <c r="A4" s="650" t="s">
        <v>77</v>
      </c>
      <c r="B4" s="651" t="s">
        <v>162</v>
      </c>
      <c r="C4" s="652" t="s">
        <v>158</v>
      </c>
      <c r="D4" s="653" t="s">
        <v>163</v>
      </c>
      <c r="E4" s="653" t="s">
        <v>160</v>
      </c>
      <c r="F4" s="654" t="s">
        <v>161</v>
      </c>
    </row>
    <row r="5" spans="1:10" ht="24.75" thickBot="1" x14ac:dyDescent="0.25">
      <c r="A5" s="1547" t="s">
        <v>176</v>
      </c>
      <c r="B5" s="655" t="s">
        <v>57</v>
      </c>
      <c r="C5" s="656">
        <v>992953</v>
      </c>
      <c r="D5" s="657">
        <v>6215372</v>
      </c>
      <c r="E5" s="658">
        <v>4394130</v>
      </c>
      <c r="F5" s="870">
        <f>E5/D5*100</f>
        <v>70.697779634107178</v>
      </c>
    </row>
    <row r="6" spans="1:10" ht="36" x14ac:dyDescent="0.2">
      <c r="A6" s="1547"/>
      <c r="B6" s="660" t="s">
        <v>62</v>
      </c>
      <c r="C6" s="661"/>
      <c r="D6" s="662"/>
      <c r="E6" s="663"/>
      <c r="F6" s="664"/>
    </row>
    <row r="7" spans="1:10" x14ac:dyDescent="0.2">
      <c r="A7" s="1547"/>
      <c r="B7" s="660" t="s">
        <v>75</v>
      </c>
      <c r="C7" s="661"/>
      <c r="D7" s="662"/>
      <c r="E7" s="663"/>
      <c r="F7" s="664"/>
    </row>
    <row r="8" spans="1:10" ht="13.5" thickBot="1" x14ac:dyDescent="0.25">
      <c r="A8" s="1547"/>
      <c r="B8" s="660" t="s">
        <v>55</v>
      </c>
      <c r="C8" s="661">
        <v>267000</v>
      </c>
      <c r="D8" s="662">
        <v>1674556</v>
      </c>
      <c r="E8" s="663">
        <v>1629542</v>
      </c>
      <c r="F8" s="870">
        <f>E8/D8*100</f>
        <v>97.311884463702611</v>
      </c>
    </row>
    <row r="9" spans="1:10" x14ac:dyDescent="0.2">
      <c r="A9" s="1547"/>
      <c r="B9" s="660" t="s">
        <v>76</v>
      </c>
      <c r="C9" s="661"/>
      <c r="D9" s="662"/>
      <c r="E9" s="663"/>
      <c r="F9" s="664"/>
    </row>
    <row r="10" spans="1:10" ht="24" x14ac:dyDescent="0.2">
      <c r="A10" s="1547"/>
      <c r="B10" s="660" t="s">
        <v>73</v>
      </c>
      <c r="C10" s="661"/>
      <c r="D10" s="662"/>
      <c r="E10" s="663"/>
      <c r="F10" s="664"/>
    </row>
    <row r="11" spans="1:10" ht="24.75" thickBot="1" x14ac:dyDescent="0.25">
      <c r="A11" s="1547"/>
      <c r="B11" s="660" t="s">
        <v>64</v>
      </c>
      <c r="C11" s="665"/>
      <c r="D11" s="662"/>
      <c r="E11" s="663"/>
      <c r="F11" s="870"/>
    </row>
    <row r="12" spans="1:10" x14ac:dyDescent="0.2">
      <c r="A12" s="1547"/>
      <c r="B12" s="660" t="s">
        <v>71</v>
      </c>
      <c r="C12" s="661"/>
      <c r="D12" s="662"/>
      <c r="E12" s="663"/>
      <c r="F12" s="664"/>
    </row>
    <row r="13" spans="1:10" ht="13.5" thickBot="1" x14ac:dyDescent="0.25">
      <c r="A13" s="1548"/>
      <c r="B13" s="666" t="s">
        <v>11</v>
      </c>
      <c r="C13" s="667">
        <f>SUM(C5:C12)</f>
        <v>1259953</v>
      </c>
      <c r="D13" s="668">
        <f>SUM(D5:D12)</f>
        <v>7889928</v>
      </c>
      <c r="E13" s="668">
        <f>SUM(E5:E12)</f>
        <v>6023672</v>
      </c>
      <c r="F13" s="669">
        <f>E13/D13*100</f>
        <v>76.346349421693077</v>
      </c>
    </row>
    <row r="14" spans="1:10" ht="24" x14ac:dyDescent="0.2">
      <c r="A14" s="1547" t="s">
        <v>84</v>
      </c>
      <c r="B14" s="655" t="s">
        <v>57</v>
      </c>
      <c r="C14" s="656"/>
      <c r="D14" s="657"/>
      <c r="E14" s="658"/>
      <c r="F14" s="659"/>
    </row>
    <row r="15" spans="1:10" ht="36" x14ac:dyDescent="0.2">
      <c r="A15" s="1547"/>
      <c r="B15" s="660" t="s">
        <v>62</v>
      </c>
      <c r="C15" s="661"/>
      <c r="D15" s="662"/>
      <c r="E15" s="663"/>
      <c r="F15" s="664"/>
    </row>
    <row r="16" spans="1:10" x14ac:dyDescent="0.2">
      <c r="A16" s="1547"/>
      <c r="B16" s="660" t="s">
        <v>75</v>
      </c>
      <c r="C16" s="661"/>
      <c r="D16" s="662"/>
      <c r="E16" s="663"/>
      <c r="F16" s="664"/>
    </row>
    <row r="17" spans="1:6" ht="13.5" thickBot="1" x14ac:dyDescent="0.25">
      <c r="A17" s="1547"/>
      <c r="B17" s="660" t="s">
        <v>55</v>
      </c>
      <c r="C17" s="661">
        <v>658000</v>
      </c>
      <c r="D17" s="662">
        <v>720000</v>
      </c>
      <c r="E17" s="663">
        <v>720000</v>
      </c>
      <c r="F17" s="870">
        <f>E17/D17*100</f>
        <v>100</v>
      </c>
    </row>
    <row r="18" spans="1:6" x14ac:dyDescent="0.2">
      <c r="A18" s="1547"/>
      <c r="B18" s="660" t="s">
        <v>76</v>
      </c>
      <c r="C18" s="661"/>
      <c r="D18" s="662"/>
      <c r="E18" s="663"/>
      <c r="F18" s="664"/>
    </row>
    <row r="19" spans="1:6" ht="24" x14ac:dyDescent="0.2">
      <c r="A19" s="1547"/>
      <c r="B19" s="660" t="s">
        <v>73</v>
      </c>
      <c r="C19" s="661"/>
      <c r="D19" s="662"/>
      <c r="E19" s="663"/>
      <c r="F19" s="664"/>
    </row>
    <row r="20" spans="1:6" ht="24" x14ac:dyDescent="0.2">
      <c r="A20" s="1547"/>
      <c r="B20" s="660" t="s">
        <v>64</v>
      </c>
      <c r="C20" s="670"/>
      <c r="D20" s="671"/>
      <c r="E20" s="672"/>
      <c r="F20" s="673"/>
    </row>
    <row r="21" spans="1:6" x14ac:dyDescent="0.2">
      <c r="A21" s="1547"/>
      <c r="B21" s="660" t="s">
        <v>71</v>
      </c>
      <c r="C21" s="674"/>
      <c r="D21" s="671"/>
      <c r="E21" s="672"/>
      <c r="F21" s="673"/>
    </row>
    <row r="22" spans="1:6" ht="13.5" thickBot="1" x14ac:dyDescent="0.25">
      <c r="A22" s="1548"/>
      <c r="B22" s="666" t="s">
        <v>11</v>
      </c>
      <c r="C22" s="667">
        <f>SUM(C14:C21)</f>
        <v>658000</v>
      </c>
      <c r="D22" s="668">
        <f>SUM(D14:D21)</f>
        <v>720000</v>
      </c>
      <c r="E22" s="668">
        <f>SUM(E14:E21)</f>
        <v>720000</v>
      </c>
      <c r="F22" s="678">
        <f>E22/D22*100</f>
        <v>100</v>
      </c>
    </row>
    <row r="23" spans="1:6" ht="24" x14ac:dyDescent="0.2">
      <c r="A23" s="1547" t="s">
        <v>78</v>
      </c>
      <c r="B23" s="655" t="s">
        <v>57</v>
      </c>
      <c r="C23" s="656"/>
      <c r="D23" s="657"/>
      <c r="E23" s="658"/>
      <c r="F23" s="662"/>
    </row>
    <row r="24" spans="1:6" ht="36" x14ac:dyDescent="0.2">
      <c r="A24" s="1547"/>
      <c r="B24" s="660" t="s">
        <v>62</v>
      </c>
      <c r="C24" s="661"/>
      <c r="D24" s="662"/>
      <c r="E24" s="663"/>
      <c r="F24" s="662"/>
    </row>
    <row r="25" spans="1:6" x14ac:dyDescent="0.2">
      <c r="A25" s="1547"/>
      <c r="B25" s="660" t="s">
        <v>75</v>
      </c>
      <c r="C25" s="661"/>
      <c r="D25" s="662"/>
      <c r="E25" s="663"/>
      <c r="F25" s="662"/>
    </row>
    <row r="26" spans="1:6" x14ac:dyDescent="0.2">
      <c r="A26" s="1547"/>
      <c r="B26" s="660" t="s">
        <v>55</v>
      </c>
      <c r="C26" s="661">
        <v>44450282</v>
      </c>
      <c r="D26" s="662">
        <v>48754895</v>
      </c>
      <c r="E26" s="663">
        <v>50195277</v>
      </c>
      <c r="F26" s="663">
        <f>E26/D26*100</f>
        <v>102.95433309824583</v>
      </c>
    </row>
    <row r="27" spans="1:6" x14ac:dyDescent="0.2">
      <c r="A27" s="1547"/>
      <c r="B27" s="660" t="s">
        <v>76</v>
      </c>
      <c r="C27" s="661"/>
      <c r="D27" s="662">
        <v>1770403</v>
      </c>
      <c r="E27" s="663">
        <v>2574243</v>
      </c>
      <c r="F27" s="663">
        <f>E27/D27*100</f>
        <v>145.40435143862723</v>
      </c>
    </row>
    <row r="28" spans="1:6" ht="24" x14ac:dyDescent="0.2">
      <c r="A28" s="1547"/>
      <c r="B28" s="660" t="s">
        <v>73</v>
      </c>
      <c r="C28" s="661"/>
      <c r="D28" s="662">
        <v>7834004</v>
      </c>
      <c r="E28" s="663"/>
      <c r="F28" s="662"/>
    </row>
    <row r="29" spans="1:6" ht="24" x14ac:dyDescent="0.2">
      <c r="A29" s="1547"/>
      <c r="B29" s="660" t="s">
        <v>64</v>
      </c>
      <c r="C29" s="665"/>
      <c r="D29" s="662"/>
      <c r="E29" s="663"/>
      <c r="F29" s="662"/>
    </row>
    <row r="30" spans="1:6" x14ac:dyDescent="0.2">
      <c r="A30" s="1547"/>
      <c r="B30" s="660" t="s">
        <v>71</v>
      </c>
      <c r="C30" s="661"/>
      <c r="D30" s="662"/>
      <c r="E30" s="663"/>
      <c r="F30" s="664"/>
    </row>
    <row r="31" spans="1:6" ht="13.5" thickBot="1" x14ac:dyDescent="0.25">
      <c r="A31" s="1548"/>
      <c r="B31" s="666" t="s">
        <v>11</v>
      </c>
      <c r="C31" s="667">
        <f>SUM(C23:C30)</f>
        <v>44450282</v>
      </c>
      <c r="D31" s="667">
        <f>SUM(D23:D30)</f>
        <v>58359302</v>
      </c>
      <c r="E31" s="667">
        <f>SUM(E23:E30)</f>
        <v>52769520</v>
      </c>
      <c r="F31" s="669">
        <f>E31/D31*100</f>
        <v>90.421780575785505</v>
      </c>
    </row>
    <row r="32" spans="1:6" ht="24" x14ac:dyDescent="0.2">
      <c r="A32" s="1547" t="s">
        <v>79</v>
      </c>
      <c r="B32" s="675" t="s">
        <v>57</v>
      </c>
      <c r="C32" s="656">
        <v>334670529</v>
      </c>
      <c r="D32" s="657">
        <v>295727231</v>
      </c>
      <c r="E32" s="658">
        <v>295772691</v>
      </c>
      <c r="F32" s="663">
        <f>E32/D32*100</f>
        <v>100.01537227391819</v>
      </c>
    </row>
    <row r="33" spans="1:6" ht="36" x14ac:dyDescent="0.2">
      <c r="A33" s="1547"/>
      <c r="B33" s="660" t="s">
        <v>62</v>
      </c>
      <c r="C33" s="661"/>
      <c r="D33" s="662">
        <v>4073108</v>
      </c>
      <c r="E33" s="663">
        <v>4073108</v>
      </c>
      <c r="F33" s="664">
        <f>E33/D33*100</f>
        <v>100</v>
      </c>
    </row>
    <row r="34" spans="1:6" x14ac:dyDescent="0.2">
      <c r="A34" s="1547"/>
      <c r="B34" s="660" t="s">
        <v>75</v>
      </c>
      <c r="C34" s="661"/>
      <c r="D34" s="662"/>
      <c r="E34" s="663"/>
      <c r="F34" s="664"/>
    </row>
    <row r="35" spans="1:6" x14ac:dyDescent="0.2">
      <c r="A35" s="1547"/>
      <c r="B35" s="660" t="s">
        <v>55</v>
      </c>
      <c r="C35" s="661"/>
      <c r="D35" s="662"/>
      <c r="E35" s="663"/>
      <c r="F35" s="664"/>
    </row>
    <row r="36" spans="1:6" x14ac:dyDescent="0.2">
      <c r="A36" s="1547"/>
      <c r="B36" s="660" t="s">
        <v>76</v>
      </c>
      <c r="C36" s="661"/>
      <c r="D36" s="662"/>
      <c r="E36" s="663"/>
      <c r="F36" s="664"/>
    </row>
    <row r="37" spans="1:6" ht="24" x14ac:dyDescent="0.2">
      <c r="A37" s="1547"/>
      <c r="B37" s="660" t="s">
        <v>73</v>
      </c>
      <c r="C37" s="661"/>
      <c r="D37" s="662"/>
      <c r="E37" s="663"/>
      <c r="F37" s="664"/>
    </row>
    <row r="38" spans="1:6" ht="24" x14ac:dyDescent="0.2">
      <c r="A38" s="1547"/>
      <c r="B38" s="660" t="s">
        <v>64</v>
      </c>
      <c r="C38" s="665"/>
      <c r="D38" s="662"/>
      <c r="E38" s="663"/>
      <c r="F38" s="664"/>
    </row>
    <row r="39" spans="1:6" x14ac:dyDescent="0.2">
      <c r="A39" s="1547"/>
      <c r="B39" s="660" t="s">
        <v>71</v>
      </c>
      <c r="C39" s="661">
        <v>10495990</v>
      </c>
      <c r="D39" s="662">
        <v>7625543</v>
      </c>
      <c r="E39" s="663">
        <v>18675524</v>
      </c>
      <c r="F39" s="664"/>
    </row>
    <row r="40" spans="1:6" ht="13.5" thickBot="1" x14ac:dyDescent="0.25">
      <c r="A40" s="1548"/>
      <c r="B40" s="666" t="s">
        <v>11</v>
      </c>
      <c r="C40" s="676">
        <f>SUM(C32:C39)</f>
        <v>345166519</v>
      </c>
      <c r="D40" s="677">
        <f>SUM(D32:D39)</f>
        <v>307425882</v>
      </c>
      <c r="E40" s="677">
        <f>SUM(E32:E39)</f>
        <v>318521323</v>
      </c>
      <c r="F40" s="678">
        <f>E40/D40*100</f>
        <v>103.60914342273888</v>
      </c>
    </row>
    <row r="41" spans="1:6" ht="24" x14ac:dyDescent="0.2">
      <c r="A41" s="1543" t="s">
        <v>383</v>
      </c>
      <c r="B41" s="679" t="s">
        <v>57</v>
      </c>
      <c r="C41" s="699"/>
      <c r="D41" s="1039">
        <v>3856760</v>
      </c>
      <c r="E41" s="1039">
        <v>3857155</v>
      </c>
      <c r="F41" s="664">
        <f>E41/D41*100</f>
        <v>100.01024175732998</v>
      </c>
    </row>
    <row r="42" spans="1:6" ht="36" x14ac:dyDescent="0.2">
      <c r="A42" s="1544"/>
      <c r="B42" s="679" t="s">
        <v>62</v>
      </c>
      <c r="C42" s="701"/>
      <c r="D42" s="1040"/>
      <c r="E42" s="1040"/>
      <c r="F42" s="681"/>
    </row>
    <row r="43" spans="1:6" x14ac:dyDescent="0.2">
      <c r="A43" s="1544"/>
      <c r="B43" s="679" t="s">
        <v>75</v>
      </c>
      <c r="C43" s="701"/>
      <c r="D43" s="1040"/>
      <c r="E43" s="1040"/>
      <c r="F43" s="681"/>
    </row>
    <row r="44" spans="1:6" x14ac:dyDescent="0.2">
      <c r="A44" s="1544"/>
      <c r="B44" s="679" t="s">
        <v>55</v>
      </c>
      <c r="C44" s="701"/>
      <c r="D44" s="1040"/>
      <c r="E44" s="1040"/>
      <c r="F44" s="681"/>
    </row>
    <row r="45" spans="1:6" x14ac:dyDescent="0.2">
      <c r="A45" s="1544"/>
      <c r="B45" s="679" t="s">
        <v>76</v>
      </c>
      <c r="C45" s="701"/>
      <c r="D45" s="1040"/>
      <c r="E45" s="1040"/>
      <c r="F45" s="681"/>
    </row>
    <row r="46" spans="1:6" ht="24" x14ac:dyDescent="0.2">
      <c r="A46" s="1544"/>
      <c r="B46" s="679" t="s">
        <v>73</v>
      </c>
      <c r="C46" s="701"/>
      <c r="D46" s="1040"/>
      <c r="E46" s="1040"/>
      <c r="F46" s="681"/>
    </row>
    <row r="47" spans="1:6" ht="24" x14ac:dyDescent="0.2">
      <c r="A47" s="1544"/>
      <c r="B47" s="679" t="s">
        <v>64</v>
      </c>
      <c r="C47" s="701"/>
      <c r="D47" s="1040"/>
      <c r="E47" s="1040"/>
      <c r="F47" s="681"/>
    </row>
    <row r="48" spans="1:6" x14ac:dyDescent="0.2">
      <c r="A48" s="1544"/>
      <c r="B48" s="679" t="s">
        <v>71</v>
      </c>
      <c r="C48" s="701"/>
      <c r="D48" s="1040">
        <v>128069949</v>
      </c>
      <c r="E48" s="1040">
        <v>130338121</v>
      </c>
      <c r="F48" s="664">
        <f>E48/D48*100</f>
        <v>101.77104154230592</v>
      </c>
    </row>
    <row r="49" spans="1:6" ht="13.5" thickBot="1" x14ac:dyDescent="0.25">
      <c r="A49" s="1549"/>
      <c r="B49" s="682" t="s">
        <v>11</v>
      </c>
      <c r="C49" s="683">
        <f>SUM(C41:C48)</f>
        <v>0</v>
      </c>
      <c r="D49" s="683">
        <f>SUM(D41:D48)</f>
        <v>131926709</v>
      </c>
      <c r="E49" s="683">
        <f>SUM(E41:E48)</f>
        <v>134195276</v>
      </c>
      <c r="F49" s="681">
        <f>E49/D49*100</f>
        <v>101.71956612667417</v>
      </c>
    </row>
    <row r="50" spans="1:6" ht="16.5" thickBot="1" x14ac:dyDescent="0.3">
      <c r="A50" s="650" t="s">
        <v>77</v>
      </c>
      <c r="B50" s="651" t="s">
        <v>162</v>
      </c>
      <c r="C50" s="652" t="s">
        <v>158</v>
      </c>
      <c r="D50" s="653" t="s">
        <v>163</v>
      </c>
      <c r="E50" s="653" t="s">
        <v>160</v>
      </c>
      <c r="F50" s="654" t="s">
        <v>161</v>
      </c>
    </row>
    <row r="51" spans="1:6" ht="24" x14ac:dyDescent="0.2">
      <c r="A51" s="1543" t="s">
        <v>497</v>
      </c>
      <c r="B51" s="655" t="s">
        <v>57</v>
      </c>
      <c r="C51" s="656"/>
      <c r="D51" s="657">
        <v>77167574</v>
      </c>
      <c r="E51" s="658">
        <v>68445196</v>
      </c>
      <c r="F51" s="664">
        <f>E51/D51*100</f>
        <v>88.696835279543706</v>
      </c>
    </row>
    <row r="52" spans="1:6" ht="36" x14ac:dyDescent="0.2">
      <c r="A52" s="1544"/>
      <c r="B52" s="660" t="s">
        <v>62</v>
      </c>
      <c r="C52" s="661">
        <v>13557909</v>
      </c>
      <c r="D52" s="662"/>
      <c r="E52" s="663"/>
      <c r="F52" s="664"/>
    </row>
    <row r="53" spans="1:6" x14ac:dyDescent="0.2">
      <c r="A53" s="1544"/>
      <c r="B53" s="660" t="s">
        <v>75</v>
      </c>
      <c r="C53" s="661"/>
      <c r="D53" s="662"/>
      <c r="E53" s="663"/>
      <c r="F53" s="664"/>
    </row>
    <row r="54" spans="1:6" x14ac:dyDescent="0.2">
      <c r="A54" s="1544"/>
      <c r="B54" s="660" t="s">
        <v>55</v>
      </c>
      <c r="C54" s="661"/>
      <c r="D54" s="662"/>
      <c r="E54" s="663"/>
      <c r="F54" s="664"/>
    </row>
    <row r="55" spans="1:6" x14ac:dyDescent="0.2">
      <c r="A55" s="1544"/>
      <c r="B55" s="660" t="s">
        <v>76</v>
      </c>
      <c r="C55" s="661"/>
      <c r="D55" s="662"/>
      <c r="E55" s="663"/>
      <c r="F55" s="664"/>
    </row>
    <row r="56" spans="1:6" ht="24" x14ac:dyDescent="0.2">
      <c r="A56" s="1544"/>
      <c r="B56" s="660" t="s">
        <v>73</v>
      </c>
      <c r="C56" s="661"/>
      <c r="D56" s="662"/>
      <c r="E56" s="663"/>
      <c r="F56" s="664"/>
    </row>
    <row r="57" spans="1:6" ht="24" x14ac:dyDescent="0.2">
      <c r="A57" s="1544"/>
      <c r="B57" s="660" t="s">
        <v>64</v>
      </c>
      <c r="C57" s="665"/>
      <c r="D57" s="662"/>
      <c r="E57" s="663"/>
      <c r="F57" s="664"/>
    </row>
    <row r="58" spans="1:6" x14ac:dyDescent="0.2">
      <c r="A58" s="1544"/>
      <c r="B58" s="660" t="s">
        <v>71</v>
      </c>
      <c r="C58" s="661"/>
      <c r="D58" s="662"/>
      <c r="E58" s="663"/>
      <c r="F58" s="664"/>
    </row>
    <row r="59" spans="1:6" ht="13.5" thickBot="1" x14ac:dyDescent="0.25">
      <c r="A59" s="1545"/>
      <c r="B59" s="666" t="s">
        <v>11</v>
      </c>
      <c r="C59" s="667">
        <f>SUM(C51:C58)</f>
        <v>13557909</v>
      </c>
      <c r="D59" s="668">
        <f>SUM(D51:D58)</f>
        <v>77167574</v>
      </c>
      <c r="E59" s="668">
        <f>SUM(E51:E58)</f>
        <v>68445196</v>
      </c>
      <c r="F59" s="669">
        <f>E59/D59*100</f>
        <v>88.696835279543706</v>
      </c>
    </row>
    <row r="60" spans="1:6" ht="24" x14ac:dyDescent="0.2">
      <c r="A60" s="1550" t="s">
        <v>83</v>
      </c>
      <c r="B60" s="655" t="s">
        <v>57</v>
      </c>
      <c r="C60" s="656"/>
      <c r="D60" s="657">
        <v>392251598</v>
      </c>
      <c r="E60" s="658">
        <v>390373035</v>
      </c>
      <c r="F60" s="659">
        <f>E60/D60*100</f>
        <v>99.521082129536666</v>
      </c>
    </row>
    <row r="61" spans="1:6" ht="36" x14ac:dyDescent="0.2">
      <c r="A61" s="1551"/>
      <c r="B61" s="660" t="s">
        <v>62</v>
      </c>
      <c r="C61" s="661">
        <v>2067017</v>
      </c>
      <c r="D61" s="662">
        <v>87525376</v>
      </c>
      <c r="E61" s="663">
        <v>84716673</v>
      </c>
      <c r="F61" s="664">
        <f>E61/D61*100</f>
        <v>96.790984365494182</v>
      </c>
    </row>
    <row r="62" spans="1:6" x14ac:dyDescent="0.2">
      <c r="A62" s="1551"/>
      <c r="B62" s="660" t="s">
        <v>75</v>
      </c>
      <c r="C62" s="661"/>
      <c r="D62" s="662"/>
      <c r="E62" s="663"/>
      <c r="F62" s="664"/>
    </row>
    <row r="63" spans="1:6" x14ac:dyDescent="0.2">
      <c r="A63" s="1551"/>
      <c r="B63" s="660" t="s">
        <v>55</v>
      </c>
      <c r="C63" s="661">
        <v>6545000</v>
      </c>
      <c r="D63" s="662">
        <v>17261462</v>
      </c>
      <c r="E63" s="663">
        <v>19272112</v>
      </c>
      <c r="F63" s="664">
        <f>E63/D63*100</f>
        <v>111.6482022206462</v>
      </c>
    </row>
    <row r="64" spans="1:6" x14ac:dyDescent="0.2">
      <c r="A64" s="1551"/>
      <c r="B64" s="660" t="s">
        <v>76</v>
      </c>
      <c r="C64" s="661"/>
      <c r="D64" s="662"/>
      <c r="E64" s="663"/>
      <c r="F64" s="664"/>
    </row>
    <row r="65" spans="1:6" ht="24" x14ac:dyDescent="0.2">
      <c r="A65" s="1551"/>
      <c r="B65" s="660" t="s">
        <v>73</v>
      </c>
      <c r="C65" s="661"/>
      <c r="D65" s="662"/>
      <c r="E65" s="663"/>
      <c r="F65" s="664"/>
    </row>
    <row r="66" spans="1:6" ht="24" x14ac:dyDescent="0.2">
      <c r="A66" s="1551"/>
      <c r="B66" s="660" t="s">
        <v>64</v>
      </c>
      <c r="C66" s="685"/>
      <c r="D66" s="662"/>
      <c r="E66" s="663"/>
      <c r="F66" s="664"/>
    </row>
    <row r="67" spans="1:6" x14ac:dyDescent="0.2">
      <c r="A67" s="1551"/>
      <c r="B67" s="660" t="s">
        <v>71</v>
      </c>
      <c r="C67" s="661">
        <v>103843735</v>
      </c>
      <c r="D67" s="662"/>
      <c r="E67" s="663"/>
      <c r="F67" s="664"/>
    </row>
    <row r="68" spans="1:6" ht="13.5" thickBot="1" x14ac:dyDescent="0.25">
      <c r="A68" s="1552"/>
      <c r="B68" s="690" t="s">
        <v>11</v>
      </c>
      <c r="C68" s="676">
        <f>SUM(C60:C67)</f>
        <v>112455752</v>
      </c>
      <c r="D68" s="677">
        <f>SUM(D60:D67)</f>
        <v>497038436</v>
      </c>
      <c r="E68" s="677">
        <f>SUM(E60:E67)</f>
        <v>494361820</v>
      </c>
      <c r="F68" s="678">
        <f>E68/D68*100</f>
        <v>99.461487119277834</v>
      </c>
    </row>
    <row r="69" spans="1:6" ht="24" x14ac:dyDescent="0.2">
      <c r="A69" s="1550" t="s">
        <v>565</v>
      </c>
      <c r="B69" s="1218" t="s">
        <v>57</v>
      </c>
      <c r="C69" s="1219"/>
      <c r="D69" s="1039"/>
      <c r="E69" s="1039"/>
      <c r="F69" s="680"/>
    </row>
    <row r="70" spans="1:6" ht="36" x14ac:dyDescent="0.2">
      <c r="A70" s="1551"/>
      <c r="B70" s="1220" t="s">
        <v>62</v>
      </c>
      <c r="C70" s="1217"/>
      <c r="D70" s="1040"/>
      <c r="E70" s="1040"/>
      <c r="F70" s="681"/>
    </row>
    <row r="71" spans="1:6" x14ac:dyDescent="0.2">
      <c r="A71" s="1551"/>
      <c r="B71" s="1220" t="s">
        <v>75</v>
      </c>
      <c r="C71" s="1217"/>
      <c r="D71" s="1040"/>
      <c r="E71" s="1040"/>
      <c r="F71" s="681"/>
    </row>
    <row r="72" spans="1:6" x14ac:dyDescent="0.2">
      <c r="A72" s="1551"/>
      <c r="B72" s="1220" t="s">
        <v>55</v>
      </c>
      <c r="C72" s="1217">
        <v>2954000</v>
      </c>
      <c r="D72" s="1040">
        <v>2954000</v>
      </c>
      <c r="E72" s="1040">
        <v>3503666</v>
      </c>
      <c r="F72" s="664">
        <f>E72/D72*100</f>
        <v>118.60751523358159</v>
      </c>
    </row>
    <row r="73" spans="1:6" x14ac:dyDescent="0.2">
      <c r="A73" s="1551"/>
      <c r="B73" s="1220" t="s">
        <v>76</v>
      </c>
      <c r="C73" s="1217"/>
      <c r="D73" s="1040"/>
      <c r="E73" s="1040"/>
      <c r="F73" s="681"/>
    </row>
    <row r="74" spans="1:6" ht="24" x14ac:dyDescent="0.2">
      <c r="A74" s="1551"/>
      <c r="B74" s="1220" t="s">
        <v>73</v>
      </c>
      <c r="C74" s="1217"/>
      <c r="D74" s="1040"/>
      <c r="E74" s="1040"/>
      <c r="F74" s="681"/>
    </row>
    <row r="75" spans="1:6" ht="24" x14ac:dyDescent="0.2">
      <c r="A75" s="1551"/>
      <c r="B75" s="1220" t="s">
        <v>64</v>
      </c>
      <c r="C75" s="1217"/>
      <c r="D75" s="1040"/>
      <c r="E75" s="1040"/>
      <c r="F75" s="681"/>
    </row>
    <row r="76" spans="1:6" x14ac:dyDescent="0.2">
      <c r="A76" s="1551"/>
      <c r="B76" s="1220" t="s">
        <v>71</v>
      </c>
      <c r="C76" s="1217"/>
      <c r="D76" s="1040"/>
      <c r="E76" s="1040"/>
      <c r="F76" s="681"/>
    </row>
    <row r="77" spans="1:6" ht="13.5" thickBot="1" x14ac:dyDescent="0.25">
      <c r="A77" s="1552"/>
      <c r="B77" s="1221" t="s">
        <v>11</v>
      </c>
      <c r="C77" s="1223">
        <f>SUM(C69:C76)</f>
        <v>2954000</v>
      </c>
      <c r="D77" s="1223">
        <f t="shared" ref="D77:E77" si="0">SUM(D69:D76)</f>
        <v>2954000</v>
      </c>
      <c r="E77" s="1223">
        <f t="shared" si="0"/>
        <v>3503666</v>
      </c>
      <c r="F77" s="873">
        <f>E77/D77*100</f>
        <v>118.60751523358159</v>
      </c>
    </row>
    <row r="78" spans="1:6" ht="24" x14ac:dyDescent="0.2">
      <c r="A78" s="1550" t="s">
        <v>498</v>
      </c>
      <c r="B78" s="693" t="s">
        <v>57</v>
      </c>
      <c r="C78" s="1224"/>
      <c r="D78" s="657"/>
      <c r="E78" s="658"/>
      <c r="F78" s="659"/>
    </row>
    <row r="79" spans="1:6" ht="36" x14ac:dyDescent="0.2">
      <c r="A79" s="1551"/>
      <c r="B79" s="679" t="s">
        <v>62</v>
      </c>
      <c r="C79" s="1225"/>
      <c r="D79" s="662">
        <v>810000000</v>
      </c>
      <c r="E79" s="663">
        <v>12968679</v>
      </c>
      <c r="F79" s="664">
        <f>E79/D79*100</f>
        <v>1.6010714814814815</v>
      </c>
    </row>
    <row r="80" spans="1:6" x14ac:dyDescent="0.2">
      <c r="A80" s="1551"/>
      <c r="B80" s="679" t="s">
        <v>75</v>
      </c>
      <c r="C80" s="1225"/>
      <c r="D80" s="662"/>
      <c r="E80" s="663"/>
      <c r="F80" s="664"/>
    </row>
    <row r="81" spans="1:6" x14ac:dyDescent="0.2">
      <c r="A81" s="1551"/>
      <c r="B81" s="679" t="s">
        <v>55</v>
      </c>
      <c r="C81" s="1225"/>
      <c r="D81" s="662"/>
      <c r="E81" s="663"/>
      <c r="F81" s="664"/>
    </row>
    <row r="82" spans="1:6" x14ac:dyDescent="0.2">
      <c r="A82" s="1551"/>
      <c r="B82" s="679" t="s">
        <v>76</v>
      </c>
      <c r="C82" s="1225"/>
      <c r="D82" s="662"/>
      <c r="E82" s="663"/>
      <c r="F82" s="664"/>
    </row>
    <row r="83" spans="1:6" ht="24" x14ac:dyDescent="0.2">
      <c r="A83" s="1551"/>
      <c r="B83" s="679" t="s">
        <v>73</v>
      </c>
      <c r="C83" s="1225"/>
      <c r="D83" s="662"/>
      <c r="E83" s="663"/>
      <c r="F83" s="664"/>
    </row>
    <row r="84" spans="1:6" ht="24" x14ac:dyDescent="0.2">
      <c r="A84" s="1551"/>
      <c r="B84" s="679" t="s">
        <v>64</v>
      </c>
      <c r="C84" s="1226"/>
      <c r="D84" s="662"/>
      <c r="E84" s="663"/>
      <c r="F84" s="664"/>
    </row>
    <row r="85" spans="1:6" x14ac:dyDescent="0.2">
      <c r="A85" s="1551"/>
      <c r="B85" s="679" t="s">
        <v>71</v>
      </c>
      <c r="C85" s="1225">
        <v>10153018</v>
      </c>
      <c r="D85" s="662"/>
      <c r="E85" s="663"/>
      <c r="F85" s="664"/>
    </row>
    <row r="86" spans="1:6" ht="13.5" thickBot="1" x14ac:dyDescent="0.25">
      <c r="A86" s="1552"/>
      <c r="B86" s="682" t="s">
        <v>11</v>
      </c>
      <c r="C86" s="684">
        <f>SUM(C78:C85)</f>
        <v>10153018</v>
      </c>
      <c r="D86" s="1222">
        <f>SUM(D78:D85)</f>
        <v>810000000</v>
      </c>
      <c r="E86" s="1222">
        <f>SUM(E78:E85)</f>
        <v>12968679</v>
      </c>
      <c r="F86" s="669">
        <f>E86/D86%</f>
        <v>1.6010714814814815</v>
      </c>
    </row>
    <row r="87" spans="1:6" ht="24" x14ac:dyDescent="0.2">
      <c r="A87" s="1543" t="s">
        <v>499</v>
      </c>
      <c r="B87" s="655" t="s">
        <v>57</v>
      </c>
      <c r="C87" s="1224"/>
      <c r="D87" s="657"/>
      <c r="E87" s="658"/>
      <c r="F87" s="659"/>
    </row>
    <row r="88" spans="1:6" ht="36" x14ac:dyDescent="0.2">
      <c r="A88" s="1544"/>
      <c r="B88" s="660" t="s">
        <v>62</v>
      </c>
      <c r="C88" s="1225"/>
      <c r="D88" s="662"/>
      <c r="E88" s="663"/>
      <c r="F88" s="664"/>
    </row>
    <row r="89" spans="1:6" x14ac:dyDescent="0.2">
      <c r="A89" s="1544"/>
      <c r="B89" s="660" t="s">
        <v>75</v>
      </c>
      <c r="C89" s="1225"/>
      <c r="D89" s="663"/>
      <c r="E89" s="663"/>
      <c r="F89" s="664"/>
    </row>
    <row r="90" spans="1:6" x14ac:dyDescent="0.2">
      <c r="A90" s="1544"/>
      <c r="B90" s="660" t="s">
        <v>55</v>
      </c>
      <c r="C90" s="1225"/>
      <c r="D90" s="662"/>
      <c r="E90" s="663"/>
      <c r="F90" s="664"/>
    </row>
    <row r="91" spans="1:6" x14ac:dyDescent="0.2">
      <c r="A91" s="1544"/>
      <c r="B91" s="660" t="s">
        <v>76</v>
      </c>
      <c r="C91" s="1225"/>
      <c r="D91" s="662"/>
      <c r="E91" s="663"/>
      <c r="F91" s="664"/>
    </row>
    <row r="92" spans="1:6" ht="24" x14ac:dyDescent="0.2">
      <c r="A92" s="1544"/>
      <c r="B92" s="660" t="s">
        <v>73</v>
      </c>
      <c r="C92" s="1225"/>
      <c r="D92" s="662"/>
      <c r="E92" s="663">
        <v>100000</v>
      </c>
      <c r="F92" s="664"/>
    </row>
    <row r="93" spans="1:6" ht="24" x14ac:dyDescent="0.2">
      <c r="A93" s="1544"/>
      <c r="B93" s="660" t="s">
        <v>64</v>
      </c>
      <c r="C93" s="1227"/>
      <c r="D93" s="662"/>
      <c r="E93" s="663"/>
      <c r="F93" s="664"/>
    </row>
    <row r="94" spans="1:6" x14ac:dyDescent="0.2">
      <c r="A94" s="1544"/>
      <c r="B94" s="660" t="s">
        <v>71</v>
      </c>
      <c r="C94" s="1225"/>
      <c r="D94" s="662"/>
      <c r="E94" s="663"/>
      <c r="F94" s="664"/>
    </row>
    <row r="95" spans="1:6" ht="13.5" thickBot="1" x14ac:dyDescent="0.25">
      <c r="A95" s="1545"/>
      <c r="B95" s="666" t="s">
        <v>11</v>
      </c>
      <c r="C95" s="683">
        <f>SUM(C87:C94)</f>
        <v>0</v>
      </c>
      <c r="D95" s="677">
        <f>SUM(D87:D94)</f>
        <v>0</v>
      </c>
      <c r="E95" s="677">
        <f>SUM(E87:E94)</f>
        <v>100000</v>
      </c>
      <c r="F95" s="678"/>
    </row>
    <row r="96" spans="1:6" ht="24" x14ac:dyDescent="0.2">
      <c r="A96" s="1543" t="s">
        <v>691</v>
      </c>
      <c r="B96" s="691" t="s">
        <v>57</v>
      </c>
      <c r="C96" s="699"/>
      <c r="D96" s="1039"/>
      <c r="E96" s="1039"/>
      <c r="F96" s="1041"/>
    </row>
    <row r="97" spans="1:6" ht="36" x14ac:dyDescent="0.2">
      <c r="A97" s="1544"/>
      <c r="B97" s="679" t="s">
        <v>62</v>
      </c>
      <c r="C97" s="701"/>
      <c r="D97" s="1040"/>
      <c r="E97" s="1040"/>
      <c r="F97" s="1042"/>
    </row>
    <row r="98" spans="1:6" x14ac:dyDescent="0.2">
      <c r="A98" s="1544"/>
      <c r="B98" s="679" t="s">
        <v>75</v>
      </c>
      <c r="C98" s="701"/>
      <c r="D98" s="1040"/>
      <c r="E98" s="1040"/>
      <c r="F98" s="1042"/>
    </row>
    <row r="99" spans="1:6" x14ac:dyDescent="0.2">
      <c r="A99" s="1544"/>
      <c r="B99" s="679" t="s">
        <v>55</v>
      </c>
      <c r="C99" s="701"/>
      <c r="D99" s="1040"/>
      <c r="E99" s="1040"/>
      <c r="F99" s="1042"/>
    </row>
    <row r="100" spans="1:6" x14ac:dyDescent="0.2">
      <c r="A100" s="1544"/>
      <c r="B100" s="679" t="s">
        <v>76</v>
      </c>
      <c r="C100" s="701"/>
      <c r="D100" s="1040"/>
      <c r="E100" s="1040"/>
      <c r="F100" s="1042"/>
    </row>
    <row r="101" spans="1:6" ht="24" x14ac:dyDescent="0.2">
      <c r="A101" s="1544"/>
      <c r="B101" s="679" t="s">
        <v>73</v>
      </c>
      <c r="C101" s="701"/>
      <c r="D101" s="1040"/>
      <c r="E101" s="1040"/>
      <c r="F101" s="1042"/>
    </row>
    <row r="102" spans="1:6" ht="24" x14ac:dyDescent="0.2">
      <c r="A102" s="1544"/>
      <c r="B102" s="679" t="s">
        <v>64</v>
      </c>
      <c r="C102" s="701"/>
      <c r="D102" s="1040"/>
      <c r="E102" s="1040"/>
      <c r="F102" s="1042"/>
    </row>
    <row r="103" spans="1:6" x14ac:dyDescent="0.2">
      <c r="A103" s="1544"/>
      <c r="B103" s="679" t="s">
        <v>71</v>
      </c>
      <c r="C103" s="701">
        <v>722731</v>
      </c>
      <c r="D103" s="1040"/>
      <c r="E103" s="1040"/>
      <c r="F103" s="1042"/>
    </row>
    <row r="104" spans="1:6" ht="13.5" thickBot="1" x14ac:dyDescent="0.25">
      <c r="A104" s="1545"/>
      <c r="B104" s="682" t="s">
        <v>11</v>
      </c>
      <c r="C104" s="684">
        <f>SUM(C96:C103)</f>
        <v>722731</v>
      </c>
      <c r="D104" s="668"/>
      <c r="E104" s="668"/>
      <c r="F104" s="669"/>
    </row>
    <row r="105" spans="1:6" ht="24" x14ac:dyDescent="0.2">
      <c r="A105" s="1543" t="s">
        <v>566</v>
      </c>
      <c r="B105" s="655" t="s">
        <v>57</v>
      </c>
      <c r="C105" s="882"/>
      <c r="D105" s="1228"/>
      <c r="E105" s="871"/>
      <c r="F105" s="1229"/>
    </row>
    <row r="106" spans="1:6" ht="36" x14ac:dyDescent="0.2">
      <c r="A106" s="1544"/>
      <c r="B106" s="660" t="s">
        <v>62</v>
      </c>
      <c r="C106" s="1044">
        <v>1951807365</v>
      </c>
      <c r="D106" s="1040">
        <v>1951807365</v>
      </c>
      <c r="E106" s="1042"/>
      <c r="F106" s="1045"/>
    </row>
    <row r="107" spans="1:6" x14ac:dyDescent="0.2">
      <c r="A107" s="1544"/>
      <c r="B107" s="660" t="s">
        <v>75</v>
      </c>
      <c r="C107" s="1044"/>
      <c r="D107" s="1040"/>
      <c r="E107" s="1042"/>
      <c r="F107" s="1045"/>
    </row>
    <row r="108" spans="1:6" x14ac:dyDescent="0.2">
      <c r="A108" s="1544"/>
      <c r="B108" s="660" t="s">
        <v>55</v>
      </c>
      <c r="C108" s="1044"/>
      <c r="D108" s="1040"/>
      <c r="E108" s="1042">
        <v>49259</v>
      </c>
      <c r="F108" s="1045"/>
    </row>
    <row r="109" spans="1:6" x14ac:dyDescent="0.2">
      <c r="A109" s="1544"/>
      <c r="B109" s="660" t="s">
        <v>76</v>
      </c>
      <c r="C109" s="1044"/>
      <c r="D109" s="1040"/>
      <c r="E109" s="1042"/>
      <c r="F109" s="1045"/>
    </row>
    <row r="110" spans="1:6" ht="24" x14ac:dyDescent="0.2">
      <c r="A110" s="1544"/>
      <c r="B110" s="660" t="s">
        <v>73</v>
      </c>
      <c r="C110" s="1044"/>
      <c r="D110" s="1040"/>
      <c r="E110" s="1042"/>
      <c r="F110" s="1045"/>
    </row>
    <row r="111" spans="1:6" ht="24" x14ac:dyDescent="0.2">
      <c r="A111" s="1544"/>
      <c r="B111" s="660" t="s">
        <v>64</v>
      </c>
      <c r="C111" s="1044"/>
      <c r="D111" s="1040"/>
      <c r="E111" s="1042"/>
      <c r="F111" s="1045"/>
    </row>
    <row r="112" spans="1:6" ht="13.5" thickBot="1" x14ac:dyDescent="0.25">
      <c r="A112" s="1544"/>
      <c r="B112" s="660" t="s">
        <v>71</v>
      </c>
      <c r="C112" s="1046"/>
      <c r="D112" s="1047"/>
      <c r="E112" s="1048"/>
      <c r="F112" s="1049"/>
    </row>
    <row r="113" spans="1:6" ht="13.5" thickBot="1" x14ac:dyDescent="0.25">
      <c r="A113" s="1545"/>
      <c r="B113" s="666" t="s">
        <v>11</v>
      </c>
      <c r="C113" s="882">
        <f>SUM(C105:C112)</f>
        <v>1951807365</v>
      </c>
      <c r="D113" s="882">
        <f t="shared" ref="D113:E113" si="1">SUM(D105:D112)</f>
        <v>1951807365</v>
      </c>
      <c r="E113" s="1043">
        <f t="shared" si="1"/>
        <v>49259</v>
      </c>
      <c r="F113" s="874">
        <f>E113/D113%</f>
        <v>2.5237634042845208E-3</v>
      </c>
    </row>
    <row r="114" spans="1:6" ht="16.5" thickBot="1" x14ac:dyDescent="0.3">
      <c r="A114" s="650" t="s">
        <v>77</v>
      </c>
      <c r="B114" s="651" t="s">
        <v>162</v>
      </c>
      <c r="C114" s="652" t="s">
        <v>158</v>
      </c>
      <c r="D114" s="653" t="s">
        <v>163</v>
      </c>
      <c r="E114" s="653" t="s">
        <v>160</v>
      </c>
      <c r="F114" s="654" t="s">
        <v>161</v>
      </c>
    </row>
    <row r="115" spans="1:6" ht="24" x14ac:dyDescent="0.2">
      <c r="A115" s="1543" t="s">
        <v>500</v>
      </c>
      <c r="B115" s="691" t="s">
        <v>57</v>
      </c>
      <c r="C115" s="699">
        <v>3898618</v>
      </c>
      <c r="D115" s="658">
        <f>314400+8113030</f>
        <v>8427430</v>
      </c>
      <c r="E115" s="658">
        <f>314400+8113030</f>
        <v>8427430</v>
      </c>
      <c r="F115" s="700">
        <f>SUM(E115/D115*100)</f>
        <v>100</v>
      </c>
    </row>
    <row r="116" spans="1:6" ht="36" x14ac:dyDescent="0.2">
      <c r="A116" s="1544"/>
      <c r="B116" s="679" t="s">
        <v>62</v>
      </c>
      <c r="C116" s="701">
        <v>1000000</v>
      </c>
      <c r="D116" s="663">
        <v>1000000</v>
      </c>
      <c r="E116" s="663">
        <v>1000000</v>
      </c>
      <c r="F116" s="702">
        <f>SUM(E116/D116*100)</f>
        <v>100</v>
      </c>
    </row>
    <row r="117" spans="1:6" x14ac:dyDescent="0.2">
      <c r="A117" s="1544"/>
      <c r="B117" s="679" t="s">
        <v>75</v>
      </c>
      <c r="C117" s="701"/>
      <c r="D117" s="663"/>
      <c r="E117" s="663"/>
      <c r="F117" s="702"/>
    </row>
    <row r="118" spans="1:6" x14ac:dyDescent="0.2">
      <c r="A118" s="1544"/>
      <c r="B118" s="679" t="s">
        <v>55</v>
      </c>
      <c r="C118" s="701">
        <v>5000</v>
      </c>
      <c r="D118" s="663">
        <f>104951+62937+14875+5000</f>
        <v>187763</v>
      </c>
      <c r="E118" s="663">
        <f>10000+6602+14875</f>
        <v>31477</v>
      </c>
      <c r="F118" s="702">
        <f t="shared" ref="F118" si="2">SUM(E118/D118*100)</f>
        <v>16.764218722538519</v>
      </c>
    </row>
    <row r="119" spans="1:6" x14ac:dyDescent="0.2">
      <c r="A119" s="1544"/>
      <c r="B119" s="679" t="s">
        <v>76</v>
      </c>
      <c r="C119" s="701"/>
      <c r="D119" s="663"/>
      <c r="E119" s="663"/>
      <c r="F119" s="702"/>
    </row>
    <row r="120" spans="1:6" ht="24" x14ac:dyDescent="0.2">
      <c r="A120" s="1544"/>
      <c r="B120" s="679" t="s">
        <v>73</v>
      </c>
      <c r="C120" s="701"/>
      <c r="D120" s="663"/>
      <c r="E120" s="663"/>
      <c r="F120" s="702"/>
    </row>
    <row r="121" spans="1:6" ht="24" x14ac:dyDescent="0.2">
      <c r="A121" s="1544"/>
      <c r="B121" s="679" t="s">
        <v>64</v>
      </c>
      <c r="C121" s="701"/>
      <c r="D121" s="663"/>
      <c r="E121" s="663"/>
      <c r="F121" s="702"/>
    </row>
    <row r="122" spans="1:6" x14ac:dyDescent="0.2">
      <c r="A122" s="1544"/>
      <c r="B122" s="679" t="s">
        <v>71</v>
      </c>
      <c r="C122" s="701">
        <v>1076960</v>
      </c>
      <c r="D122" s="663"/>
      <c r="E122" s="663"/>
      <c r="F122" s="702"/>
    </row>
    <row r="123" spans="1:6" ht="13.5" thickBot="1" x14ac:dyDescent="0.25">
      <c r="A123" s="1545"/>
      <c r="B123" s="692" t="s">
        <v>11</v>
      </c>
      <c r="C123" s="683">
        <f>SUM(C115:C122)</f>
        <v>5980578</v>
      </c>
      <c r="D123" s="1223">
        <f>SUM(D115:D122)</f>
        <v>9615193</v>
      </c>
      <c r="E123" s="1223">
        <f>SUM(E115:E122)</f>
        <v>9458907</v>
      </c>
      <c r="F123" s="678">
        <f>SUM(E123/D123*100)</f>
        <v>98.374593208893472</v>
      </c>
    </row>
    <row r="124" spans="1:6" ht="24" x14ac:dyDescent="0.2">
      <c r="A124" s="1543" t="s">
        <v>112</v>
      </c>
      <c r="B124" s="693" t="s">
        <v>57</v>
      </c>
      <c r="C124" s="1224"/>
      <c r="D124" s="657"/>
      <c r="E124" s="658"/>
      <c r="F124" s="700"/>
    </row>
    <row r="125" spans="1:6" ht="36" x14ac:dyDescent="0.2">
      <c r="A125" s="1544"/>
      <c r="B125" s="679" t="s">
        <v>62</v>
      </c>
      <c r="C125" s="1225"/>
      <c r="D125" s="662"/>
      <c r="E125" s="663"/>
      <c r="F125" s="702"/>
    </row>
    <row r="126" spans="1:6" x14ac:dyDescent="0.2">
      <c r="A126" s="1544"/>
      <c r="B126" s="679" t="s">
        <v>75</v>
      </c>
      <c r="C126" s="1225"/>
      <c r="D126" s="662"/>
      <c r="E126" s="663"/>
      <c r="F126" s="702"/>
    </row>
    <row r="127" spans="1:6" x14ac:dyDescent="0.2">
      <c r="A127" s="1544"/>
      <c r="B127" s="679" t="s">
        <v>55</v>
      </c>
      <c r="C127" s="1225">
        <v>13000</v>
      </c>
      <c r="D127" s="662">
        <f>1028961+97275+58000</f>
        <v>1184236</v>
      </c>
      <c r="E127" s="663">
        <v>637031</v>
      </c>
      <c r="F127" s="702">
        <f>SUM(E127/D127*100)</f>
        <v>53.792571750901011</v>
      </c>
    </row>
    <row r="128" spans="1:6" x14ac:dyDescent="0.2">
      <c r="A128" s="1544"/>
      <c r="B128" s="679" t="s">
        <v>76</v>
      </c>
      <c r="C128" s="1225"/>
      <c r="D128" s="662"/>
      <c r="E128" s="663"/>
      <c r="F128" s="702"/>
    </row>
    <row r="129" spans="1:6" ht="24" x14ac:dyDescent="0.2">
      <c r="A129" s="1544"/>
      <c r="B129" s="679" t="s">
        <v>73</v>
      </c>
      <c r="C129" s="1225"/>
      <c r="D129" s="662"/>
      <c r="E129" s="663"/>
      <c r="F129" s="702"/>
    </row>
    <row r="130" spans="1:6" ht="24" x14ac:dyDescent="0.2">
      <c r="A130" s="1544"/>
      <c r="B130" s="679" t="s">
        <v>64</v>
      </c>
      <c r="C130" s="1227"/>
      <c r="D130" s="662"/>
      <c r="E130" s="663"/>
      <c r="F130" s="702"/>
    </row>
    <row r="131" spans="1:6" x14ac:dyDescent="0.2">
      <c r="A131" s="1544"/>
      <c r="B131" s="679" t="s">
        <v>71</v>
      </c>
      <c r="C131" s="1225"/>
      <c r="D131" s="662"/>
      <c r="E131" s="663"/>
      <c r="F131" s="702"/>
    </row>
    <row r="132" spans="1:6" ht="13.5" thickBot="1" x14ac:dyDescent="0.25">
      <c r="A132" s="1545"/>
      <c r="B132" s="1230" t="s">
        <v>11</v>
      </c>
      <c r="C132" s="684">
        <f>SUM(C124:C131)</f>
        <v>13000</v>
      </c>
      <c r="D132" s="668">
        <f>SUM(D124:D131)</f>
        <v>1184236</v>
      </c>
      <c r="E132" s="668">
        <f>SUM(E124:E131)</f>
        <v>637031</v>
      </c>
      <c r="F132" s="669">
        <f>SUM(E132/D132*100)</f>
        <v>53.792571750901011</v>
      </c>
    </row>
    <row r="133" spans="1:6" ht="24.75" thickBot="1" x14ac:dyDescent="0.25">
      <c r="A133" s="1543" t="s">
        <v>177</v>
      </c>
      <c r="B133" s="655" t="s">
        <v>57</v>
      </c>
      <c r="C133" s="686"/>
      <c r="D133" s="687">
        <v>11773900</v>
      </c>
      <c r="E133" s="688">
        <v>11773900</v>
      </c>
      <c r="F133" s="872">
        <f>SUM(E133/D133*100)</f>
        <v>100</v>
      </c>
    </row>
    <row r="134" spans="1:6" ht="36.75" thickBot="1" x14ac:dyDescent="0.25">
      <c r="A134" s="1544"/>
      <c r="B134" s="660" t="s">
        <v>62</v>
      </c>
      <c r="C134" s="661"/>
      <c r="D134" s="662"/>
      <c r="E134" s="663"/>
      <c r="F134" s="700"/>
    </row>
    <row r="135" spans="1:6" ht="13.5" thickBot="1" x14ac:dyDescent="0.25">
      <c r="A135" s="1544"/>
      <c r="B135" s="660" t="s">
        <v>75</v>
      </c>
      <c r="C135" s="661"/>
      <c r="D135" s="662"/>
      <c r="E135" s="663"/>
      <c r="F135" s="700"/>
    </row>
    <row r="136" spans="1:6" ht="13.5" thickBot="1" x14ac:dyDescent="0.25">
      <c r="A136" s="1544"/>
      <c r="B136" s="660" t="s">
        <v>55</v>
      </c>
      <c r="C136" s="661">
        <v>30000</v>
      </c>
      <c r="D136" s="662">
        <v>466461</v>
      </c>
      <c r="E136" s="663">
        <f>112271+29390+101518</f>
        <v>243179</v>
      </c>
      <c r="F136" s="700">
        <f>SUM(E136/D136*100)</f>
        <v>52.132761366973881</v>
      </c>
    </row>
    <row r="137" spans="1:6" ht="13.5" thickBot="1" x14ac:dyDescent="0.25">
      <c r="A137" s="1544"/>
      <c r="B137" s="660" t="s">
        <v>76</v>
      </c>
      <c r="C137" s="661"/>
      <c r="D137" s="662"/>
      <c r="E137" s="663"/>
      <c r="F137" s="700"/>
    </row>
    <row r="138" spans="1:6" ht="24.75" thickBot="1" x14ac:dyDescent="0.25">
      <c r="A138" s="1544"/>
      <c r="B138" s="660" t="s">
        <v>73</v>
      </c>
      <c r="C138" s="661"/>
      <c r="D138" s="662"/>
      <c r="E138" s="663"/>
      <c r="F138" s="700"/>
    </row>
    <row r="139" spans="1:6" ht="24.75" thickBot="1" x14ac:dyDescent="0.25">
      <c r="A139" s="1544"/>
      <c r="B139" s="660" t="s">
        <v>64</v>
      </c>
      <c r="C139" s="665"/>
      <c r="D139" s="662"/>
      <c r="E139" s="663"/>
      <c r="F139" s="700"/>
    </row>
    <row r="140" spans="1:6" x14ac:dyDescent="0.2">
      <c r="A140" s="1544"/>
      <c r="B140" s="660" t="s">
        <v>71</v>
      </c>
      <c r="C140" s="661"/>
      <c r="D140" s="662"/>
      <c r="E140" s="663"/>
      <c r="F140" s="700"/>
    </row>
    <row r="141" spans="1:6" ht="13.5" thickBot="1" x14ac:dyDescent="0.25">
      <c r="A141" s="1545"/>
      <c r="B141" s="666" t="s">
        <v>11</v>
      </c>
      <c r="C141" s="667">
        <f>SUM(C133:C140)</f>
        <v>30000</v>
      </c>
      <c r="D141" s="668">
        <f>SUM(D133:D140)</f>
        <v>12240361</v>
      </c>
      <c r="E141" s="668">
        <f>SUM(E133:E140)</f>
        <v>12017079</v>
      </c>
      <c r="F141" s="669">
        <f>E141/D141*100</f>
        <v>98.175854453965854</v>
      </c>
    </row>
    <row r="142" spans="1:6" ht="24.75" thickBot="1" x14ac:dyDescent="0.25">
      <c r="A142" s="1543" t="s">
        <v>567</v>
      </c>
      <c r="B142" s="655" t="s">
        <v>57</v>
      </c>
      <c r="C142" s="656">
        <v>57000</v>
      </c>
      <c r="D142" s="657">
        <v>57000</v>
      </c>
      <c r="E142" s="658"/>
      <c r="F142" s="700">
        <f>SUM(E142/D142*100)</f>
        <v>0</v>
      </c>
    </row>
    <row r="143" spans="1:6" ht="36.75" thickBot="1" x14ac:dyDescent="0.25">
      <c r="A143" s="1544"/>
      <c r="B143" s="660" t="s">
        <v>62</v>
      </c>
      <c r="C143" s="661"/>
      <c r="D143" s="662"/>
      <c r="E143" s="663"/>
      <c r="F143" s="700"/>
    </row>
    <row r="144" spans="1:6" ht="13.5" thickBot="1" x14ac:dyDescent="0.25">
      <c r="A144" s="1544"/>
      <c r="B144" s="660" t="s">
        <v>75</v>
      </c>
      <c r="C144" s="661"/>
      <c r="D144" s="662"/>
      <c r="E144" s="663"/>
      <c r="F144" s="700"/>
    </row>
    <row r="145" spans="1:6" ht="13.5" thickBot="1" x14ac:dyDescent="0.25">
      <c r="A145" s="1544"/>
      <c r="B145" s="660" t="s">
        <v>55</v>
      </c>
      <c r="C145" s="661"/>
      <c r="D145" s="662"/>
      <c r="E145" s="663"/>
      <c r="F145" s="700"/>
    </row>
    <row r="146" spans="1:6" ht="13.5" thickBot="1" x14ac:dyDescent="0.25">
      <c r="A146" s="1544"/>
      <c r="B146" s="660" t="s">
        <v>76</v>
      </c>
      <c r="C146" s="661"/>
      <c r="D146" s="662"/>
      <c r="E146" s="663"/>
      <c r="F146" s="700"/>
    </row>
    <row r="147" spans="1:6" ht="24.75" thickBot="1" x14ac:dyDescent="0.25">
      <c r="A147" s="1544"/>
      <c r="B147" s="660" t="s">
        <v>73</v>
      </c>
      <c r="C147" s="661"/>
      <c r="D147" s="662"/>
      <c r="E147" s="663"/>
      <c r="F147" s="700"/>
    </row>
    <row r="148" spans="1:6" ht="24.75" thickBot="1" x14ac:dyDescent="0.25">
      <c r="A148" s="1544"/>
      <c r="B148" s="660" t="s">
        <v>64</v>
      </c>
      <c r="C148" s="665"/>
      <c r="D148" s="662"/>
      <c r="E148" s="663"/>
      <c r="F148" s="700"/>
    </row>
    <row r="149" spans="1:6" x14ac:dyDescent="0.2">
      <c r="A149" s="1544"/>
      <c r="B149" s="660" t="s">
        <v>71</v>
      </c>
      <c r="C149" s="661"/>
      <c r="D149" s="662"/>
      <c r="E149" s="663"/>
      <c r="F149" s="700"/>
    </row>
    <row r="150" spans="1:6" ht="13.5" thickBot="1" x14ac:dyDescent="0.25">
      <c r="A150" s="1545"/>
      <c r="B150" s="666" t="s">
        <v>11</v>
      </c>
      <c r="C150" s="676">
        <f>SUM(C142:C149)</f>
        <v>57000</v>
      </c>
      <c r="D150" s="677">
        <f>SUM(D142:D149)</f>
        <v>57000</v>
      </c>
      <c r="E150" s="677">
        <f>SUM(E142:E149)</f>
        <v>0</v>
      </c>
      <c r="F150" s="678">
        <f>E150/D150*100</f>
        <v>0</v>
      </c>
    </row>
    <row r="151" spans="1:6" ht="24" x14ac:dyDescent="0.2">
      <c r="A151" s="1543" t="s">
        <v>568</v>
      </c>
      <c r="B151" s="691" t="s">
        <v>57</v>
      </c>
      <c r="C151" s="1224"/>
      <c r="D151" s="657"/>
      <c r="E151" s="658"/>
      <c r="F151" s="700"/>
    </row>
    <row r="152" spans="1:6" ht="36" x14ac:dyDescent="0.2">
      <c r="A152" s="1544"/>
      <c r="B152" s="679" t="s">
        <v>62</v>
      </c>
      <c r="C152" s="1225"/>
      <c r="D152" s="662"/>
      <c r="E152" s="663"/>
      <c r="F152" s="702"/>
    </row>
    <row r="153" spans="1:6" x14ac:dyDescent="0.2">
      <c r="A153" s="1544"/>
      <c r="B153" s="679" t="s">
        <v>75</v>
      </c>
      <c r="C153" s="1225"/>
      <c r="D153" s="662"/>
      <c r="E153" s="663"/>
      <c r="F153" s="702"/>
    </row>
    <row r="154" spans="1:6" x14ac:dyDescent="0.2">
      <c r="A154" s="1544"/>
      <c r="B154" s="679" t="s">
        <v>55</v>
      </c>
      <c r="C154" s="1225"/>
      <c r="D154" s="662"/>
      <c r="E154" s="663"/>
      <c r="F154" s="702"/>
    </row>
    <row r="155" spans="1:6" x14ac:dyDescent="0.2">
      <c r="A155" s="1544"/>
      <c r="B155" s="679" t="s">
        <v>76</v>
      </c>
      <c r="C155" s="1225"/>
      <c r="D155" s="662"/>
      <c r="E155" s="663"/>
      <c r="F155" s="702"/>
    </row>
    <row r="156" spans="1:6" ht="24" x14ac:dyDescent="0.2">
      <c r="A156" s="1544"/>
      <c r="B156" s="679" t="s">
        <v>73</v>
      </c>
      <c r="C156" s="1225"/>
      <c r="D156" s="662"/>
      <c r="E156" s="663"/>
      <c r="F156" s="702"/>
    </row>
    <row r="157" spans="1:6" ht="24" x14ac:dyDescent="0.2">
      <c r="A157" s="1544"/>
      <c r="B157" s="679" t="s">
        <v>64</v>
      </c>
      <c r="C157" s="1227"/>
      <c r="D157" s="662"/>
      <c r="E157" s="663"/>
      <c r="F157" s="702"/>
    </row>
    <row r="158" spans="1:6" x14ac:dyDescent="0.2">
      <c r="A158" s="1544"/>
      <c r="B158" s="679" t="s">
        <v>71</v>
      </c>
      <c r="C158" s="1225">
        <v>406000</v>
      </c>
      <c r="D158" s="662"/>
      <c r="E158" s="663"/>
      <c r="F158" s="702"/>
    </row>
    <row r="159" spans="1:6" ht="13.5" thickBot="1" x14ac:dyDescent="0.25">
      <c r="A159" s="1545"/>
      <c r="B159" s="682" t="s">
        <v>11</v>
      </c>
      <c r="C159" s="684">
        <f>SUM(C151:C158)</f>
        <v>406000</v>
      </c>
      <c r="D159" s="668">
        <f>SUM(D151:D158)</f>
        <v>0</v>
      </c>
      <c r="E159" s="668">
        <f>SUM(E151:E158)</f>
        <v>0</v>
      </c>
      <c r="F159" s="669"/>
    </row>
    <row r="160" spans="1:6" ht="24" x14ac:dyDescent="0.2">
      <c r="A160" s="1543" t="s">
        <v>692</v>
      </c>
      <c r="B160" s="675" t="s">
        <v>57</v>
      </c>
      <c r="C160" s="686"/>
      <c r="D160" s="687"/>
      <c r="E160" s="688"/>
      <c r="F160" s="689"/>
    </row>
    <row r="161" spans="1:6" ht="36" x14ac:dyDescent="0.2">
      <c r="A161" s="1544"/>
      <c r="B161" s="660" t="s">
        <v>62</v>
      </c>
      <c r="C161" s="661"/>
      <c r="D161" s="662"/>
      <c r="E161" s="663"/>
      <c r="F161" s="664"/>
    </row>
    <row r="162" spans="1:6" x14ac:dyDescent="0.2">
      <c r="A162" s="1544"/>
      <c r="B162" s="660" t="s">
        <v>75</v>
      </c>
      <c r="C162" s="661"/>
      <c r="D162" s="662"/>
      <c r="E162" s="663"/>
      <c r="F162" s="664"/>
    </row>
    <row r="163" spans="1:6" x14ac:dyDescent="0.2">
      <c r="A163" s="1544"/>
      <c r="B163" s="660" t="s">
        <v>55</v>
      </c>
      <c r="C163" s="661"/>
      <c r="D163" s="662"/>
      <c r="E163" s="663"/>
      <c r="F163" s="664"/>
    </row>
    <row r="164" spans="1:6" x14ac:dyDescent="0.2">
      <c r="A164" s="1544"/>
      <c r="B164" s="660" t="s">
        <v>76</v>
      </c>
      <c r="C164" s="661"/>
      <c r="D164" s="662"/>
      <c r="E164" s="663"/>
      <c r="F164" s="664"/>
    </row>
    <row r="165" spans="1:6" ht="24" x14ac:dyDescent="0.2">
      <c r="A165" s="1544"/>
      <c r="B165" s="660" t="s">
        <v>73</v>
      </c>
      <c r="C165" s="661"/>
      <c r="D165" s="662"/>
      <c r="E165" s="663"/>
      <c r="F165" s="664"/>
    </row>
    <row r="166" spans="1:6" ht="24" x14ac:dyDescent="0.2">
      <c r="A166" s="1544"/>
      <c r="B166" s="660" t="s">
        <v>64</v>
      </c>
      <c r="C166" s="665"/>
      <c r="D166" s="662"/>
      <c r="E166" s="663"/>
      <c r="F166" s="664"/>
    </row>
    <row r="167" spans="1:6" x14ac:dyDescent="0.2">
      <c r="A167" s="1544"/>
      <c r="B167" s="660" t="s">
        <v>71</v>
      </c>
      <c r="C167" s="661">
        <v>500000</v>
      </c>
      <c r="D167" s="662"/>
      <c r="E167" s="663"/>
      <c r="F167" s="664"/>
    </row>
    <row r="168" spans="1:6" ht="13.5" thickBot="1" x14ac:dyDescent="0.25">
      <c r="A168" s="1545"/>
      <c r="B168" s="666" t="s">
        <v>11</v>
      </c>
      <c r="C168" s="676">
        <f>SUM(C160:C167)</f>
        <v>500000</v>
      </c>
      <c r="D168" s="677">
        <f>SUM(D160:D167)</f>
        <v>0</v>
      </c>
      <c r="E168" s="677">
        <f>SUM(E160:E167)</f>
        <v>0</v>
      </c>
      <c r="F168" s="678"/>
    </row>
    <row r="169" spans="1:6" ht="24" x14ac:dyDescent="0.2">
      <c r="A169" s="1543" t="s">
        <v>501</v>
      </c>
      <c r="B169" s="660" t="s">
        <v>57</v>
      </c>
      <c r="C169" s="656"/>
      <c r="D169" s="657">
        <v>690047</v>
      </c>
      <c r="E169" s="658">
        <v>690047</v>
      </c>
      <c r="F169" s="659">
        <f>E169/D169*100</f>
        <v>100</v>
      </c>
    </row>
    <row r="170" spans="1:6" ht="36" x14ac:dyDescent="0.2">
      <c r="A170" s="1544"/>
      <c r="B170" s="660" t="s">
        <v>62</v>
      </c>
      <c r="C170" s="661"/>
      <c r="D170" s="662"/>
      <c r="E170" s="663"/>
      <c r="F170" s="664"/>
    </row>
    <row r="171" spans="1:6" x14ac:dyDescent="0.2">
      <c r="A171" s="1544"/>
      <c r="B171" s="660" t="s">
        <v>75</v>
      </c>
      <c r="C171" s="661"/>
      <c r="D171" s="662"/>
      <c r="E171" s="663"/>
      <c r="F171" s="664"/>
    </row>
    <row r="172" spans="1:6" x14ac:dyDescent="0.2">
      <c r="A172" s="1544"/>
      <c r="B172" s="660" t="s">
        <v>55</v>
      </c>
      <c r="C172" s="661"/>
      <c r="D172" s="662">
        <v>71723</v>
      </c>
      <c r="E172" s="663">
        <f>119685+32315</f>
        <v>152000</v>
      </c>
      <c r="F172" s="664">
        <f>E172/D172*100</f>
        <v>211.92643921754529</v>
      </c>
    </row>
    <row r="173" spans="1:6" x14ac:dyDescent="0.2">
      <c r="A173" s="1544"/>
      <c r="B173" s="660" t="s">
        <v>76</v>
      </c>
      <c r="C173" s="661"/>
      <c r="D173" s="662"/>
      <c r="E173" s="663"/>
      <c r="F173" s="664"/>
    </row>
    <row r="174" spans="1:6" ht="24" x14ac:dyDescent="0.2">
      <c r="A174" s="1544"/>
      <c r="B174" s="660" t="s">
        <v>73</v>
      </c>
      <c r="C174" s="661"/>
      <c r="D174" s="662">
        <v>70000</v>
      </c>
      <c r="E174" s="663">
        <v>70000</v>
      </c>
      <c r="F174" s="664">
        <f>E174/D174*100</f>
        <v>100</v>
      </c>
    </row>
    <row r="175" spans="1:6" ht="24" x14ac:dyDescent="0.2">
      <c r="A175" s="1544"/>
      <c r="B175" s="660" t="s">
        <v>64</v>
      </c>
      <c r="C175" s="665"/>
      <c r="D175" s="662"/>
      <c r="E175" s="663"/>
      <c r="F175" s="664"/>
    </row>
    <row r="176" spans="1:6" x14ac:dyDescent="0.2">
      <c r="A176" s="1544"/>
      <c r="B176" s="660" t="s">
        <v>71</v>
      </c>
      <c r="C176" s="661"/>
      <c r="D176" s="662"/>
      <c r="E176" s="663"/>
      <c r="F176" s="664"/>
    </row>
    <row r="177" spans="1:6" ht="13.5" thickBot="1" x14ac:dyDescent="0.25">
      <c r="A177" s="1545"/>
      <c r="B177" s="666" t="s">
        <v>11</v>
      </c>
      <c r="C177" s="667">
        <f>SUM(C169:C176)</f>
        <v>0</v>
      </c>
      <c r="D177" s="668">
        <f>SUM(D169:D176)</f>
        <v>831770</v>
      </c>
      <c r="E177" s="668">
        <f>SUM(E169:E176)</f>
        <v>912047</v>
      </c>
      <c r="F177" s="669">
        <f>E177/D177*100</f>
        <v>109.65134592495522</v>
      </c>
    </row>
    <row r="178" spans="1:6" ht="16.5" thickBot="1" x14ac:dyDescent="0.3">
      <c r="A178" s="694" t="s">
        <v>77</v>
      </c>
      <c r="B178" s="695" t="s">
        <v>162</v>
      </c>
      <c r="C178" s="696" t="s">
        <v>158</v>
      </c>
      <c r="D178" s="697" t="s">
        <v>163</v>
      </c>
      <c r="E178" s="697" t="s">
        <v>160</v>
      </c>
      <c r="F178" s="698" t="s">
        <v>161</v>
      </c>
    </row>
    <row r="179" spans="1:6" ht="24" x14ac:dyDescent="0.2">
      <c r="A179" s="1543" t="s">
        <v>178</v>
      </c>
      <c r="B179" s="655" t="s">
        <v>57</v>
      </c>
      <c r="C179" s="686"/>
      <c r="D179" s="687">
        <v>8703500</v>
      </c>
      <c r="E179" s="688">
        <v>8703500</v>
      </c>
      <c r="F179" s="700">
        <f>SUM(E179/D179*100)</f>
        <v>100</v>
      </c>
    </row>
    <row r="180" spans="1:6" ht="36" x14ac:dyDescent="0.2">
      <c r="A180" s="1544"/>
      <c r="B180" s="660" t="s">
        <v>62</v>
      </c>
      <c r="C180" s="661"/>
      <c r="D180" s="662"/>
      <c r="E180" s="663"/>
      <c r="F180" s="664"/>
    </row>
    <row r="181" spans="1:6" x14ac:dyDescent="0.2">
      <c r="A181" s="1544"/>
      <c r="B181" s="660" t="s">
        <v>75</v>
      </c>
      <c r="C181" s="661"/>
      <c r="D181" s="662"/>
      <c r="E181" s="663"/>
      <c r="F181" s="664"/>
    </row>
    <row r="182" spans="1:6" x14ac:dyDescent="0.2">
      <c r="A182" s="1544"/>
      <c r="B182" s="660" t="s">
        <v>55</v>
      </c>
      <c r="C182" s="661"/>
      <c r="D182" s="662"/>
      <c r="E182" s="663"/>
      <c r="F182" s="664"/>
    </row>
    <row r="183" spans="1:6" x14ac:dyDescent="0.2">
      <c r="A183" s="1544"/>
      <c r="B183" s="660" t="s">
        <v>76</v>
      </c>
      <c r="C183" s="661"/>
      <c r="D183" s="662"/>
      <c r="E183" s="663"/>
      <c r="F183" s="664"/>
    </row>
    <row r="184" spans="1:6" ht="24" x14ac:dyDescent="0.2">
      <c r="A184" s="1544"/>
      <c r="B184" s="660" t="s">
        <v>73</v>
      </c>
      <c r="C184" s="661"/>
      <c r="D184" s="662"/>
      <c r="E184" s="663"/>
      <c r="F184" s="664"/>
    </row>
    <row r="185" spans="1:6" ht="24" x14ac:dyDescent="0.2">
      <c r="A185" s="1544"/>
      <c r="B185" s="660" t="s">
        <v>64</v>
      </c>
      <c r="C185" s="665"/>
      <c r="D185" s="662"/>
      <c r="E185" s="663"/>
      <c r="F185" s="664"/>
    </row>
    <row r="186" spans="1:6" x14ac:dyDescent="0.2">
      <c r="A186" s="1544"/>
      <c r="B186" s="660" t="s">
        <v>71</v>
      </c>
      <c r="C186" s="661"/>
      <c r="D186" s="662"/>
      <c r="E186" s="663"/>
      <c r="F186" s="664"/>
    </row>
    <row r="187" spans="1:6" ht="13.5" thickBot="1" x14ac:dyDescent="0.25">
      <c r="A187" s="1545"/>
      <c r="B187" s="666" t="s">
        <v>11</v>
      </c>
      <c r="C187" s="667">
        <f>SUM(C179:C186)</f>
        <v>0</v>
      </c>
      <c r="D187" s="668">
        <f>SUM(D179:D186)</f>
        <v>8703500</v>
      </c>
      <c r="E187" s="668">
        <f>SUM(E179:E186)</f>
        <v>8703500</v>
      </c>
      <c r="F187" s="669">
        <f>E187/D187*100</f>
        <v>100</v>
      </c>
    </row>
    <row r="188" spans="1:6" ht="24" x14ac:dyDescent="0.2">
      <c r="A188" s="1543" t="s">
        <v>507</v>
      </c>
      <c r="B188" s="675" t="s">
        <v>57</v>
      </c>
      <c r="C188" s="686"/>
      <c r="D188" s="687"/>
      <c r="E188" s="688"/>
      <c r="F188" s="689"/>
    </row>
    <row r="189" spans="1:6" ht="36" x14ac:dyDescent="0.2">
      <c r="A189" s="1544"/>
      <c r="B189" s="660" t="s">
        <v>62</v>
      </c>
      <c r="C189" s="661"/>
      <c r="D189" s="662"/>
      <c r="E189" s="663"/>
      <c r="F189" s="664"/>
    </row>
    <row r="190" spans="1:6" x14ac:dyDescent="0.2">
      <c r="A190" s="1544"/>
      <c r="B190" s="660" t="s">
        <v>75</v>
      </c>
      <c r="C190" s="661"/>
      <c r="D190" s="662"/>
      <c r="E190" s="663"/>
      <c r="F190" s="664"/>
    </row>
    <row r="191" spans="1:6" x14ac:dyDescent="0.2">
      <c r="A191" s="1544"/>
      <c r="B191" s="660" t="s">
        <v>55</v>
      </c>
      <c r="C191" s="661">
        <v>4373600</v>
      </c>
      <c r="D191" s="662">
        <v>5837728</v>
      </c>
      <c r="E191" s="663">
        <v>5549857</v>
      </c>
      <c r="F191" s="664">
        <f>E191/D191*100</f>
        <v>95.068783608965674</v>
      </c>
    </row>
    <row r="192" spans="1:6" x14ac:dyDescent="0.2">
      <c r="A192" s="1544"/>
      <c r="B192" s="660" t="s">
        <v>76</v>
      </c>
      <c r="C192" s="661"/>
      <c r="D192" s="662"/>
      <c r="E192" s="663"/>
      <c r="F192" s="664"/>
    </row>
    <row r="193" spans="1:6" ht="24" x14ac:dyDescent="0.2">
      <c r="A193" s="1544"/>
      <c r="B193" s="660" t="s">
        <v>73</v>
      </c>
      <c r="C193" s="661"/>
      <c r="D193" s="662"/>
      <c r="E193" s="663"/>
      <c r="F193" s="664"/>
    </row>
    <row r="194" spans="1:6" ht="24" x14ac:dyDescent="0.2">
      <c r="A194" s="1544"/>
      <c r="B194" s="660" t="s">
        <v>64</v>
      </c>
      <c r="C194" s="665"/>
      <c r="D194" s="662"/>
      <c r="E194" s="663"/>
      <c r="F194" s="664"/>
    </row>
    <row r="195" spans="1:6" x14ac:dyDescent="0.2">
      <c r="A195" s="1544"/>
      <c r="B195" s="660" t="s">
        <v>71</v>
      </c>
      <c r="C195" s="661"/>
      <c r="D195" s="662"/>
      <c r="E195" s="663"/>
      <c r="F195" s="664"/>
    </row>
    <row r="196" spans="1:6" ht="13.5" thickBot="1" x14ac:dyDescent="0.25">
      <c r="A196" s="1545"/>
      <c r="B196" s="690" t="s">
        <v>11</v>
      </c>
      <c r="C196" s="676">
        <f>SUM(C188:C195)</f>
        <v>4373600</v>
      </c>
      <c r="D196" s="677">
        <f>SUM(D188:D195)</f>
        <v>5837728</v>
      </c>
      <c r="E196" s="677">
        <f>SUM(E188:E195)</f>
        <v>5549857</v>
      </c>
      <c r="F196" s="678">
        <f>E196/D196*100</f>
        <v>95.068783608965674</v>
      </c>
    </row>
    <row r="197" spans="1:6" ht="16.5" thickBot="1" x14ac:dyDescent="0.3">
      <c r="A197" s="694" t="s">
        <v>77</v>
      </c>
      <c r="B197" s="695" t="s">
        <v>162</v>
      </c>
      <c r="C197" s="696" t="s">
        <v>158</v>
      </c>
      <c r="D197" s="697" t="s">
        <v>163</v>
      </c>
      <c r="E197" s="697" t="s">
        <v>160</v>
      </c>
      <c r="F197" s="698" t="s">
        <v>161</v>
      </c>
    </row>
    <row r="198" spans="1:6" ht="24" x14ac:dyDescent="0.2">
      <c r="A198" s="1543" t="s">
        <v>502</v>
      </c>
      <c r="B198" s="655" t="s">
        <v>57</v>
      </c>
      <c r="C198" s="656"/>
      <c r="D198" s="657"/>
      <c r="E198" s="658"/>
      <c r="F198" s="664"/>
    </row>
    <row r="199" spans="1:6" ht="36" x14ac:dyDescent="0.2">
      <c r="A199" s="1544"/>
      <c r="B199" s="660" t="s">
        <v>62</v>
      </c>
      <c r="C199" s="661"/>
      <c r="D199" s="662"/>
      <c r="E199" s="663"/>
      <c r="F199" s="664"/>
    </row>
    <row r="200" spans="1:6" x14ac:dyDescent="0.2">
      <c r="A200" s="1544"/>
      <c r="B200" s="660" t="s">
        <v>75</v>
      </c>
      <c r="C200" s="661"/>
      <c r="D200" s="662"/>
      <c r="E200" s="663"/>
      <c r="F200" s="664"/>
    </row>
    <row r="201" spans="1:6" x14ac:dyDescent="0.2">
      <c r="A201" s="1544"/>
      <c r="B201" s="660" t="s">
        <v>55</v>
      </c>
      <c r="C201" s="661">
        <v>4500</v>
      </c>
      <c r="D201" s="662">
        <v>4500</v>
      </c>
      <c r="E201" s="663">
        <v>2369</v>
      </c>
      <c r="F201" s="664">
        <f>E201/D201*100</f>
        <v>52.644444444444446</v>
      </c>
    </row>
    <row r="202" spans="1:6" x14ac:dyDescent="0.2">
      <c r="A202" s="1544"/>
      <c r="B202" s="660" t="s">
        <v>76</v>
      </c>
      <c r="C202" s="661"/>
      <c r="D202" s="662"/>
      <c r="E202" s="663"/>
      <c r="F202" s="664"/>
    </row>
    <row r="203" spans="1:6" ht="24" x14ac:dyDescent="0.2">
      <c r="A203" s="1544"/>
      <c r="B203" s="660" t="s">
        <v>73</v>
      </c>
      <c r="C203" s="661"/>
      <c r="D203" s="662"/>
      <c r="E203" s="663"/>
      <c r="F203" s="664"/>
    </row>
    <row r="204" spans="1:6" ht="24" x14ac:dyDescent="0.2">
      <c r="A204" s="1544"/>
      <c r="B204" s="660" t="s">
        <v>64</v>
      </c>
      <c r="C204" s="665"/>
      <c r="D204" s="662"/>
      <c r="E204" s="663"/>
      <c r="F204" s="664"/>
    </row>
    <row r="205" spans="1:6" ht="13.5" thickBot="1" x14ac:dyDescent="0.25">
      <c r="A205" s="1544"/>
      <c r="B205" s="875" t="s">
        <v>71</v>
      </c>
      <c r="C205" s="877"/>
      <c r="D205" s="881"/>
      <c r="E205" s="880"/>
      <c r="F205" s="873"/>
    </row>
    <row r="206" spans="1:6" ht="13.5" thickBot="1" x14ac:dyDescent="0.25">
      <c r="A206" s="1545"/>
      <c r="B206" s="876" t="s">
        <v>11</v>
      </c>
      <c r="C206" s="878">
        <f>SUM(C198:C205)</f>
        <v>4500</v>
      </c>
      <c r="D206" s="874">
        <f>SUM(D198:D205)</f>
        <v>4500</v>
      </c>
      <c r="E206" s="874">
        <f>SUM(E198:E205)</f>
        <v>2369</v>
      </c>
      <c r="F206" s="874">
        <f>E206/D206*100</f>
        <v>52.644444444444446</v>
      </c>
    </row>
    <row r="207" spans="1:6" ht="24" x14ac:dyDescent="0.2">
      <c r="A207" s="1543" t="s">
        <v>506</v>
      </c>
      <c r="B207" s="655" t="s">
        <v>57</v>
      </c>
      <c r="C207" s="656"/>
      <c r="D207" s="657"/>
      <c r="E207" s="658"/>
      <c r="F207" s="689"/>
    </row>
    <row r="208" spans="1:6" ht="36" x14ac:dyDescent="0.2">
      <c r="A208" s="1544"/>
      <c r="B208" s="660" t="s">
        <v>62</v>
      </c>
      <c r="C208" s="661"/>
      <c r="D208" s="662"/>
      <c r="E208" s="663"/>
      <c r="F208" s="664"/>
    </row>
    <row r="209" spans="1:6" x14ac:dyDescent="0.2">
      <c r="A209" s="1544"/>
      <c r="B209" s="660" t="s">
        <v>75</v>
      </c>
      <c r="C209" s="661"/>
      <c r="D209" s="662"/>
      <c r="E209" s="663"/>
      <c r="F209" s="664"/>
    </row>
    <row r="210" spans="1:6" x14ac:dyDescent="0.2">
      <c r="A210" s="1544"/>
      <c r="B210" s="660" t="s">
        <v>55</v>
      </c>
      <c r="C210" s="661"/>
      <c r="D210" s="662"/>
      <c r="E210" s="663"/>
      <c r="F210" s="664"/>
    </row>
    <row r="211" spans="1:6" x14ac:dyDescent="0.2">
      <c r="A211" s="1544"/>
      <c r="B211" s="660" t="s">
        <v>76</v>
      </c>
      <c r="C211" s="661"/>
      <c r="D211" s="662"/>
      <c r="E211" s="663"/>
      <c r="F211" s="664"/>
    </row>
    <row r="212" spans="1:6" ht="24" x14ac:dyDescent="0.2">
      <c r="A212" s="1544"/>
      <c r="B212" s="660" t="s">
        <v>73</v>
      </c>
      <c r="C212" s="661">
        <v>247000</v>
      </c>
      <c r="D212" s="662">
        <v>4132501</v>
      </c>
      <c r="E212" s="663">
        <v>4104438</v>
      </c>
      <c r="F212" s="664">
        <f>E212/D212*100</f>
        <v>99.32091970455663</v>
      </c>
    </row>
    <row r="213" spans="1:6" ht="24" x14ac:dyDescent="0.2">
      <c r="A213" s="1544"/>
      <c r="B213" s="660" t="s">
        <v>64</v>
      </c>
      <c r="C213" s="665"/>
      <c r="D213" s="662"/>
      <c r="E213" s="663"/>
      <c r="F213" s="664"/>
    </row>
    <row r="214" spans="1:6" ht="13.5" thickBot="1" x14ac:dyDescent="0.25">
      <c r="A214" s="1544"/>
      <c r="B214" s="875" t="s">
        <v>71</v>
      </c>
      <c r="C214" s="877"/>
      <c r="D214" s="662"/>
      <c r="E214" s="880"/>
      <c r="F214" s="873"/>
    </row>
    <row r="215" spans="1:6" ht="13.5" thickBot="1" x14ac:dyDescent="0.25">
      <c r="A215" s="1545"/>
      <c r="B215" s="876" t="s">
        <v>11</v>
      </c>
      <c r="C215" s="1233">
        <f>SUM(C207:C214)</f>
        <v>247000</v>
      </c>
      <c r="D215" s="1234">
        <f>SUM(D207:D214)</f>
        <v>4132501</v>
      </c>
      <c r="E215" s="1235">
        <f>SUM(E207:E214)</f>
        <v>4104438</v>
      </c>
      <c r="F215" s="1235">
        <f>E215/D215*100</f>
        <v>99.32091970455663</v>
      </c>
    </row>
    <row r="216" spans="1:6" ht="24" x14ac:dyDescent="0.2">
      <c r="A216" s="1543" t="s">
        <v>503</v>
      </c>
      <c r="B216" s="691" t="s">
        <v>57</v>
      </c>
      <c r="C216" s="1224"/>
      <c r="D216" s="657"/>
      <c r="E216" s="658"/>
      <c r="F216" s="659"/>
    </row>
    <row r="217" spans="1:6" ht="36" x14ac:dyDescent="0.2">
      <c r="A217" s="1544"/>
      <c r="B217" s="679" t="s">
        <v>62</v>
      </c>
      <c r="C217" s="1225"/>
      <c r="D217" s="662"/>
      <c r="E217" s="663"/>
      <c r="F217" s="664"/>
    </row>
    <row r="218" spans="1:6" x14ac:dyDescent="0.2">
      <c r="A218" s="1544"/>
      <c r="B218" s="679" t="s">
        <v>75</v>
      </c>
      <c r="C218" s="1225">
        <v>2160000</v>
      </c>
      <c r="D218" s="662"/>
      <c r="E218" s="663"/>
      <c r="F218" s="664"/>
    </row>
    <row r="219" spans="1:6" x14ac:dyDescent="0.2">
      <c r="A219" s="1544"/>
      <c r="B219" s="679" t="s">
        <v>55</v>
      </c>
      <c r="C219" s="1225"/>
      <c r="D219" s="662">
        <v>308000</v>
      </c>
      <c r="E219" s="663">
        <v>568000</v>
      </c>
      <c r="F219" s="664">
        <f>E219/D219%</f>
        <v>184.41558441558442</v>
      </c>
    </row>
    <row r="220" spans="1:6" x14ac:dyDescent="0.2">
      <c r="A220" s="1544"/>
      <c r="B220" s="679" t="s">
        <v>76</v>
      </c>
      <c r="C220" s="1225"/>
      <c r="D220" s="662"/>
      <c r="E220" s="663"/>
      <c r="F220" s="664"/>
    </row>
    <row r="221" spans="1:6" ht="24" x14ac:dyDescent="0.2">
      <c r="A221" s="1544"/>
      <c r="B221" s="679" t="s">
        <v>73</v>
      </c>
      <c r="C221" s="1225"/>
      <c r="D221" s="662"/>
      <c r="E221" s="663"/>
      <c r="F221" s="664"/>
    </row>
    <row r="222" spans="1:6" ht="24" x14ac:dyDescent="0.2">
      <c r="A222" s="1544"/>
      <c r="B222" s="679" t="s">
        <v>64</v>
      </c>
      <c r="C222" s="1227"/>
      <c r="D222" s="662"/>
      <c r="E222" s="663"/>
      <c r="F222" s="664"/>
    </row>
    <row r="223" spans="1:6" ht="13.5" thickBot="1" x14ac:dyDescent="0.25">
      <c r="A223" s="1544"/>
      <c r="B223" s="1231" t="s">
        <v>71</v>
      </c>
      <c r="C223" s="1225"/>
      <c r="D223" s="662"/>
      <c r="E223" s="663"/>
      <c r="F223" s="664"/>
    </row>
    <row r="224" spans="1:6" ht="13.5" thickBot="1" x14ac:dyDescent="0.25">
      <c r="A224" s="1545"/>
      <c r="B224" s="1232" t="s">
        <v>11</v>
      </c>
      <c r="C224" s="684">
        <f>SUM(C216:C223)</f>
        <v>2160000</v>
      </c>
      <c r="D224" s="668">
        <f>SUM(D216:D223)</f>
        <v>308000</v>
      </c>
      <c r="E224" s="668">
        <f>SUM(E216:E223)</f>
        <v>568000</v>
      </c>
      <c r="F224" s="669">
        <f t="shared" ref="F224" si="3">E224/D224%</f>
        <v>184.41558441558442</v>
      </c>
    </row>
    <row r="225" spans="1:6" ht="24" x14ac:dyDescent="0.2">
      <c r="A225" s="1543" t="s">
        <v>504</v>
      </c>
      <c r="B225" s="655" t="s">
        <v>57</v>
      </c>
      <c r="C225" s="686">
        <f>368000+14124000+50623000+7683000+1492000+240000+281000+1247000+900000</f>
        <v>76958000</v>
      </c>
      <c r="D225" s="687">
        <f>368000+14195750+50623000+7683000+1492000+240000+281000+1250250+900000+2160000</f>
        <v>79193000</v>
      </c>
      <c r="E225" s="688">
        <f>13998469+53854570+8643642+1279000+587161+1634666+545145+904100+937498</f>
        <v>82384251</v>
      </c>
      <c r="F225" s="689">
        <f>E225/D225%</f>
        <v>104.0297134847777</v>
      </c>
    </row>
    <row r="226" spans="1:6" ht="36" x14ac:dyDescent="0.2">
      <c r="A226" s="1544"/>
      <c r="B226" s="660" t="s">
        <v>62</v>
      </c>
      <c r="C226" s="661"/>
      <c r="D226" s="662"/>
      <c r="E226" s="663">
        <f>4770</f>
        <v>4770</v>
      </c>
      <c r="F226" s="664"/>
    </row>
    <row r="227" spans="1:6" x14ac:dyDescent="0.2">
      <c r="A227" s="1544"/>
      <c r="B227" s="660" t="s">
        <v>75</v>
      </c>
      <c r="C227" s="661"/>
      <c r="D227" s="662"/>
      <c r="E227" s="663"/>
      <c r="F227" s="664"/>
    </row>
    <row r="228" spans="1:6" x14ac:dyDescent="0.2">
      <c r="A228" s="1544"/>
      <c r="B228" s="660" t="s">
        <v>55</v>
      </c>
      <c r="C228" s="661"/>
      <c r="D228" s="662"/>
      <c r="E228" s="663"/>
      <c r="F228" s="664"/>
    </row>
    <row r="229" spans="1:6" x14ac:dyDescent="0.2">
      <c r="A229" s="1544"/>
      <c r="B229" s="660" t="s">
        <v>76</v>
      </c>
      <c r="C229" s="661"/>
      <c r="D229" s="662"/>
      <c r="E229" s="663"/>
      <c r="F229" s="664"/>
    </row>
    <row r="230" spans="1:6" ht="24" x14ac:dyDescent="0.2">
      <c r="A230" s="1544"/>
      <c r="B230" s="660" t="s">
        <v>73</v>
      </c>
      <c r="C230" s="661"/>
      <c r="D230" s="662"/>
      <c r="E230" s="663"/>
      <c r="F230" s="664"/>
    </row>
    <row r="231" spans="1:6" ht="24" x14ac:dyDescent="0.2">
      <c r="A231" s="1544"/>
      <c r="B231" s="660" t="s">
        <v>64</v>
      </c>
      <c r="C231" s="665"/>
      <c r="D231" s="662"/>
      <c r="E231" s="663"/>
      <c r="F231" s="664"/>
    </row>
    <row r="232" spans="1:6" ht="13.5" thickBot="1" x14ac:dyDescent="0.25">
      <c r="A232" s="1544"/>
      <c r="B232" s="875" t="s">
        <v>71</v>
      </c>
      <c r="C232" s="877"/>
      <c r="D232" s="662"/>
      <c r="E232" s="880"/>
      <c r="F232" s="873"/>
    </row>
    <row r="233" spans="1:6" ht="13.5" thickBot="1" x14ac:dyDescent="0.25">
      <c r="A233" s="1545"/>
      <c r="B233" s="876" t="s">
        <v>11</v>
      </c>
      <c r="C233" s="878">
        <f>SUM(C225:C232)</f>
        <v>76958000</v>
      </c>
      <c r="D233" s="879">
        <f>SUM(D225:D232)</f>
        <v>79193000</v>
      </c>
      <c r="E233" s="874">
        <f>SUM(E225:E232)</f>
        <v>82389021</v>
      </c>
      <c r="F233" s="874">
        <f>E233/D233*100</f>
        <v>104.03573674440922</v>
      </c>
    </row>
    <row r="234" spans="1:6" ht="24" x14ac:dyDescent="0.2">
      <c r="A234" s="1543" t="s">
        <v>80</v>
      </c>
      <c r="B234" s="655" t="s">
        <v>57</v>
      </c>
      <c r="C234" s="656"/>
      <c r="D234" s="657"/>
      <c r="E234" s="658"/>
      <c r="F234" s="689"/>
    </row>
    <row r="235" spans="1:6" ht="36" x14ac:dyDescent="0.2">
      <c r="A235" s="1544"/>
      <c r="B235" s="660" t="s">
        <v>62</v>
      </c>
      <c r="C235" s="661"/>
      <c r="D235" s="662"/>
      <c r="E235" s="663"/>
      <c r="F235" s="664"/>
    </row>
    <row r="236" spans="1:6" x14ac:dyDescent="0.2">
      <c r="A236" s="1544"/>
      <c r="B236" s="660" t="s">
        <v>75</v>
      </c>
      <c r="C236" s="661"/>
      <c r="D236" s="662"/>
      <c r="E236" s="663"/>
      <c r="F236" s="664"/>
    </row>
    <row r="237" spans="1:6" x14ac:dyDescent="0.2">
      <c r="A237" s="1544"/>
      <c r="B237" s="660" t="s">
        <v>55</v>
      </c>
      <c r="C237" s="661"/>
      <c r="D237" s="662"/>
      <c r="E237" s="663"/>
      <c r="F237" s="664"/>
    </row>
    <row r="238" spans="1:6" x14ac:dyDescent="0.2">
      <c r="A238" s="1544"/>
      <c r="B238" s="660" t="s">
        <v>76</v>
      </c>
      <c r="C238" s="661"/>
      <c r="D238" s="662"/>
      <c r="E238" s="663"/>
      <c r="F238" s="664"/>
    </row>
    <row r="239" spans="1:6" ht="24" x14ac:dyDescent="0.2">
      <c r="A239" s="1544"/>
      <c r="B239" s="660" t="s">
        <v>73</v>
      </c>
      <c r="C239" s="661"/>
      <c r="D239" s="662"/>
      <c r="E239" s="663"/>
      <c r="F239" s="664"/>
    </row>
    <row r="240" spans="1:6" ht="24" x14ac:dyDescent="0.2">
      <c r="A240" s="1544"/>
      <c r="B240" s="660" t="s">
        <v>64</v>
      </c>
      <c r="C240" s="665"/>
      <c r="D240" s="662"/>
      <c r="E240" s="663"/>
      <c r="F240" s="664"/>
    </row>
    <row r="241" spans="1:6" ht="13.5" thickBot="1" x14ac:dyDescent="0.25">
      <c r="A241" s="1544"/>
      <c r="B241" s="875" t="s">
        <v>71</v>
      </c>
      <c r="C241" s="877">
        <v>37570128</v>
      </c>
      <c r="D241" s="881">
        <v>49117789</v>
      </c>
      <c r="E241" s="880"/>
      <c r="F241" s="664">
        <f>E241/D241*100</f>
        <v>0</v>
      </c>
    </row>
    <row r="242" spans="1:6" ht="13.5" thickBot="1" x14ac:dyDescent="0.25">
      <c r="A242" s="1545"/>
      <c r="B242" s="876" t="s">
        <v>11</v>
      </c>
      <c r="C242" s="878">
        <f>SUM(C234:C241)</f>
        <v>37570128</v>
      </c>
      <c r="D242" s="874">
        <f>SUM(D234:D241)</f>
        <v>49117789</v>
      </c>
      <c r="E242" s="874">
        <f>SUM(E234:E241)</f>
        <v>0</v>
      </c>
      <c r="F242" s="874">
        <f>E242/D242*100</f>
        <v>0</v>
      </c>
    </row>
    <row r="243" spans="1:6" ht="24" x14ac:dyDescent="0.2">
      <c r="A243" s="1543" t="s">
        <v>11</v>
      </c>
      <c r="B243" s="675" t="s">
        <v>57</v>
      </c>
      <c r="C243" s="882">
        <f>SUM(C151+C142+C105+C69+C234+C225+C216+C207+C198+C188+C179+C169+C160+C133+C124+C115+C87+C78+C60+C51+C41+C32+C23+C14+C5)</f>
        <v>416577100</v>
      </c>
      <c r="D243" s="882">
        <f t="shared" ref="D243:E243" si="4">SUM(D151+D142+D105+D69+D234+D225+D216+D207+D198+D188+D179+D169+D160+D133+D124+D115+D87+D78+D60+D51+D41+D32+D23+D14+D5)</f>
        <v>884063412</v>
      </c>
      <c r="E243" s="882">
        <f t="shared" si="4"/>
        <v>874821335</v>
      </c>
      <c r="F243" s="871">
        <f>E243/D243*100</f>
        <v>98.954591166815533</v>
      </c>
    </row>
    <row r="244" spans="1:6" ht="36" x14ac:dyDescent="0.2">
      <c r="A244" s="1544"/>
      <c r="B244" s="660" t="s">
        <v>62</v>
      </c>
      <c r="C244" s="882">
        <f t="shared" ref="C244:E244" si="5">SUM(C152+C143+C106+C70+C235+C226+C217+C208+C199+C189+C180+C170+C161+C134+C125+C116+C88+C79+C61+C52+C42+C33+C24+C15+C6)</f>
        <v>1968432291</v>
      </c>
      <c r="D244" s="882">
        <f t="shared" si="5"/>
        <v>2854405849</v>
      </c>
      <c r="E244" s="882">
        <f t="shared" si="5"/>
        <v>102763230</v>
      </c>
      <c r="F244" s="871">
        <f t="shared" ref="F244:F251" si="6">E244/D244*100</f>
        <v>3.600161835290578</v>
      </c>
    </row>
    <row r="245" spans="1:6" x14ac:dyDescent="0.2">
      <c r="A245" s="1544"/>
      <c r="B245" s="660" t="s">
        <v>75</v>
      </c>
      <c r="C245" s="882">
        <f t="shared" ref="C245:E245" si="7">SUM(C153+C144+C107+C71+C236+C227+C218+C209+C200+C190+C181+C171+C162+C135+C126+C117+C89+C80+C62+C53+C43+C34+C25+C16+C7)</f>
        <v>2160000</v>
      </c>
      <c r="D245" s="882">
        <f t="shared" si="7"/>
        <v>0</v>
      </c>
      <c r="E245" s="882">
        <f t="shared" si="7"/>
        <v>0</v>
      </c>
      <c r="F245" s="871"/>
    </row>
    <row r="246" spans="1:6" x14ac:dyDescent="0.2">
      <c r="A246" s="1544"/>
      <c r="B246" s="660" t="s">
        <v>55</v>
      </c>
      <c r="C246" s="882">
        <f t="shared" ref="C246:E246" si="8">SUM(C154+C145+C108+C72+C237+C228+C219+C210+C201+C191+C182+C172+C163+C136+C127+C118+C90+C81+C63+C54+C44+C35+C26+C17+C8)</f>
        <v>59300382</v>
      </c>
      <c r="D246" s="882">
        <f t="shared" si="8"/>
        <v>79425324</v>
      </c>
      <c r="E246" s="882">
        <f t="shared" si="8"/>
        <v>82553769</v>
      </c>
      <c r="F246" s="871">
        <f t="shared" si="6"/>
        <v>103.93885078769082</v>
      </c>
    </row>
    <row r="247" spans="1:6" x14ac:dyDescent="0.2">
      <c r="A247" s="1544"/>
      <c r="B247" s="660" t="s">
        <v>76</v>
      </c>
      <c r="C247" s="882">
        <f t="shared" ref="C247:E247" si="9">SUM(C155+C146+C109+C73+C238+C229+C220+C211+C202+C192+C183+C173+C164+C137+C128+C119+C91+C82+C64+C55+C45+C36+C27+C18+C9)</f>
        <v>0</v>
      </c>
      <c r="D247" s="882">
        <f t="shared" si="9"/>
        <v>1770403</v>
      </c>
      <c r="E247" s="882">
        <f t="shared" si="9"/>
        <v>2574243</v>
      </c>
      <c r="F247" s="871">
        <f t="shared" si="6"/>
        <v>145.40435143862723</v>
      </c>
    </row>
    <row r="248" spans="1:6" ht="24" x14ac:dyDescent="0.2">
      <c r="A248" s="1544"/>
      <c r="B248" s="660" t="s">
        <v>73</v>
      </c>
      <c r="C248" s="882">
        <f t="shared" ref="C248:E248" si="10">SUM(C156+C147+C110+C74+C239+C230+C221+C212+C203+C193+C184+C174+C165+C138+C129+C120+C92+C83+C65+C56+C46+C37+C28+C19+C10)</f>
        <v>247000</v>
      </c>
      <c r="D248" s="882">
        <f t="shared" si="10"/>
        <v>12036505</v>
      </c>
      <c r="E248" s="882">
        <f t="shared" si="10"/>
        <v>4274438</v>
      </c>
      <c r="F248" s="871">
        <f t="shared" si="6"/>
        <v>35.512285335319518</v>
      </c>
    </row>
    <row r="249" spans="1:6" ht="24" x14ac:dyDescent="0.2">
      <c r="A249" s="1544"/>
      <c r="B249" s="660" t="s">
        <v>64</v>
      </c>
      <c r="C249" s="882">
        <f t="shared" ref="C249:E249" si="11">SUM(C157+C148+C111+C75+C240+C231+C222+C213+C204+C194+C185+C175+C166+C139+C130+C121+C93+C84+C66+C57+C47+C38+C29+C20+C11)</f>
        <v>0</v>
      </c>
      <c r="D249" s="882">
        <f t="shared" si="11"/>
        <v>0</v>
      </c>
      <c r="E249" s="882">
        <f t="shared" si="11"/>
        <v>0</v>
      </c>
      <c r="F249" s="871"/>
    </row>
    <row r="250" spans="1:6" x14ac:dyDescent="0.2">
      <c r="A250" s="1544"/>
      <c r="B250" s="660" t="s">
        <v>71</v>
      </c>
      <c r="C250" s="882">
        <f>SUM(C158+C149+C112+C76+C241+C232+C223+C214+C205+C195+C186+C176+C167+C140+C131+C122+C94+C85+C67+C58+C48+C39+C30+C21+C12+C103)</f>
        <v>164768562</v>
      </c>
      <c r="D250" s="882">
        <f t="shared" ref="D250:E250" si="12">SUM(D158+D149+D112+D76+D241+D232+D223+D214+D205+D195+D186+D176+D167+D140+D131+D122+D94+D85+D67+D58+D48+D39+D30+D21+D12)</f>
        <v>184813281</v>
      </c>
      <c r="E250" s="882">
        <f t="shared" si="12"/>
        <v>149013645</v>
      </c>
      <c r="F250" s="871">
        <f t="shared" si="6"/>
        <v>80.629294709615593</v>
      </c>
    </row>
    <row r="251" spans="1:6" ht="13.5" thickBot="1" x14ac:dyDescent="0.25">
      <c r="A251" s="1545"/>
      <c r="B251" s="666" t="s">
        <v>11</v>
      </c>
      <c r="C251" s="703">
        <f>SUM(C243:C250)</f>
        <v>2611485335</v>
      </c>
      <c r="D251" s="869">
        <f>SUM(D243:D250)</f>
        <v>4016514774</v>
      </c>
      <c r="E251" s="869">
        <f>SUM(E243:E250)</f>
        <v>1216000660</v>
      </c>
      <c r="F251" s="871">
        <f t="shared" si="6"/>
        <v>30.275020220802006</v>
      </c>
    </row>
    <row r="255" spans="1:6" x14ac:dyDescent="0.2">
      <c r="C255" s="1079">
        <f>2611485335-C251</f>
        <v>0</v>
      </c>
    </row>
  </sheetData>
  <mergeCells count="28">
    <mergeCell ref="A115:A123"/>
    <mergeCell ref="A124:A132"/>
    <mergeCell ref="A133:A141"/>
    <mergeCell ref="A160:A168"/>
    <mergeCell ref="A169:A177"/>
    <mergeCell ref="A243:A251"/>
    <mergeCell ref="A188:A196"/>
    <mergeCell ref="A216:A224"/>
    <mergeCell ref="A225:A233"/>
    <mergeCell ref="A234:A242"/>
    <mergeCell ref="A198:A206"/>
    <mergeCell ref="A207:A215"/>
    <mergeCell ref="A179:A187"/>
    <mergeCell ref="A1:G1"/>
    <mergeCell ref="A5:A13"/>
    <mergeCell ref="A14:A22"/>
    <mergeCell ref="A23:A31"/>
    <mergeCell ref="A32:A40"/>
    <mergeCell ref="A41:A49"/>
    <mergeCell ref="A51:A59"/>
    <mergeCell ref="A60:A68"/>
    <mergeCell ref="A78:A86"/>
    <mergeCell ref="A87:A95"/>
    <mergeCell ref="A69:A77"/>
    <mergeCell ref="A96:A104"/>
    <mergeCell ref="A142:A150"/>
    <mergeCell ref="A151:A159"/>
    <mergeCell ref="A105:A11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12/2018.(V.31.) Egyek Önk.</oddHeader>
  </headerFooter>
  <rowBreaks count="4" manualBreakCount="4">
    <brk id="49" max="6" man="1"/>
    <brk id="113" max="6" man="1"/>
    <brk id="177" max="6" man="1"/>
    <brk id="196" max="6" man="1"/>
  </rowBreaks>
  <colBreaks count="1" manualBreakCount="1">
    <brk id="7" max="158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topLeftCell="C1" zoomScaleNormal="130" workbookViewId="0">
      <selection activeCell="J24" sqref="J24"/>
    </sheetView>
  </sheetViews>
  <sheetFormatPr defaultRowHeight="12.75" x14ac:dyDescent="0.2"/>
  <cols>
    <col min="1" max="1" width="36.7109375" customWidth="1"/>
    <col min="2" max="2" width="15.5703125" bestFit="1" customWidth="1"/>
    <col min="3" max="4" width="13.140625" customWidth="1"/>
    <col min="5" max="5" width="8.7109375" customWidth="1"/>
    <col min="6" max="6" width="37.28515625" customWidth="1"/>
    <col min="7" max="7" width="14.140625" customWidth="1"/>
    <col min="8" max="8" width="12.42578125" style="24" customWidth="1"/>
    <col min="9" max="9" width="12.140625" style="24" customWidth="1"/>
    <col min="10" max="10" width="10.85546875" customWidth="1"/>
    <col min="11" max="11" width="11.140625" bestFit="1" customWidth="1"/>
  </cols>
  <sheetData>
    <row r="1" spans="1:11" ht="15.75" x14ac:dyDescent="0.25">
      <c r="A1" s="1647" t="s">
        <v>729</v>
      </c>
      <c r="B1" s="1647"/>
      <c r="C1" s="1647"/>
      <c r="D1" s="1647"/>
      <c r="E1" s="1647"/>
      <c r="F1" s="1647"/>
      <c r="G1" s="1647"/>
      <c r="H1" s="1647"/>
      <c r="I1" s="1647"/>
      <c r="J1" s="1647"/>
    </row>
    <row r="2" spans="1:11" x14ac:dyDescent="0.2">
      <c r="A2" s="514"/>
      <c r="B2" s="515"/>
      <c r="C2" s="515"/>
      <c r="D2" s="515"/>
      <c r="E2" s="514"/>
      <c r="F2" s="514"/>
      <c r="G2" s="3"/>
      <c r="H2" s="1023"/>
      <c r="I2" s="1023"/>
      <c r="J2" s="3"/>
    </row>
    <row r="3" spans="1:11" ht="13.5" thickBot="1" x14ac:dyDescent="0.25">
      <c r="A3" s="3"/>
      <c r="B3" s="3"/>
      <c r="C3" s="3"/>
      <c r="D3" s="3"/>
      <c r="E3" s="3"/>
      <c r="F3" s="3"/>
      <c r="G3" s="3"/>
      <c r="H3" s="1648" t="s">
        <v>555</v>
      </c>
      <c r="I3" s="1648"/>
      <c r="J3" s="1648"/>
    </row>
    <row r="4" spans="1:11" x14ac:dyDescent="0.2">
      <c r="A4" s="516"/>
      <c r="B4" s="528"/>
      <c r="C4" s="528"/>
      <c r="D4" s="529"/>
      <c r="E4" s="528"/>
      <c r="F4" s="517"/>
      <c r="G4" s="528"/>
      <c r="H4" s="1024"/>
      <c r="I4" s="1031"/>
      <c r="J4" s="528"/>
    </row>
    <row r="5" spans="1:11" x14ac:dyDescent="0.2">
      <c r="A5" s="518" t="s">
        <v>349</v>
      </c>
      <c r="B5" s="530" t="s">
        <v>158</v>
      </c>
      <c r="C5" s="530" t="s">
        <v>159</v>
      </c>
      <c r="D5" s="531" t="s">
        <v>160</v>
      </c>
      <c r="E5" s="530" t="s">
        <v>360</v>
      </c>
      <c r="F5" s="519" t="s">
        <v>350</v>
      </c>
      <c r="G5" s="530" t="s">
        <v>158</v>
      </c>
      <c r="H5" s="1025" t="s">
        <v>159</v>
      </c>
      <c r="I5" s="1032" t="s">
        <v>160</v>
      </c>
      <c r="J5" s="530" t="s">
        <v>360</v>
      </c>
    </row>
    <row r="6" spans="1:11" ht="13.5" thickBot="1" x14ac:dyDescent="0.25">
      <c r="A6" s="520"/>
      <c r="B6" s="530"/>
      <c r="C6" s="530"/>
      <c r="D6" s="531"/>
      <c r="E6" s="530"/>
      <c r="F6" s="519"/>
      <c r="G6" s="518"/>
      <c r="H6" s="1026"/>
      <c r="I6" s="1033"/>
      <c r="J6" s="518"/>
    </row>
    <row r="7" spans="1:11" ht="13.5" thickBot="1" x14ac:dyDescent="0.25">
      <c r="A7" s="519"/>
      <c r="B7" s="521"/>
      <c r="C7" s="521"/>
      <c r="D7" s="522"/>
      <c r="E7" s="572"/>
      <c r="F7" s="573"/>
      <c r="G7" s="574"/>
      <c r="H7" s="1027"/>
      <c r="I7" s="1034"/>
      <c r="J7" s="516"/>
    </row>
    <row r="8" spans="1:11" ht="13.5" thickBot="1" x14ac:dyDescent="0.25">
      <c r="A8" s="575" t="s">
        <v>351</v>
      </c>
      <c r="B8" s="516"/>
      <c r="C8" s="516"/>
      <c r="D8" s="576"/>
      <c r="E8" s="516"/>
      <c r="F8" s="577" t="s">
        <v>352</v>
      </c>
      <c r="G8" s="578"/>
      <c r="H8" s="1028"/>
      <c r="I8" s="1035"/>
      <c r="J8" s="579"/>
    </row>
    <row r="9" spans="1:11" ht="13.5" thickBot="1" x14ac:dyDescent="0.25">
      <c r="A9" s="580" t="s">
        <v>459</v>
      </c>
      <c r="B9" s="581">
        <v>217725825</v>
      </c>
      <c r="C9" s="581">
        <v>579747801</v>
      </c>
      <c r="D9" s="581">
        <v>488940215</v>
      </c>
      <c r="E9" s="581">
        <f>SUM(D9/C9*100)</f>
        <v>84.33670885109575</v>
      </c>
      <c r="F9" s="582" t="s">
        <v>460</v>
      </c>
      <c r="G9" s="583">
        <v>314129702</v>
      </c>
      <c r="H9" s="1016">
        <v>721265789</v>
      </c>
      <c r="I9" s="1017">
        <v>721265789</v>
      </c>
      <c r="J9" s="527">
        <f t="shared" ref="J9:J15" si="0">SUM(I9/H9*100)</f>
        <v>100</v>
      </c>
      <c r="K9" s="2"/>
    </row>
    <row r="10" spans="1:11" ht="26.25" thickBot="1" x14ac:dyDescent="0.25">
      <c r="A10" s="584" t="s">
        <v>115</v>
      </c>
      <c r="B10" s="527">
        <v>38450677</v>
      </c>
      <c r="C10" s="527">
        <v>87125983</v>
      </c>
      <c r="D10" s="527">
        <v>67695162</v>
      </c>
      <c r="E10" s="581">
        <f t="shared" ref="E10:E15" si="1">SUM(D10/C10*100)</f>
        <v>77.698018052777655</v>
      </c>
      <c r="F10" s="585" t="s">
        <v>75</v>
      </c>
      <c r="G10" s="585">
        <v>79118000</v>
      </c>
      <c r="H10" s="600">
        <v>79193000</v>
      </c>
      <c r="I10" s="1018">
        <v>82384251</v>
      </c>
      <c r="J10" s="527">
        <f t="shared" si="0"/>
        <v>104.0297134847777</v>
      </c>
      <c r="K10" s="2"/>
    </row>
    <row r="11" spans="1:11" ht="12.75" customHeight="1" thickBot="1" x14ac:dyDescent="0.25">
      <c r="A11" s="586" t="s">
        <v>461</v>
      </c>
      <c r="B11" s="527">
        <v>131862441</v>
      </c>
      <c r="C11" s="527">
        <v>216422334</v>
      </c>
      <c r="D11" s="527">
        <v>198715724</v>
      </c>
      <c r="E11" s="581">
        <f t="shared" si="1"/>
        <v>91.818492263372406</v>
      </c>
      <c r="F11" s="587" t="s">
        <v>55</v>
      </c>
      <c r="G11" s="585">
        <v>1797237</v>
      </c>
      <c r="H11" s="600">
        <v>81086493</v>
      </c>
      <c r="I11" s="1018">
        <v>83924262</v>
      </c>
      <c r="J11" s="527">
        <f t="shared" si="0"/>
        <v>103.49968150675848</v>
      </c>
      <c r="K11" s="2"/>
    </row>
    <row r="12" spans="1:11" ht="13.5" thickBot="1" x14ac:dyDescent="0.25">
      <c r="A12" s="586" t="s">
        <v>96</v>
      </c>
      <c r="B12" s="527">
        <v>11584249</v>
      </c>
      <c r="C12" s="527">
        <v>17795890</v>
      </c>
      <c r="D12" s="527">
        <v>17688371</v>
      </c>
      <c r="E12" s="581">
        <f t="shared" si="1"/>
        <v>99.395821169944298</v>
      </c>
      <c r="F12" s="588" t="s">
        <v>73</v>
      </c>
      <c r="G12" s="585">
        <v>247000</v>
      </c>
      <c r="H12" s="600">
        <v>12036505</v>
      </c>
      <c r="I12" s="1018">
        <v>4274438</v>
      </c>
      <c r="J12" s="527">
        <f t="shared" si="0"/>
        <v>35.512285335319518</v>
      </c>
    </row>
    <row r="13" spans="1:11" ht="13.5" thickBot="1" x14ac:dyDescent="0.25">
      <c r="A13" s="586" t="s">
        <v>462</v>
      </c>
      <c r="B13" s="527">
        <v>102218173</v>
      </c>
      <c r="C13" s="527">
        <v>99600336</v>
      </c>
      <c r="D13" s="527">
        <v>89218279</v>
      </c>
      <c r="E13" s="581">
        <f t="shared" si="1"/>
        <v>89.576283156313849</v>
      </c>
      <c r="F13" s="587" t="s">
        <v>464</v>
      </c>
      <c r="G13" s="585">
        <f>SUM(G14:G15)</f>
        <v>117045416</v>
      </c>
      <c r="H13" s="585">
        <f t="shared" ref="H13:I13" si="2">SUM(H14:H15)</f>
        <v>125232090</v>
      </c>
      <c r="I13" s="585">
        <f t="shared" si="2"/>
        <v>138686709</v>
      </c>
      <c r="J13" s="527">
        <f t="shared" si="0"/>
        <v>110.7437470699403</v>
      </c>
    </row>
    <row r="14" spans="1:11" ht="13.5" thickBot="1" x14ac:dyDescent="0.25">
      <c r="A14" s="586" t="s">
        <v>463</v>
      </c>
      <c r="B14" s="527">
        <v>15000000</v>
      </c>
      <c r="C14" s="527"/>
      <c r="D14" s="527"/>
      <c r="E14" s="581"/>
      <c r="F14" s="587" t="s">
        <v>563</v>
      </c>
      <c r="G14" s="585">
        <v>106549426</v>
      </c>
      <c r="H14" s="600">
        <v>117606547</v>
      </c>
      <c r="I14" s="1018">
        <v>120011185</v>
      </c>
      <c r="J14" s="527">
        <f t="shared" si="0"/>
        <v>102.04464637500155</v>
      </c>
    </row>
    <row r="15" spans="1:11" ht="13.5" thickBot="1" x14ac:dyDescent="0.25">
      <c r="A15" s="523" t="s">
        <v>496</v>
      </c>
      <c r="B15" s="524">
        <v>10495990</v>
      </c>
      <c r="C15" s="524">
        <v>18121533</v>
      </c>
      <c r="D15" s="524">
        <v>18121533</v>
      </c>
      <c r="E15" s="581">
        <f t="shared" si="1"/>
        <v>100</v>
      </c>
      <c r="F15" s="854" t="s">
        <v>564</v>
      </c>
      <c r="G15" s="593">
        <v>10495990</v>
      </c>
      <c r="H15" s="1019">
        <v>7625543</v>
      </c>
      <c r="I15" s="1020">
        <v>18675524</v>
      </c>
      <c r="J15" s="524">
        <f t="shared" si="0"/>
        <v>244.90746429467384</v>
      </c>
    </row>
    <row r="16" spans="1:11" ht="13.5" thickBot="1" x14ac:dyDescent="0.25">
      <c r="A16" s="589" t="s">
        <v>353</v>
      </c>
      <c r="B16" s="590">
        <f>SUM(B9+B10+B11+B12+B13+B15)</f>
        <v>512337355</v>
      </c>
      <c r="C16" s="590">
        <f>SUM(C9+C10+C11+C12+C13+C15)</f>
        <v>1018813877</v>
      </c>
      <c r="D16" s="590">
        <f t="shared" ref="D16" si="3">SUM(D9+D10+D11+D12+D13+D15)</f>
        <v>880379284</v>
      </c>
      <c r="E16" s="590">
        <f>SUM(D16/C16*100)</f>
        <v>86.412180269115041</v>
      </c>
      <c r="F16" s="590" t="s">
        <v>354</v>
      </c>
      <c r="G16" s="590">
        <f>G9+G10+G11+G12+G13</f>
        <v>512337355</v>
      </c>
      <c r="H16" s="590">
        <f>H9+H10+H11+H12+H13</f>
        <v>1018813877</v>
      </c>
      <c r="I16" s="590">
        <f>I9+I10+I11+I12+I13</f>
        <v>1030535449</v>
      </c>
      <c r="J16" s="590">
        <f>SUM(I16/H16*100)</f>
        <v>101.15051161597006</v>
      </c>
    </row>
    <row r="17" spans="1:10" ht="13.5" thickBot="1" x14ac:dyDescent="0.25">
      <c r="A17" s="523"/>
      <c r="B17" s="524"/>
      <c r="C17" s="524"/>
      <c r="D17" s="525"/>
      <c r="E17" s="526"/>
      <c r="F17" s="592"/>
      <c r="G17" s="593"/>
      <c r="H17" s="1019"/>
      <c r="I17" s="1019"/>
      <c r="J17" s="524"/>
    </row>
    <row r="18" spans="1:10" ht="13.5" thickBot="1" x14ac:dyDescent="0.25">
      <c r="A18" s="575" t="s">
        <v>355</v>
      </c>
      <c r="B18" s="594"/>
      <c r="C18" s="594"/>
      <c r="D18" s="595"/>
      <c r="E18" s="594"/>
      <c r="F18" s="596" t="s">
        <v>356</v>
      </c>
      <c r="G18" s="597"/>
      <c r="H18" s="1022"/>
      <c r="I18" s="1022"/>
      <c r="J18" s="598"/>
    </row>
    <row r="19" spans="1:10" s="86" customFormat="1" ht="13.5" thickBot="1" x14ac:dyDescent="0.25">
      <c r="A19" s="1006"/>
      <c r="B19" s="594"/>
      <c r="C19" s="594"/>
      <c r="D19" s="595"/>
      <c r="E19" s="594"/>
      <c r="F19" s="581" t="s">
        <v>460</v>
      </c>
      <c r="G19" s="581">
        <v>25489398</v>
      </c>
      <c r="H19" s="1180">
        <v>83804623</v>
      </c>
      <c r="I19" s="1180">
        <v>71371295</v>
      </c>
      <c r="J19" s="527">
        <f t="shared" ref="J19:J27" si="4">SUM(I19/H19*100)</f>
        <v>85.163911542206932</v>
      </c>
    </row>
    <row r="20" spans="1:10" ht="13.5" thickBot="1" x14ac:dyDescent="0.25">
      <c r="A20" s="1008" t="s">
        <v>97</v>
      </c>
      <c r="B20" s="1349">
        <v>2039528469</v>
      </c>
      <c r="C20" s="1349">
        <v>2951082903</v>
      </c>
      <c r="D20" s="1349">
        <v>134174247</v>
      </c>
      <c r="E20" s="582">
        <f>SUM(D20/C20*100)</f>
        <v>4.5466105633156451</v>
      </c>
      <c r="F20" s="1179" t="s">
        <v>465</v>
      </c>
      <c r="G20" s="583">
        <v>1968432291</v>
      </c>
      <c r="H20" s="1016">
        <v>2854405849</v>
      </c>
      <c r="I20" s="1016">
        <v>102758460</v>
      </c>
      <c r="J20" s="527">
        <f t="shared" si="4"/>
        <v>3.5999947252069973</v>
      </c>
    </row>
    <row r="21" spans="1:10" ht="13.5" thickBot="1" x14ac:dyDescent="0.25">
      <c r="A21" s="1009" t="s">
        <v>98</v>
      </c>
      <c r="B21" s="1350">
        <v>10174018</v>
      </c>
      <c r="C21" s="1350">
        <v>39195661</v>
      </c>
      <c r="D21" s="1350">
        <v>31364261</v>
      </c>
      <c r="E21" s="582">
        <f t="shared" ref="E21:E23" si="5">SUM(D21/C21*100)</f>
        <v>80.0197271835778</v>
      </c>
      <c r="F21" s="585" t="s">
        <v>75</v>
      </c>
      <c r="G21" s="583"/>
      <c r="H21" s="1016"/>
      <c r="I21" s="1016"/>
      <c r="J21" s="527"/>
    </row>
    <row r="22" spans="1:10" ht="13.5" thickBot="1" x14ac:dyDescent="0.25">
      <c r="A22" s="1009" t="s">
        <v>466</v>
      </c>
      <c r="B22" s="1350"/>
      <c r="C22" s="1350">
        <v>1824753</v>
      </c>
      <c r="D22" s="1350">
        <v>1824753</v>
      </c>
      <c r="E22" s="582">
        <f t="shared" si="5"/>
        <v>100</v>
      </c>
      <c r="F22" s="587" t="s">
        <v>55</v>
      </c>
      <c r="G22" s="583">
        <v>58182145</v>
      </c>
      <c r="H22" s="1016"/>
      <c r="I22" s="1016"/>
      <c r="J22" s="527"/>
    </row>
    <row r="23" spans="1:10" ht="13.5" thickBot="1" x14ac:dyDescent="0.25">
      <c r="A23" s="1009" t="s">
        <v>109</v>
      </c>
      <c r="B23" s="1350">
        <v>7554365</v>
      </c>
      <c r="C23" s="1350">
        <v>7554365</v>
      </c>
      <c r="D23" s="1350">
        <v>7554365</v>
      </c>
      <c r="E23" s="582">
        <f t="shared" si="5"/>
        <v>100</v>
      </c>
      <c r="F23" s="585" t="s">
        <v>76</v>
      </c>
      <c r="G23" s="585"/>
      <c r="H23" s="600">
        <v>1770403</v>
      </c>
      <c r="I23" s="600">
        <v>2574243</v>
      </c>
      <c r="J23" s="527">
        <f t="shared" si="4"/>
        <v>145.40435143862723</v>
      </c>
    </row>
    <row r="24" spans="1:10" ht="13.5" thickBot="1" x14ac:dyDescent="0.25">
      <c r="A24" s="1009" t="s">
        <v>469</v>
      </c>
      <c r="B24" s="1351">
        <v>42570128</v>
      </c>
      <c r="C24" s="1352"/>
      <c r="D24" s="1352"/>
      <c r="E24" s="582"/>
      <c r="F24" s="585" t="s">
        <v>467</v>
      </c>
      <c r="G24" s="585"/>
      <c r="H24" s="600"/>
      <c r="I24" s="600"/>
      <c r="J24" s="527"/>
    </row>
    <row r="25" spans="1:10" ht="13.5" thickBot="1" x14ac:dyDescent="0.25">
      <c r="A25" s="1010"/>
      <c r="B25" s="1013"/>
      <c r="C25" s="1013"/>
      <c r="D25" s="1013"/>
      <c r="E25" s="582"/>
      <c r="F25" s="599" t="s">
        <v>468</v>
      </c>
      <c r="G25" s="585">
        <f>SUM(G26:G27)</f>
        <v>47723146</v>
      </c>
      <c r="H25" s="585">
        <f t="shared" ref="H25:I25" si="6">SUM(H26:H27)</f>
        <v>59676807</v>
      </c>
      <c r="I25" s="585">
        <f t="shared" si="6"/>
        <v>10559018</v>
      </c>
      <c r="J25" s="527">
        <f t="shared" si="4"/>
        <v>17.693671177816199</v>
      </c>
    </row>
    <row r="26" spans="1:10" ht="13.5" thickBot="1" x14ac:dyDescent="0.25">
      <c r="A26" s="1009"/>
      <c r="B26" s="527"/>
      <c r="C26" s="527"/>
      <c r="D26" s="527"/>
      <c r="E26" s="582"/>
      <c r="F26" s="585" t="s">
        <v>470</v>
      </c>
      <c r="G26" s="585">
        <v>37570128</v>
      </c>
      <c r="H26" s="600">
        <v>49117789</v>
      </c>
      <c r="I26" s="600">
        <v>0</v>
      </c>
      <c r="J26" s="527">
        <f t="shared" si="4"/>
        <v>0</v>
      </c>
    </row>
    <row r="27" spans="1:10" ht="13.5" thickBot="1" x14ac:dyDescent="0.25">
      <c r="A27" s="1011"/>
      <c r="B27" s="1014"/>
      <c r="C27" s="1014"/>
      <c r="D27" s="1014"/>
      <c r="E27" s="582"/>
      <c r="F27" s="587" t="s">
        <v>563</v>
      </c>
      <c r="G27" s="1007">
        <v>10153018</v>
      </c>
      <c r="H27" s="600">
        <v>10559018</v>
      </c>
      <c r="I27" s="600">
        <v>10559018</v>
      </c>
      <c r="J27" s="527">
        <f t="shared" si="4"/>
        <v>100</v>
      </c>
    </row>
    <row r="28" spans="1:10" ht="13.5" thickBot="1" x14ac:dyDescent="0.25">
      <c r="A28" s="855" t="s">
        <v>357</v>
      </c>
      <c r="B28" s="1012">
        <f>SUM(B20:B27)</f>
        <v>2099826980</v>
      </c>
      <c r="C28" s="1012">
        <f>SUM(C20:C27)</f>
        <v>2999657682</v>
      </c>
      <c r="D28" s="1012">
        <f>SUM(D20:D27)</f>
        <v>174917626</v>
      </c>
      <c r="E28" s="591">
        <f>SUM(D28/C28*100)</f>
        <v>5.8312529142783696</v>
      </c>
      <c r="F28" s="601" t="s">
        <v>358</v>
      </c>
      <c r="G28" s="1015">
        <f>SUM(G19:G25)</f>
        <v>2099826980</v>
      </c>
      <c r="H28" s="1021">
        <f>SUM(H19:H25)</f>
        <v>2999657682</v>
      </c>
      <c r="I28" s="1021">
        <f>SUM(I19:I25)</f>
        <v>187263016</v>
      </c>
      <c r="J28" s="590">
        <f>SUM(I28/H28*100)</f>
        <v>6.2428128757393324</v>
      </c>
    </row>
    <row r="29" spans="1:10" ht="13.5" thickBot="1" x14ac:dyDescent="0.25">
      <c r="A29" s="523"/>
      <c r="B29" s="524"/>
      <c r="C29" s="524"/>
      <c r="D29" s="525"/>
      <c r="E29" s="590"/>
      <c r="F29" s="526"/>
      <c r="G29" s="524"/>
      <c r="H29" s="1030"/>
      <c r="I29" s="1036"/>
      <c r="J29" s="524"/>
    </row>
    <row r="30" spans="1:10" ht="13.5" thickBot="1" x14ac:dyDescent="0.25">
      <c r="A30" s="589" t="s">
        <v>359</v>
      </c>
      <c r="B30" s="590">
        <f>SUM(B16+B28)</f>
        <v>2612164335</v>
      </c>
      <c r="C30" s="590">
        <f>SUM(C16+C28)</f>
        <v>4018471559</v>
      </c>
      <c r="D30" s="590">
        <f>SUM(D16+D28)</f>
        <v>1055296910</v>
      </c>
      <c r="E30" s="590">
        <f>SUM(D30/C30*100)</f>
        <v>26.261151646986185</v>
      </c>
      <c r="F30" s="601" t="s">
        <v>359</v>
      </c>
      <c r="G30" s="590">
        <f>SUM(G16+G28)</f>
        <v>2612164335</v>
      </c>
      <c r="H30" s="1029">
        <f>SUM(H16+H28)</f>
        <v>4018471559</v>
      </c>
      <c r="I30" s="1029">
        <f>SUM(I16+I28)</f>
        <v>1217798465</v>
      </c>
      <c r="J30" s="590">
        <f>SUM(I30/H30*100)</f>
        <v>30.305016400391054</v>
      </c>
    </row>
    <row r="32" spans="1:10" x14ac:dyDescent="0.2">
      <c r="I32" s="1037"/>
    </row>
  </sheetData>
  <mergeCells count="2">
    <mergeCell ref="A1:J1"/>
    <mergeCell ref="H3:J3"/>
  </mergeCells>
  <pageMargins left="0.51181102362204722" right="0.51181102362204722" top="0.74803149606299213" bottom="0.74803149606299213" header="0.31496062992125984" footer="0.31496062992125984"/>
  <pageSetup paperSize="9" scale="77" orientation="landscape" r:id="rId1"/>
  <headerFooter>
    <oddHeader>&amp;R6. sz. melléklet
12/2018.(V.31.) Önk rend.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view="pageLayout" zoomScaleNormal="100" workbookViewId="0">
      <selection activeCell="D25" sqref="D25"/>
    </sheetView>
  </sheetViews>
  <sheetFormatPr defaultColWidth="9.140625" defaultRowHeight="12.75" x14ac:dyDescent="0.2"/>
  <cols>
    <col min="1" max="1" width="3.42578125" style="384" customWidth="1"/>
    <col min="2" max="2" width="6.5703125" style="384" customWidth="1"/>
    <col min="3" max="3" width="68.7109375" style="384" customWidth="1"/>
    <col min="4" max="4" width="19.85546875" style="387" bestFit="1" customWidth="1"/>
    <col min="5" max="6" width="9.140625" style="384"/>
    <col min="7" max="7" width="12.5703125" style="384" customWidth="1"/>
    <col min="8" max="16384" width="9.140625" style="384"/>
  </cols>
  <sheetData>
    <row r="2" spans="2:7" x14ac:dyDescent="0.2">
      <c r="B2" s="1649" t="s">
        <v>532</v>
      </c>
      <c r="C2" s="1649"/>
      <c r="D2" s="1649"/>
    </row>
    <row r="3" spans="2:7" ht="15.75" x14ac:dyDescent="0.25">
      <c r="B3" s="1650" t="s">
        <v>686</v>
      </c>
      <c r="C3" s="1650"/>
      <c r="D3" s="1650"/>
      <c r="E3" s="385"/>
      <c r="F3" s="385"/>
    </row>
    <row r="4" spans="2:7" ht="15.75" x14ac:dyDescent="0.25">
      <c r="B4" s="386"/>
      <c r="C4" s="386"/>
      <c r="D4" s="386"/>
      <c r="E4" s="385"/>
      <c r="F4" s="385"/>
    </row>
    <row r="5" spans="2:7" ht="15.75" x14ac:dyDescent="0.25">
      <c r="B5" s="1651" t="s">
        <v>192</v>
      </c>
      <c r="C5" s="1651"/>
      <c r="D5" s="386"/>
      <c r="E5" s="385"/>
      <c r="F5" s="385"/>
    </row>
    <row r="6" spans="2:7" ht="15.75" x14ac:dyDescent="0.25">
      <c r="B6" s="386"/>
      <c r="C6" s="386"/>
      <c r="D6" s="386"/>
      <c r="E6" s="385"/>
      <c r="F6" s="385"/>
    </row>
    <row r="7" spans="2:7" ht="13.5" thickBot="1" x14ac:dyDescent="0.25">
      <c r="B7" s="1652" t="s">
        <v>555</v>
      </c>
      <c r="C7" s="1652"/>
      <c r="D7" s="1652"/>
      <c r="E7" s="387"/>
    </row>
    <row r="8" spans="2:7" ht="32.25" thickBot="1" x14ac:dyDescent="0.3">
      <c r="B8" s="388" t="s">
        <v>26</v>
      </c>
      <c r="C8" s="389" t="s">
        <v>193</v>
      </c>
      <c r="D8" s="390" t="s">
        <v>194</v>
      </c>
      <c r="G8" s="387"/>
    </row>
    <row r="9" spans="2:7" ht="15.75" x14ac:dyDescent="0.25">
      <c r="B9" s="391" t="s">
        <v>0</v>
      </c>
      <c r="C9" s="392" t="s">
        <v>361</v>
      </c>
      <c r="D9" s="393">
        <v>1066987015</v>
      </c>
    </row>
    <row r="10" spans="2:7" ht="16.5" thickBot="1" x14ac:dyDescent="0.3">
      <c r="B10" s="394" t="s">
        <v>4</v>
      </c>
      <c r="C10" s="395" t="s">
        <v>362</v>
      </c>
      <c r="D10" s="396">
        <v>920703833</v>
      </c>
    </row>
    <row r="11" spans="2:7" s="400" customFormat="1" ht="16.5" thickBot="1" x14ac:dyDescent="0.3">
      <c r="B11" s="397" t="s">
        <v>8</v>
      </c>
      <c r="C11" s="398" t="s">
        <v>363</v>
      </c>
      <c r="D11" s="399">
        <f>D9-D10</f>
        <v>146283182</v>
      </c>
    </row>
    <row r="12" spans="2:7" s="404" customFormat="1" ht="15.75" x14ac:dyDescent="0.25">
      <c r="B12" s="401" t="s">
        <v>2</v>
      </c>
      <c r="C12" s="402" t="s">
        <v>364</v>
      </c>
      <c r="D12" s="403">
        <v>149013645</v>
      </c>
    </row>
    <row r="13" spans="2:7" s="400" customFormat="1" ht="16.5" thickBot="1" x14ac:dyDescent="0.3">
      <c r="B13" s="532" t="s">
        <v>5</v>
      </c>
      <c r="C13" s="395" t="s">
        <v>365</v>
      </c>
      <c r="D13" s="396">
        <v>133050594</v>
      </c>
    </row>
    <row r="14" spans="2:7" ht="16.5" thickBot="1" x14ac:dyDescent="0.3">
      <c r="B14" s="534" t="s">
        <v>9</v>
      </c>
      <c r="C14" s="535" t="s">
        <v>366</v>
      </c>
      <c r="D14" s="536">
        <f>D12-D13</f>
        <v>15963051</v>
      </c>
    </row>
    <row r="15" spans="2:7" s="405" customFormat="1" ht="15.75" x14ac:dyDescent="0.25">
      <c r="B15" s="537" t="s">
        <v>3</v>
      </c>
      <c r="C15" s="538" t="s">
        <v>367</v>
      </c>
      <c r="D15" s="539">
        <f>D11+D14</f>
        <v>162246233</v>
      </c>
    </row>
    <row r="16" spans="2:7" s="404" customFormat="1" ht="15.75" x14ac:dyDescent="0.25">
      <c r="B16" s="406" t="s">
        <v>10</v>
      </c>
      <c r="C16" s="407" t="s">
        <v>368</v>
      </c>
      <c r="D16" s="408">
        <v>0</v>
      </c>
    </row>
    <row r="17" spans="2:4" s="404" customFormat="1" ht="16.5" thickBot="1" x14ac:dyDescent="0.3">
      <c r="B17" s="540" t="s">
        <v>6</v>
      </c>
      <c r="C17" s="541" t="s">
        <v>369</v>
      </c>
      <c r="D17" s="542">
        <v>0</v>
      </c>
    </row>
    <row r="18" spans="2:4" s="404" customFormat="1" ht="16.5" thickBot="1" x14ac:dyDescent="0.3">
      <c r="B18" s="543" t="s">
        <v>1</v>
      </c>
      <c r="C18" s="544" t="s">
        <v>370</v>
      </c>
      <c r="D18" s="545">
        <f>D16-D17</f>
        <v>0</v>
      </c>
    </row>
    <row r="19" spans="2:4" ht="15.75" x14ac:dyDescent="0.25">
      <c r="B19" s="546" t="s">
        <v>7</v>
      </c>
      <c r="C19" s="547" t="s">
        <v>371</v>
      </c>
      <c r="D19" s="548">
        <v>0</v>
      </c>
    </row>
    <row r="20" spans="2:4" ht="16.5" thickBot="1" x14ac:dyDescent="0.3">
      <c r="B20" s="540" t="s">
        <v>15</v>
      </c>
      <c r="C20" s="541" t="s">
        <v>372</v>
      </c>
      <c r="D20" s="542">
        <v>0</v>
      </c>
    </row>
    <row r="21" spans="2:4" s="400" customFormat="1" ht="16.5" thickBot="1" x14ac:dyDescent="0.3">
      <c r="B21" s="534" t="s">
        <v>13</v>
      </c>
      <c r="C21" s="535" t="s">
        <v>373</v>
      </c>
      <c r="D21" s="536">
        <f>D19-D20</f>
        <v>0</v>
      </c>
    </row>
    <row r="22" spans="2:4" s="400" customFormat="1" ht="16.5" thickBot="1" x14ac:dyDescent="0.3">
      <c r="B22" s="543" t="s">
        <v>28</v>
      </c>
      <c r="C22" s="544" t="s">
        <v>374</v>
      </c>
      <c r="D22" s="545">
        <f>D18+D21</f>
        <v>0</v>
      </c>
    </row>
    <row r="23" spans="2:4" s="400" customFormat="1" ht="16.5" thickBot="1" x14ac:dyDescent="0.3">
      <c r="B23" s="549" t="s">
        <v>31</v>
      </c>
      <c r="C23" s="550" t="s">
        <v>375</v>
      </c>
      <c r="D23" s="551">
        <f>D15+D22</f>
        <v>162246233</v>
      </c>
    </row>
    <row r="24" spans="2:4" s="400" customFormat="1" ht="16.5" thickBot="1" x14ac:dyDescent="0.3">
      <c r="B24" s="552" t="s">
        <v>29</v>
      </c>
      <c r="C24" s="553" t="s">
        <v>376</v>
      </c>
      <c r="D24" s="554">
        <v>132986557</v>
      </c>
    </row>
    <row r="25" spans="2:4" s="400" customFormat="1" ht="16.5" thickBot="1" x14ac:dyDescent="0.3">
      <c r="B25" s="412" t="s">
        <v>32</v>
      </c>
      <c r="C25" s="412" t="s">
        <v>377</v>
      </c>
      <c r="D25" s="413">
        <f>SUM(D23-D24)</f>
        <v>29259676</v>
      </c>
    </row>
    <row r="26" spans="2:4" s="400" customFormat="1" ht="16.5" thickBot="1" x14ac:dyDescent="0.3">
      <c r="B26" s="409" t="s">
        <v>33</v>
      </c>
      <c r="C26" s="410" t="s">
        <v>378</v>
      </c>
      <c r="D26" s="411">
        <f>D22*0.1</f>
        <v>0</v>
      </c>
    </row>
    <row r="27" spans="2:4" ht="16.5" thickBot="1" x14ac:dyDescent="0.3">
      <c r="B27" s="409" t="s">
        <v>34</v>
      </c>
      <c r="C27" s="410" t="s">
        <v>379</v>
      </c>
      <c r="D27" s="411">
        <f>D22-D26</f>
        <v>0</v>
      </c>
    </row>
  </sheetData>
  <mergeCells count="4">
    <mergeCell ref="B2:D2"/>
    <mergeCell ref="B3:D3"/>
    <mergeCell ref="B5:C5"/>
    <mergeCell ref="B7:D7"/>
  </mergeCells>
  <pageMargins left="0.75" right="0.75" top="1" bottom="1" header="0.5" footer="0.51180555555555562"/>
  <pageSetup paperSize="9" scale="89" firstPageNumber="0" orientation="portrait" horizontalDpi="300" verticalDpi="300" r:id="rId1"/>
  <headerFooter alignWithMargins="0">
    <oddHeader>&amp;R7.1.sz. melléklet
12/2018.(V.31.)Egyek Önk.r.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view="pageLayout" topLeftCell="E1" zoomScaleNormal="100" workbookViewId="0">
      <selection activeCell="P26" sqref="P26"/>
    </sheetView>
  </sheetViews>
  <sheetFormatPr defaultColWidth="9.140625" defaultRowHeight="12.75" x14ac:dyDescent="0.2"/>
  <cols>
    <col min="1" max="1" width="3.140625" style="384" customWidth="1"/>
    <col min="2" max="2" width="6.5703125" style="384" customWidth="1"/>
    <col min="3" max="3" width="65.140625" style="384" customWidth="1"/>
    <col min="4" max="4" width="18.140625" style="387" customWidth="1"/>
    <col min="5" max="6" width="9.140625" style="384"/>
    <col min="7" max="7" width="12.5703125" style="384" customWidth="1"/>
    <col min="8" max="16384" width="9.140625" style="384"/>
  </cols>
  <sheetData>
    <row r="2" spans="2:7" x14ac:dyDescent="0.2">
      <c r="B2" s="1649" t="s">
        <v>533</v>
      </c>
      <c r="C2" s="1649"/>
      <c r="D2" s="1649"/>
    </row>
    <row r="3" spans="2:7" ht="15.75" x14ac:dyDescent="0.25">
      <c r="B3" s="1650" t="s">
        <v>686</v>
      </c>
      <c r="C3" s="1650"/>
      <c r="D3" s="1650"/>
      <c r="E3" s="385"/>
      <c r="F3" s="385"/>
    </row>
    <row r="4" spans="2:7" ht="15.75" x14ac:dyDescent="0.25">
      <c r="B4" s="386"/>
      <c r="C4" s="386"/>
      <c r="D4" s="386"/>
      <c r="E4" s="385"/>
      <c r="F4" s="385"/>
    </row>
    <row r="5" spans="2:7" ht="15.75" x14ac:dyDescent="0.25">
      <c r="B5" s="1651" t="s">
        <v>535</v>
      </c>
      <c r="C5" s="1651"/>
      <c r="D5" s="386"/>
      <c r="E5" s="385"/>
      <c r="F5" s="385"/>
    </row>
    <row r="6" spans="2:7" ht="15.75" x14ac:dyDescent="0.25">
      <c r="B6" s="448"/>
      <c r="C6" s="448"/>
      <c r="D6" s="386"/>
      <c r="E6" s="385"/>
      <c r="F6" s="385"/>
    </row>
    <row r="7" spans="2:7" ht="16.5" thickBot="1" x14ac:dyDescent="0.3">
      <c r="B7" s="386"/>
      <c r="C7" s="1653" t="s">
        <v>197</v>
      </c>
      <c r="D7" s="1653"/>
      <c r="E7" s="385"/>
      <c r="F7" s="385"/>
    </row>
    <row r="8" spans="2:7" ht="32.25" thickBot="1" x14ac:dyDescent="0.3">
      <c r="B8" s="388" t="s">
        <v>26</v>
      </c>
      <c r="C8" s="389" t="s">
        <v>193</v>
      </c>
      <c r="D8" s="390" t="s">
        <v>194</v>
      </c>
      <c r="E8" s="387"/>
    </row>
    <row r="9" spans="2:7" ht="15.75" x14ac:dyDescent="0.25">
      <c r="B9" s="391" t="s">
        <v>0</v>
      </c>
      <c r="C9" s="392" t="s">
        <v>361</v>
      </c>
      <c r="D9" s="393">
        <v>585791</v>
      </c>
      <c r="G9" s="387"/>
    </row>
    <row r="10" spans="2:7" ht="16.5" thickBot="1" x14ac:dyDescent="0.3">
      <c r="B10" s="394" t="s">
        <v>4</v>
      </c>
      <c r="C10" s="395" t="s">
        <v>362</v>
      </c>
      <c r="D10" s="396">
        <v>96964833</v>
      </c>
    </row>
    <row r="11" spans="2:7" ht="16.5" thickBot="1" x14ac:dyDescent="0.3">
      <c r="B11" s="397" t="s">
        <v>8</v>
      </c>
      <c r="C11" s="398" t="s">
        <v>363</v>
      </c>
      <c r="D11" s="399">
        <f>D9-D10</f>
        <v>-96379042</v>
      </c>
    </row>
    <row r="12" spans="2:7" s="400" customFormat="1" ht="15.75" x14ac:dyDescent="0.25">
      <c r="B12" s="401" t="s">
        <v>2</v>
      </c>
      <c r="C12" s="402" t="s">
        <v>364</v>
      </c>
      <c r="D12" s="403">
        <v>96444116</v>
      </c>
    </row>
    <row r="13" spans="2:7" s="404" customFormat="1" ht="16.5" thickBot="1" x14ac:dyDescent="0.3">
      <c r="B13" s="532" t="s">
        <v>5</v>
      </c>
      <c r="C13" s="395" t="s">
        <v>365</v>
      </c>
      <c r="D13" s="774">
        <v>0</v>
      </c>
    </row>
    <row r="14" spans="2:7" s="400" customFormat="1" ht="16.5" thickBot="1" x14ac:dyDescent="0.3">
      <c r="B14" s="534" t="s">
        <v>9</v>
      </c>
      <c r="C14" s="535" t="s">
        <v>366</v>
      </c>
      <c r="D14" s="536">
        <f>D12-D13</f>
        <v>96444116</v>
      </c>
    </row>
    <row r="15" spans="2:7" ht="15.75" x14ac:dyDescent="0.25">
      <c r="B15" s="537" t="s">
        <v>3</v>
      </c>
      <c r="C15" s="538" t="s">
        <v>367</v>
      </c>
      <c r="D15" s="539">
        <f>D11+D14</f>
        <v>65074</v>
      </c>
    </row>
    <row r="16" spans="2:7" s="405" customFormat="1" ht="15.75" x14ac:dyDescent="0.25">
      <c r="B16" s="406" t="s">
        <v>10</v>
      </c>
      <c r="C16" s="407" t="s">
        <v>368</v>
      </c>
      <c r="D16" s="408">
        <v>0</v>
      </c>
    </row>
    <row r="17" spans="2:4" s="404" customFormat="1" ht="16.5" thickBot="1" x14ac:dyDescent="0.3">
      <c r="B17" s="540" t="s">
        <v>6</v>
      </c>
      <c r="C17" s="541" t="s">
        <v>369</v>
      </c>
      <c r="D17" s="542">
        <v>0</v>
      </c>
    </row>
    <row r="18" spans="2:4" s="404" customFormat="1" ht="16.5" thickBot="1" x14ac:dyDescent="0.3">
      <c r="B18" s="543" t="s">
        <v>1</v>
      </c>
      <c r="C18" s="544" t="s">
        <v>370</v>
      </c>
      <c r="D18" s="545">
        <f>D16-D17</f>
        <v>0</v>
      </c>
    </row>
    <row r="19" spans="2:4" s="404" customFormat="1" ht="15.75" x14ac:dyDescent="0.25">
      <c r="B19" s="546" t="s">
        <v>7</v>
      </c>
      <c r="C19" s="547" t="s">
        <v>371</v>
      </c>
      <c r="D19" s="548">
        <v>0</v>
      </c>
    </row>
    <row r="20" spans="2:4" ht="16.5" thickBot="1" x14ac:dyDescent="0.3">
      <c r="B20" s="540" t="s">
        <v>15</v>
      </c>
      <c r="C20" s="541" t="s">
        <v>372</v>
      </c>
      <c r="D20" s="542">
        <v>0</v>
      </c>
    </row>
    <row r="21" spans="2:4" ht="16.5" thickBot="1" x14ac:dyDescent="0.3">
      <c r="B21" s="534" t="s">
        <v>13</v>
      </c>
      <c r="C21" s="535" t="s">
        <v>373</v>
      </c>
      <c r="D21" s="536">
        <f>D19-D20</f>
        <v>0</v>
      </c>
    </row>
    <row r="22" spans="2:4" s="400" customFormat="1" ht="16.5" thickBot="1" x14ac:dyDescent="0.3">
      <c r="B22" s="543" t="s">
        <v>28</v>
      </c>
      <c r="C22" s="544" t="s">
        <v>374</v>
      </c>
      <c r="D22" s="545">
        <f>D18+D21</f>
        <v>0</v>
      </c>
    </row>
    <row r="23" spans="2:4" s="400" customFormat="1" ht="16.5" thickBot="1" x14ac:dyDescent="0.3">
      <c r="B23" s="549" t="s">
        <v>31</v>
      </c>
      <c r="C23" s="550" t="s">
        <v>375</v>
      </c>
      <c r="D23" s="551">
        <f>D15+D22</f>
        <v>65074</v>
      </c>
    </row>
    <row r="24" spans="2:4" s="400" customFormat="1" ht="16.5" thickBot="1" x14ac:dyDescent="0.3">
      <c r="B24" s="552" t="s">
        <v>29</v>
      </c>
      <c r="C24" s="553" t="s">
        <v>376</v>
      </c>
      <c r="D24" s="554">
        <v>0</v>
      </c>
    </row>
    <row r="25" spans="2:4" s="400" customFormat="1" ht="16.5" thickBot="1" x14ac:dyDescent="0.3">
      <c r="B25" s="412" t="s">
        <v>32</v>
      </c>
      <c r="C25" s="412" t="s">
        <v>377</v>
      </c>
      <c r="D25" s="413"/>
    </row>
    <row r="26" spans="2:4" ht="16.5" thickBot="1" x14ac:dyDescent="0.3">
      <c r="B26" s="409" t="s">
        <v>33</v>
      </c>
      <c r="C26" s="410" t="s">
        <v>378</v>
      </c>
      <c r="D26" s="411">
        <f>D22*0.1</f>
        <v>0</v>
      </c>
    </row>
    <row r="27" spans="2:4" ht="16.5" thickBot="1" x14ac:dyDescent="0.3">
      <c r="B27" s="409" t="s">
        <v>34</v>
      </c>
      <c r="C27" s="410" t="s">
        <v>379</v>
      </c>
      <c r="D27" s="411">
        <f>D22-D26</f>
        <v>0</v>
      </c>
    </row>
  </sheetData>
  <mergeCells count="4">
    <mergeCell ref="B2:D2"/>
    <mergeCell ref="B3:D3"/>
    <mergeCell ref="B5:C5"/>
    <mergeCell ref="C7:D7"/>
  </mergeCells>
  <pageMargins left="0.75" right="0.51531249999999995" top="1" bottom="1" header="0.5" footer="0.51180555555555562"/>
  <pageSetup paperSize="9" scale="97" firstPageNumber="0" orientation="portrait" horizontalDpi="300" verticalDpi="300" r:id="rId1"/>
  <headerFooter alignWithMargins="0">
    <oddHeader>&amp;R7.2.sz. melléklet
12/2018.(V.31.)Egyek Önk.r.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view="pageLayout" zoomScaleNormal="100" workbookViewId="0">
      <selection activeCell="D27" sqref="D27"/>
    </sheetView>
  </sheetViews>
  <sheetFormatPr defaultColWidth="9.140625" defaultRowHeight="12.75" x14ac:dyDescent="0.2"/>
  <cols>
    <col min="1" max="1" width="1.42578125" style="384" customWidth="1"/>
    <col min="2" max="2" width="6.140625" style="384" customWidth="1"/>
    <col min="3" max="3" width="65.28515625" style="384" customWidth="1"/>
    <col min="4" max="4" width="16.85546875" style="387" customWidth="1"/>
    <col min="5" max="6" width="9.140625" style="384"/>
    <col min="7" max="7" width="12.5703125" style="384" customWidth="1"/>
    <col min="8" max="16384" width="9.140625" style="384"/>
  </cols>
  <sheetData>
    <row r="2" spans="2:7" x14ac:dyDescent="0.2">
      <c r="B2" s="1649" t="s">
        <v>534</v>
      </c>
      <c r="C2" s="1649"/>
      <c r="D2" s="1649"/>
    </row>
    <row r="3" spans="2:7" ht="15.75" x14ac:dyDescent="0.25">
      <c r="B3" s="1650" t="s">
        <v>686</v>
      </c>
      <c r="C3" s="1650"/>
      <c r="D3" s="1650"/>
      <c r="E3" s="385"/>
      <c r="F3" s="385"/>
    </row>
    <row r="4" spans="2:7" ht="15.75" x14ac:dyDescent="0.25">
      <c r="B4" s="386"/>
      <c r="C4" s="386"/>
      <c r="D4" s="386"/>
      <c r="E4" s="385"/>
      <c r="F4" s="385"/>
    </row>
    <row r="5" spans="2:7" ht="15.75" x14ac:dyDescent="0.25">
      <c r="B5" s="1651" t="s">
        <v>165</v>
      </c>
      <c r="C5" s="1651"/>
      <c r="D5" s="386"/>
      <c r="E5" s="385"/>
      <c r="F5" s="385"/>
    </row>
    <row r="6" spans="2:7" ht="15.75" x14ac:dyDescent="0.25">
      <c r="B6" s="386"/>
      <c r="C6" s="386"/>
      <c r="D6" s="386"/>
      <c r="E6" s="385"/>
      <c r="F6" s="385"/>
    </row>
    <row r="7" spans="2:7" ht="15.75" x14ac:dyDescent="0.25">
      <c r="B7" s="386"/>
      <c r="C7" s="386"/>
      <c r="D7" s="386"/>
      <c r="E7" s="385"/>
      <c r="F7" s="385"/>
    </row>
    <row r="8" spans="2:7" ht="13.5" thickBot="1" x14ac:dyDescent="0.25">
      <c r="B8" s="1652"/>
      <c r="C8" s="1652"/>
      <c r="D8" s="1652"/>
      <c r="E8" s="387"/>
    </row>
    <row r="9" spans="2:7" ht="13.5" thickBot="1" x14ac:dyDescent="0.25">
      <c r="B9" s="1652" t="s">
        <v>197</v>
      </c>
      <c r="C9" s="1652"/>
      <c r="D9" s="1652"/>
      <c r="G9" s="387"/>
    </row>
    <row r="10" spans="2:7" ht="32.25" thickBot="1" x14ac:dyDescent="0.3">
      <c r="B10" s="388" t="s">
        <v>26</v>
      </c>
      <c r="C10" s="389" t="s">
        <v>193</v>
      </c>
      <c r="D10" s="390" t="s">
        <v>194</v>
      </c>
    </row>
    <row r="11" spans="2:7" ht="15.75" x14ac:dyDescent="0.25">
      <c r="B11" s="391" t="s">
        <v>0</v>
      </c>
      <c r="C11" s="392" t="s">
        <v>361</v>
      </c>
      <c r="D11" s="393">
        <v>979932</v>
      </c>
    </row>
    <row r="12" spans="2:7" s="400" customFormat="1" ht="16.5" thickBot="1" x14ac:dyDescent="0.3">
      <c r="B12" s="394" t="s">
        <v>4</v>
      </c>
      <c r="C12" s="395" t="s">
        <v>362</v>
      </c>
      <c r="D12" s="396">
        <v>11952346</v>
      </c>
    </row>
    <row r="13" spans="2:7" s="404" customFormat="1" ht="16.5" thickBot="1" x14ac:dyDescent="0.3">
      <c r="B13" s="397" t="s">
        <v>8</v>
      </c>
      <c r="C13" s="398" t="s">
        <v>363</v>
      </c>
      <c r="D13" s="399">
        <f>D11-D12</f>
        <v>-10972414</v>
      </c>
    </row>
    <row r="14" spans="2:7" s="400" customFormat="1" ht="15.75" x14ac:dyDescent="0.25">
      <c r="B14" s="401" t="s">
        <v>2</v>
      </c>
      <c r="C14" s="402" t="s">
        <v>364</v>
      </c>
      <c r="D14" s="403">
        <v>11162662</v>
      </c>
    </row>
    <row r="15" spans="2:7" ht="16.5" thickBot="1" x14ac:dyDescent="0.3">
      <c r="B15" s="532" t="s">
        <v>5</v>
      </c>
      <c r="C15" s="395" t="s">
        <v>365</v>
      </c>
      <c r="D15" s="533"/>
    </row>
    <row r="16" spans="2:7" s="405" customFormat="1" ht="16.5" thickBot="1" x14ac:dyDescent="0.3">
      <c r="B16" s="534" t="s">
        <v>9</v>
      </c>
      <c r="C16" s="535" t="s">
        <v>366</v>
      </c>
      <c r="D16" s="536">
        <f>D14-D15</f>
        <v>11162662</v>
      </c>
    </row>
    <row r="17" spans="2:4" s="404" customFormat="1" ht="15.75" x14ac:dyDescent="0.25">
      <c r="B17" s="537" t="s">
        <v>3</v>
      </c>
      <c r="C17" s="538" t="s">
        <v>367</v>
      </c>
      <c r="D17" s="539">
        <f>D13+D16</f>
        <v>190248</v>
      </c>
    </row>
    <row r="18" spans="2:4" s="404" customFormat="1" ht="15.75" x14ac:dyDescent="0.25">
      <c r="B18" s="406" t="s">
        <v>10</v>
      </c>
      <c r="C18" s="407" t="s">
        <v>368</v>
      </c>
      <c r="D18" s="408">
        <v>0</v>
      </c>
    </row>
    <row r="19" spans="2:4" s="404" customFormat="1" ht="16.5" thickBot="1" x14ac:dyDescent="0.3">
      <c r="B19" s="540" t="s">
        <v>6</v>
      </c>
      <c r="C19" s="541" t="s">
        <v>369</v>
      </c>
      <c r="D19" s="542">
        <v>0</v>
      </c>
    </row>
    <row r="20" spans="2:4" ht="16.5" thickBot="1" x14ac:dyDescent="0.3">
      <c r="B20" s="543" t="s">
        <v>1</v>
      </c>
      <c r="C20" s="544" t="s">
        <v>370</v>
      </c>
      <c r="D20" s="545">
        <f>D18-D19</f>
        <v>0</v>
      </c>
    </row>
    <row r="21" spans="2:4" ht="15.75" x14ac:dyDescent="0.25">
      <c r="B21" s="546" t="s">
        <v>7</v>
      </c>
      <c r="C21" s="547" t="s">
        <v>371</v>
      </c>
      <c r="D21" s="548">
        <v>0</v>
      </c>
    </row>
    <row r="22" spans="2:4" s="400" customFormat="1" ht="16.5" thickBot="1" x14ac:dyDescent="0.3">
      <c r="B22" s="540" t="s">
        <v>15</v>
      </c>
      <c r="C22" s="541" t="s">
        <v>372</v>
      </c>
      <c r="D22" s="542">
        <v>0</v>
      </c>
    </row>
    <row r="23" spans="2:4" s="400" customFormat="1" ht="16.5" thickBot="1" x14ac:dyDescent="0.3">
      <c r="B23" s="534" t="s">
        <v>13</v>
      </c>
      <c r="C23" s="535" t="s">
        <v>373</v>
      </c>
      <c r="D23" s="536">
        <f>D21-D22</f>
        <v>0</v>
      </c>
    </row>
    <row r="24" spans="2:4" s="400" customFormat="1" ht="16.5" thickBot="1" x14ac:dyDescent="0.3">
      <c r="B24" s="543" t="s">
        <v>28</v>
      </c>
      <c r="C24" s="544" t="s">
        <v>374</v>
      </c>
      <c r="D24" s="545">
        <f>D20+D23</f>
        <v>0</v>
      </c>
    </row>
    <row r="25" spans="2:4" s="400" customFormat="1" ht="16.5" thickBot="1" x14ac:dyDescent="0.3">
      <c r="B25" s="549" t="s">
        <v>31</v>
      </c>
      <c r="C25" s="550" t="s">
        <v>375</v>
      </c>
      <c r="D25" s="551">
        <f>D17+D24</f>
        <v>190248</v>
      </c>
    </row>
    <row r="26" spans="2:4" ht="16.5" thickBot="1" x14ac:dyDescent="0.3">
      <c r="B26" s="552" t="s">
        <v>29</v>
      </c>
      <c r="C26" s="553" t="s">
        <v>376</v>
      </c>
      <c r="D26" s="554">
        <v>190248</v>
      </c>
    </row>
    <row r="27" spans="2:4" ht="16.5" thickBot="1" x14ac:dyDescent="0.3">
      <c r="B27" s="412" t="s">
        <v>32</v>
      </c>
      <c r="C27" s="412" t="s">
        <v>377</v>
      </c>
      <c r="D27" s="413">
        <v>0</v>
      </c>
    </row>
    <row r="28" spans="2:4" ht="16.5" thickBot="1" x14ac:dyDescent="0.3">
      <c r="B28" s="409" t="s">
        <v>33</v>
      </c>
      <c r="C28" s="410" t="s">
        <v>378</v>
      </c>
      <c r="D28" s="411">
        <f>D24*0.1</f>
        <v>0</v>
      </c>
    </row>
    <row r="29" spans="2:4" ht="16.5" thickBot="1" x14ac:dyDescent="0.3">
      <c r="B29" s="409" t="s">
        <v>34</v>
      </c>
      <c r="C29" s="410" t="s">
        <v>379</v>
      </c>
      <c r="D29" s="411">
        <f>D24-D28</f>
        <v>0</v>
      </c>
    </row>
  </sheetData>
  <mergeCells count="5">
    <mergeCell ref="B2:D2"/>
    <mergeCell ref="B3:D3"/>
    <mergeCell ref="B5:C5"/>
    <mergeCell ref="B8:D8"/>
    <mergeCell ref="B9:D9"/>
  </mergeCells>
  <pageMargins left="0.75" right="0.75" top="1" bottom="1" header="0.5" footer="0.51180555555555562"/>
  <pageSetup paperSize="9" scale="97" firstPageNumber="0" orientation="portrait" horizontalDpi="300" verticalDpi="300" r:id="rId1"/>
  <headerFooter alignWithMargins="0">
    <oddHeader>&amp;R7.3.sz. melléklet
12/2018.(V.31.)Egyek Önk.r.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Layout" topLeftCell="C1" zoomScaleNormal="100" workbookViewId="0">
      <selection activeCell="L12" sqref="L12"/>
    </sheetView>
  </sheetViews>
  <sheetFormatPr defaultRowHeight="12.75" x14ac:dyDescent="0.2"/>
  <cols>
    <col min="1" max="1" width="8.85546875" customWidth="1"/>
    <col min="2" max="2" width="48.7109375" customWidth="1"/>
    <col min="3" max="3" width="20.28515625" customWidth="1"/>
    <col min="4" max="4" width="17.85546875" customWidth="1"/>
    <col min="5" max="5" width="18.140625" customWidth="1"/>
    <col min="6" max="6" width="16.42578125" style="1169" customWidth="1"/>
  </cols>
  <sheetData>
    <row r="1" spans="1:6" x14ac:dyDescent="0.2">
      <c r="F1" s="1168"/>
    </row>
    <row r="2" spans="1:6" x14ac:dyDescent="0.2">
      <c r="A2" s="510"/>
      <c r="B2" s="511"/>
      <c r="C2" s="511"/>
      <c r="D2" s="511"/>
      <c r="E2" s="511"/>
    </row>
    <row r="3" spans="1:6" ht="50.25" customHeight="1" x14ac:dyDescent="0.2">
      <c r="A3" s="1654" t="s">
        <v>817</v>
      </c>
      <c r="B3" s="1654"/>
      <c r="C3" s="1654"/>
      <c r="D3" s="1654"/>
      <c r="E3" s="1654"/>
      <c r="F3" s="1654"/>
    </row>
    <row r="4" spans="1:6" ht="16.5" thickBot="1" x14ac:dyDescent="0.3">
      <c r="A4" s="512"/>
      <c r="B4" s="511"/>
      <c r="C4" s="511"/>
      <c r="D4" s="511"/>
      <c r="E4" s="511"/>
    </row>
    <row r="5" spans="1:6" ht="48" thickBot="1" x14ac:dyDescent="0.25">
      <c r="A5" s="1433" t="s">
        <v>256</v>
      </c>
      <c r="B5" s="1430" t="s">
        <v>345</v>
      </c>
      <c r="C5" s="1431" t="s">
        <v>346</v>
      </c>
      <c r="D5" s="1431" t="s">
        <v>347</v>
      </c>
      <c r="E5" s="1432" t="s">
        <v>456</v>
      </c>
      <c r="F5" s="1446" t="s">
        <v>486</v>
      </c>
    </row>
    <row r="6" spans="1:6" ht="15.75" x14ac:dyDescent="0.25">
      <c r="A6" s="1428" t="s">
        <v>0</v>
      </c>
      <c r="B6" s="1435" t="s">
        <v>39</v>
      </c>
      <c r="C6" s="1441">
        <v>1</v>
      </c>
      <c r="D6" s="1441">
        <v>3000000</v>
      </c>
      <c r="E6" s="1441"/>
      <c r="F6" s="1442">
        <f>D6-E6</f>
        <v>3000000</v>
      </c>
    </row>
    <row r="7" spans="1:6" ht="15.75" x14ac:dyDescent="0.25">
      <c r="A7" s="1429" t="s">
        <v>4</v>
      </c>
      <c r="B7" s="1435" t="s">
        <v>455</v>
      </c>
      <c r="C7" s="1441">
        <v>1.2999999999999999E-2</v>
      </c>
      <c r="D7" s="1441">
        <v>50000</v>
      </c>
      <c r="E7" s="1441">
        <v>50000</v>
      </c>
      <c r="F7" s="1442">
        <f>D7-E7</f>
        <v>0</v>
      </c>
    </row>
    <row r="8" spans="1:6" ht="15.75" x14ac:dyDescent="0.25">
      <c r="A8" s="1429" t="s">
        <v>8</v>
      </c>
      <c r="B8" s="1435" t="s">
        <v>527</v>
      </c>
      <c r="C8" s="1441">
        <v>2.7E-2</v>
      </c>
      <c r="D8" s="1441">
        <v>80000</v>
      </c>
      <c r="E8" s="1441"/>
      <c r="F8" s="1442">
        <f t="shared" ref="F8" si="0">D8-E8</f>
        <v>80000</v>
      </c>
    </row>
    <row r="9" spans="1:6" ht="15.75" x14ac:dyDescent="0.25">
      <c r="A9" s="1429" t="s">
        <v>2</v>
      </c>
      <c r="B9" s="1435" t="s">
        <v>528</v>
      </c>
      <c r="C9" s="1441">
        <v>0.13400000000000001</v>
      </c>
      <c r="D9" s="1441">
        <v>247900000</v>
      </c>
      <c r="E9" s="1441">
        <v>191924180</v>
      </c>
      <c r="F9" s="1442">
        <f>D9-E9</f>
        <v>55975820</v>
      </c>
    </row>
    <row r="10" spans="1:6" ht="15.75" x14ac:dyDescent="0.25">
      <c r="A10" s="1429" t="s">
        <v>5</v>
      </c>
      <c r="B10" s="1435" t="s">
        <v>529</v>
      </c>
      <c r="C10" s="1441">
        <v>6.9999999999999999E-6</v>
      </c>
      <c r="D10" s="1441">
        <v>7200</v>
      </c>
      <c r="E10" s="1441"/>
      <c r="F10" s="1442">
        <v>7200</v>
      </c>
    </row>
    <row r="11" spans="1:6" ht="15.75" x14ac:dyDescent="0.25">
      <c r="A11" s="1429" t="s">
        <v>9</v>
      </c>
      <c r="B11" s="1436" t="s">
        <v>590</v>
      </c>
      <c r="C11" s="1443">
        <v>0.33333299999999999</v>
      </c>
      <c r="D11" s="1445">
        <v>10000</v>
      </c>
      <c r="E11" s="1444"/>
      <c r="F11" s="1447">
        <v>10000</v>
      </c>
    </row>
    <row r="12" spans="1:6" ht="15.75" x14ac:dyDescent="0.25">
      <c r="A12" s="1429" t="s">
        <v>3</v>
      </c>
      <c r="B12" s="1436" t="s">
        <v>784</v>
      </c>
      <c r="C12" s="1172">
        <v>0.14285700000000001</v>
      </c>
      <c r="D12" s="1170">
        <v>9000</v>
      </c>
      <c r="E12" s="1171"/>
      <c r="F12" s="1448">
        <v>9000</v>
      </c>
    </row>
    <row r="13" spans="1:6" ht="15.75" x14ac:dyDescent="0.25">
      <c r="A13" s="1429" t="s">
        <v>10</v>
      </c>
      <c r="B13" s="1436"/>
      <c r="C13" s="1173"/>
      <c r="D13" s="1170"/>
      <c r="E13" s="1171"/>
      <c r="F13" s="1448"/>
    </row>
    <row r="14" spans="1:6" ht="15.75" x14ac:dyDescent="0.25">
      <c r="A14" s="1429" t="s">
        <v>6</v>
      </c>
      <c r="B14" s="1436"/>
      <c r="C14" s="1173"/>
      <c r="D14" s="1170"/>
      <c r="E14" s="1171"/>
      <c r="F14" s="1448"/>
    </row>
    <row r="15" spans="1:6" ht="15.75" x14ac:dyDescent="0.25">
      <c r="A15" s="1429" t="s">
        <v>1</v>
      </c>
      <c r="B15" s="1436"/>
      <c r="C15" s="1173"/>
      <c r="D15" s="1170"/>
      <c r="E15" s="1171"/>
      <c r="F15" s="1448"/>
    </row>
    <row r="16" spans="1:6" ht="15.75" x14ac:dyDescent="0.25">
      <c r="A16" s="1429" t="s">
        <v>7</v>
      </c>
      <c r="B16" s="1436"/>
      <c r="C16" s="1173"/>
      <c r="D16" s="1170"/>
      <c r="E16" s="1171"/>
      <c r="F16" s="1448"/>
    </row>
    <row r="17" spans="1:6" ht="15.75" x14ac:dyDescent="0.25">
      <c r="A17" s="1429" t="s">
        <v>15</v>
      </c>
      <c r="B17" s="1436"/>
      <c r="C17" s="1173"/>
      <c r="D17" s="1170"/>
      <c r="E17" s="1171"/>
      <c r="F17" s="1448"/>
    </row>
    <row r="18" spans="1:6" ht="15.75" x14ac:dyDescent="0.25">
      <c r="A18" s="1429" t="s">
        <v>13</v>
      </c>
      <c r="B18" s="1436"/>
      <c r="C18" s="1173"/>
      <c r="D18" s="1170"/>
      <c r="E18" s="1171"/>
      <c r="F18" s="1448"/>
    </row>
    <row r="19" spans="1:6" ht="15.75" x14ac:dyDescent="0.25">
      <c r="A19" s="1429" t="s">
        <v>28</v>
      </c>
      <c r="B19" s="1436"/>
      <c r="C19" s="1173"/>
      <c r="D19" s="1170"/>
      <c r="E19" s="1171"/>
      <c r="F19" s="1448"/>
    </row>
    <row r="20" spans="1:6" ht="15.75" x14ac:dyDescent="0.25">
      <c r="A20" s="1429" t="s">
        <v>31</v>
      </c>
      <c r="B20" s="1436"/>
      <c r="C20" s="1173"/>
      <c r="D20" s="1170"/>
      <c r="E20" s="1171"/>
      <c r="F20" s="1448"/>
    </row>
    <row r="21" spans="1:6" ht="15.75" x14ac:dyDescent="0.25">
      <c r="A21" s="1429" t="s">
        <v>29</v>
      </c>
      <c r="B21" s="1436"/>
      <c r="C21" s="1173"/>
      <c r="D21" s="1170"/>
      <c r="E21" s="1171"/>
      <c r="F21" s="1448"/>
    </row>
    <row r="22" spans="1:6" ht="16.5" thickBot="1" x14ac:dyDescent="0.3">
      <c r="A22" s="1434" t="s">
        <v>30</v>
      </c>
      <c r="B22" s="1437"/>
      <c r="C22" s="1438"/>
      <c r="D22" s="1439"/>
      <c r="E22" s="1440"/>
      <c r="F22" s="1449"/>
    </row>
    <row r="23" spans="1:6" s="86" customFormat="1" ht="16.5" thickBot="1" x14ac:dyDescent="0.3">
      <c r="A23" s="1655" t="s">
        <v>348</v>
      </c>
      <c r="B23" s="1656"/>
      <c r="C23" s="513"/>
      <c r="D23" s="1174">
        <f>IF(SUM(D6:D22)=0,"",SUM(D6:D22))</f>
        <v>251056200</v>
      </c>
      <c r="E23" s="1175">
        <f>SUM(E6:E22)</f>
        <v>191974180</v>
      </c>
      <c r="F23" s="1175">
        <f>SUM(F6:F22)</f>
        <v>59082020</v>
      </c>
    </row>
    <row r="24" spans="1:6" ht="15.75" x14ac:dyDescent="0.25">
      <c r="A24" s="512"/>
      <c r="B24" s="511"/>
      <c r="C24" s="511"/>
      <c r="D24" s="511"/>
      <c r="E24" s="511"/>
    </row>
  </sheetData>
  <mergeCells count="2">
    <mergeCell ref="A3:F3"/>
    <mergeCell ref="A23:B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&amp;R8.sz.melléklet
12/2018.(V.31.) Egyek Önk.r.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1"/>
  <sheetViews>
    <sheetView view="pageLayout" zoomScaleNormal="130" workbookViewId="0"/>
  </sheetViews>
  <sheetFormatPr defaultColWidth="9.140625" defaultRowHeight="12.75" x14ac:dyDescent="0.2"/>
  <cols>
    <col min="1" max="1" width="2.85546875" style="384" customWidth="1"/>
    <col min="2" max="2" width="63" style="384" customWidth="1"/>
    <col min="3" max="3" width="17.42578125" style="923" customWidth="1"/>
    <col min="4" max="4" width="22.42578125" style="923" customWidth="1"/>
    <col min="5" max="5" width="21.7109375" style="923" customWidth="1"/>
    <col min="6" max="6" width="23.7109375" style="923" customWidth="1"/>
    <col min="7" max="7" width="13.7109375" style="923" bestFit="1" customWidth="1"/>
    <col min="8" max="16384" width="9.140625" style="384"/>
  </cols>
  <sheetData>
    <row r="1" spans="2:7" x14ac:dyDescent="0.2">
      <c r="B1" s="1658"/>
      <c r="C1" s="1658"/>
      <c r="D1" s="1658"/>
      <c r="E1" s="1658"/>
      <c r="F1" s="414"/>
    </row>
    <row r="2" spans="2:7" ht="15" x14ac:dyDescent="0.2">
      <c r="B2" s="1662"/>
      <c r="C2" s="1662"/>
      <c r="D2" s="1662"/>
      <c r="E2" s="1662"/>
      <c r="F2" s="1662"/>
    </row>
    <row r="3" spans="2:7" ht="15" x14ac:dyDescent="0.2">
      <c r="B3" s="1659" t="s">
        <v>195</v>
      </c>
      <c r="C3" s="1659"/>
      <c r="D3" s="1659"/>
      <c r="E3" s="1659"/>
      <c r="F3" s="1659"/>
    </row>
    <row r="4" spans="2:7" ht="15" x14ac:dyDescent="0.2">
      <c r="B4" s="1484"/>
      <c r="C4" s="1485"/>
      <c r="D4" s="1485"/>
      <c r="E4" s="1485"/>
      <c r="F4" s="1485"/>
    </row>
    <row r="5" spans="2:7" ht="15.75" x14ac:dyDescent="0.25">
      <c r="B5" s="1660" t="s">
        <v>799</v>
      </c>
      <c r="C5" s="1660"/>
      <c r="D5" s="1660"/>
      <c r="E5" s="1660"/>
      <c r="F5" s="1660"/>
    </row>
    <row r="6" spans="2:7" x14ac:dyDescent="0.2">
      <c r="B6" s="924"/>
      <c r="C6" s="925"/>
      <c r="D6" s="925"/>
      <c r="E6" s="925"/>
      <c r="F6" s="925"/>
    </row>
    <row r="7" spans="2:7" ht="13.5" thickBot="1" x14ac:dyDescent="0.25">
      <c r="F7" s="1450" t="s">
        <v>197</v>
      </c>
      <c r="G7" s="1005"/>
    </row>
    <row r="8" spans="2:7" ht="64.5" thickBot="1" x14ac:dyDescent="0.25">
      <c r="B8" s="926" t="s">
        <v>193</v>
      </c>
      <c r="C8" s="1452" t="s">
        <v>790</v>
      </c>
      <c r="D8" s="1452" t="s">
        <v>793</v>
      </c>
      <c r="E8" s="1452" t="s">
        <v>791</v>
      </c>
      <c r="F8" s="1451" t="s">
        <v>196</v>
      </c>
      <c r="G8" s="927"/>
    </row>
    <row r="9" spans="2:7" x14ac:dyDescent="0.2">
      <c r="B9" s="1455" t="s">
        <v>521</v>
      </c>
      <c r="C9" s="1456">
        <v>862000</v>
      </c>
      <c r="D9" s="1456"/>
      <c r="E9" s="1457">
        <v>862000</v>
      </c>
      <c r="F9" s="1458">
        <f>C9-D9-E9</f>
        <v>0</v>
      </c>
    </row>
    <row r="10" spans="2:7" x14ac:dyDescent="0.2">
      <c r="B10" s="932" t="s">
        <v>792</v>
      </c>
      <c r="C10" s="929">
        <v>23665293</v>
      </c>
      <c r="D10" s="929">
        <v>23665293</v>
      </c>
      <c r="E10" s="930"/>
      <c r="F10" s="931">
        <f>C10-D10-E10</f>
        <v>0</v>
      </c>
    </row>
    <row r="11" spans="2:7" x14ac:dyDescent="0.2">
      <c r="B11" s="928" t="s">
        <v>794</v>
      </c>
      <c r="C11" s="929">
        <v>26108</v>
      </c>
      <c r="D11" s="929">
        <v>26108</v>
      </c>
      <c r="E11" s="930"/>
      <c r="F11" s="931">
        <f>C11-D11-E11</f>
        <v>0</v>
      </c>
    </row>
    <row r="12" spans="2:7" x14ac:dyDescent="0.2">
      <c r="B12" s="1453" t="s">
        <v>795</v>
      </c>
      <c r="C12" s="1454">
        <f>SUM(C9:C11)</f>
        <v>24553401</v>
      </c>
      <c r="D12" s="1454">
        <f t="shared" ref="D12:F12" si="0">SUM(D9:D11)</f>
        <v>23691401</v>
      </c>
      <c r="E12" s="1454">
        <f t="shared" si="0"/>
        <v>862000</v>
      </c>
      <c r="F12" s="1459">
        <f t="shared" si="0"/>
        <v>0</v>
      </c>
    </row>
    <row r="13" spans="2:7" x14ac:dyDescent="0.2">
      <c r="B13" s="933" t="s">
        <v>796</v>
      </c>
      <c r="C13" s="929">
        <v>109728</v>
      </c>
      <c r="D13" s="929">
        <v>109728</v>
      </c>
      <c r="E13" s="930"/>
      <c r="F13" s="931">
        <f t="shared" ref="F13:F21" si="1">C13-D13-E13</f>
        <v>0</v>
      </c>
    </row>
    <row r="14" spans="2:7" ht="14.25" customHeight="1" x14ac:dyDescent="0.2">
      <c r="B14" s="933" t="s">
        <v>797</v>
      </c>
      <c r="C14" s="929">
        <v>1000000</v>
      </c>
      <c r="D14" s="929">
        <v>1000000</v>
      </c>
      <c r="E14" s="930"/>
      <c r="F14" s="931">
        <f t="shared" si="1"/>
        <v>0</v>
      </c>
    </row>
    <row r="15" spans="2:7" ht="14.25" customHeight="1" x14ac:dyDescent="0.2">
      <c r="B15" s="933" t="s">
        <v>798</v>
      </c>
      <c r="C15" s="929">
        <v>132561</v>
      </c>
      <c r="D15" s="929">
        <v>132561</v>
      </c>
      <c r="E15" s="930"/>
      <c r="F15" s="931">
        <f t="shared" si="1"/>
        <v>0</v>
      </c>
    </row>
    <row r="16" spans="2:7" x14ac:dyDescent="0.2">
      <c r="B16" s="933" t="s">
        <v>522</v>
      </c>
      <c r="C16" s="929">
        <v>77816000</v>
      </c>
      <c r="D16" s="929">
        <v>77816000</v>
      </c>
      <c r="E16" s="930"/>
      <c r="F16" s="931">
        <f t="shared" si="1"/>
        <v>0</v>
      </c>
    </row>
    <row r="17" spans="2:7" ht="24" customHeight="1" x14ac:dyDescent="0.2">
      <c r="B17" s="998" t="s">
        <v>387</v>
      </c>
      <c r="C17" s="999">
        <v>6205020</v>
      </c>
      <c r="D17" s="929">
        <v>6205020</v>
      </c>
      <c r="E17" s="930"/>
      <c r="F17" s="931">
        <f t="shared" si="1"/>
        <v>0</v>
      </c>
    </row>
    <row r="18" spans="2:7" ht="14.25" customHeight="1" x14ac:dyDescent="0.2">
      <c r="B18" s="1000" t="s">
        <v>788</v>
      </c>
      <c r="C18" s="1001">
        <v>672190</v>
      </c>
      <c r="D18" s="934">
        <v>672190</v>
      </c>
      <c r="E18" s="935"/>
      <c r="F18" s="936">
        <f t="shared" ref="F18" si="2">C18-D18-E18</f>
        <v>0</v>
      </c>
    </row>
    <row r="19" spans="2:7" ht="30.75" customHeight="1" x14ac:dyDescent="0.2">
      <c r="B19" s="1000" t="s">
        <v>787</v>
      </c>
      <c r="C19" s="1001">
        <v>2644651</v>
      </c>
      <c r="D19" s="934">
        <v>2644651</v>
      </c>
      <c r="E19" s="935"/>
      <c r="F19" s="936">
        <f t="shared" si="1"/>
        <v>0</v>
      </c>
    </row>
    <row r="20" spans="2:7" ht="14.25" customHeight="1" x14ac:dyDescent="0.2">
      <c r="B20" s="1000" t="s">
        <v>786</v>
      </c>
      <c r="C20" s="1001">
        <v>1614100</v>
      </c>
      <c r="D20" s="934">
        <v>1614100</v>
      </c>
      <c r="E20" s="935"/>
      <c r="F20" s="936">
        <f t="shared" si="1"/>
        <v>0</v>
      </c>
    </row>
    <row r="21" spans="2:7" ht="14.25" customHeight="1" thickBot="1" x14ac:dyDescent="0.25">
      <c r="B21" s="1460" t="s">
        <v>785</v>
      </c>
      <c r="C21" s="1461">
        <v>829234</v>
      </c>
      <c r="D21" s="1462">
        <v>829234</v>
      </c>
      <c r="E21" s="1463"/>
      <c r="F21" s="1464">
        <f t="shared" si="1"/>
        <v>0</v>
      </c>
    </row>
    <row r="22" spans="2:7" s="400" customFormat="1" ht="13.5" thickBot="1" x14ac:dyDescent="0.25">
      <c r="B22" s="1002" t="s">
        <v>789</v>
      </c>
      <c r="C22" s="1003">
        <f>C12+C13+C14+C15+C16+C17+C18+C19+C20+C21</f>
        <v>115576885</v>
      </c>
      <c r="D22" s="1003">
        <f t="shared" ref="D22:F22" si="3">D12+D13+D14+D15+D16+D17+D18+D19+D20+D21</f>
        <v>114714885</v>
      </c>
      <c r="E22" s="1003">
        <f t="shared" si="3"/>
        <v>862000</v>
      </c>
      <c r="F22" s="1003">
        <f t="shared" si="3"/>
        <v>0</v>
      </c>
      <c r="G22" s="416"/>
    </row>
    <row r="23" spans="2:7" ht="8.25" customHeight="1" x14ac:dyDescent="0.2"/>
    <row r="24" spans="2:7" ht="8.25" customHeight="1" x14ac:dyDescent="0.2"/>
    <row r="25" spans="2:7" ht="8.25" customHeight="1" x14ac:dyDescent="0.2"/>
    <row r="26" spans="2:7" ht="15" customHeight="1" x14ac:dyDescent="0.2">
      <c r="B26" s="1663" t="s">
        <v>800</v>
      </c>
      <c r="C26" s="1663"/>
      <c r="D26" s="1663"/>
      <c r="E26" s="1663"/>
    </row>
    <row r="27" spans="2:7" ht="15" customHeight="1" x14ac:dyDescent="0.2">
      <c r="B27" s="1664"/>
      <c r="C27" s="1664"/>
      <c r="D27" s="1664"/>
      <c r="E27" s="1664"/>
    </row>
    <row r="28" spans="2:7" ht="28.5" customHeight="1" thickBot="1" x14ac:dyDescent="0.25">
      <c r="E28" s="1450" t="s">
        <v>197</v>
      </c>
    </row>
    <row r="29" spans="2:7" ht="15" hidden="1" customHeight="1" thickBot="1" x14ac:dyDescent="0.25"/>
    <row r="30" spans="2:7" ht="93" customHeight="1" thickBot="1" x14ac:dyDescent="0.25">
      <c r="B30" s="926" t="s">
        <v>193</v>
      </c>
      <c r="C30" s="1452" t="s">
        <v>801</v>
      </c>
      <c r="D30" s="1452" t="s">
        <v>803</v>
      </c>
      <c r="E30" s="1452" t="s">
        <v>804</v>
      </c>
    </row>
    <row r="31" spans="2:7" ht="15" customHeight="1" x14ac:dyDescent="0.2">
      <c r="B31" s="1455" t="s">
        <v>802</v>
      </c>
      <c r="C31" s="1456">
        <v>406000</v>
      </c>
      <c r="D31" s="1456">
        <v>406000</v>
      </c>
      <c r="E31" s="1457">
        <f>C31-D31</f>
        <v>0</v>
      </c>
    </row>
    <row r="32" spans="2:7" ht="15" customHeight="1" x14ac:dyDescent="0.2">
      <c r="B32" s="932" t="s">
        <v>805</v>
      </c>
      <c r="C32" s="929">
        <v>1800000</v>
      </c>
      <c r="D32" s="929">
        <v>1800000</v>
      </c>
      <c r="E32" s="930"/>
    </row>
    <row r="33" spans="2:8" ht="27.75" customHeight="1" x14ac:dyDescent="0.2">
      <c r="B33" s="1453" t="s">
        <v>806</v>
      </c>
      <c r="C33" s="1454">
        <f>SUM(C31:C32)</f>
        <v>2206000</v>
      </c>
      <c r="D33" s="1454">
        <f>SUM(D31:D32)</f>
        <v>2206000</v>
      </c>
      <c r="E33" s="1454">
        <f>SUM(E31:E32)</f>
        <v>0</v>
      </c>
    </row>
    <row r="34" spans="2:8" ht="15" customHeight="1" thickBot="1" x14ac:dyDescent="0.25">
      <c r="B34" s="933" t="s">
        <v>807</v>
      </c>
      <c r="C34" s="929">
        <v>525113</v>
      </c>
      <c r="D34" s="929">
        <v>525113</v>
      </c>
      <c r="E34" s="930"/>
    </row>
    <row r="35" spans="2:8" ht="13.5" thickBot="1" x14ac:dyDescent="0.25">
      <c r="B35" s="1002" t="s">
        <v>789</v>
      </c>
      <c r="C35" s="1003">
        <f>C33+C34</f>
        <v>2731113</v>
      </c>
      <c r="D35" s="1003">
        <f t="shared" ref="D35:E35" si="4">D33+D34</f>
        <v>2731113</v>
      </c>
      <c r="E35" s="1003">
        <f t="shared" si="4"/>
        <v>0</v>
      </c>
    </row>
    <row r="36" spans="2:8" x14ac:dyDescent="0.2">
      <c r="B36" s="1482"/>
      <c r="C36" s="1483"/>
      <c r="D36" s="1483"/>
      <c r="E36" s="1483"/>
    </row>
    <row r="37" spans="2:8" ht="38.25" customHeight="1" x14ac:dyDescent="0.25">
      <c r="B37" s="1661" t="s">
        <v>523</v>
      </c>
      <c r="C37" s="1661"/>
      <c r="D37" s="1661"/>
      <c r="E37" s="1661"/>
      <c r="F37" s="1661"/>
      <c r="G37" s="1661"/>
    </row>
    <row r="38" spans="2:8" ht="20.25" customHeight="1" x14ac:dyDescent="0.2">
      <c r="B38" s="1353"/>
      <c r="C38" s="1353"/>
      <c r="D38" s="1353"/>
      <c r="E38" s="1353"/>
      <c r="F38" s="1353"/>
      <c r="G38" s="1353"/>
    </row>
    <row r="39" spans="2:8" ht="13.5" thickBot="1" x14ac:dyDescent="0.25">
      <c r="F39" s="1467" t="s">
        <v>197</v>
      </c>
      <c r="G39" s="1004"/>
    </row>
    <row r="40" spans="2:8" ht="51.75" thickBot="1" x14ac:dyDescent="0.25">
      <c r="B40" s="1468" t="s">
        <v>193</v>
      </c>
      <c r="C40" s="1465" t="s">
        <v>198</v>
      </c>
      <c r="D40" s="1465" t="s">
        <v>811</v>
      </c>
      <c r="E40" s="1465" t="s">
        <v>808</v>
      </c>
      <c r="F40" s="1465" t="s">
        <v>809</v>
      </c>
      <c r="G40" s="1466" t="s">
        <v>812</v>
      </c>
      <c r="H40" s="924"/>
    </row>
    <row r="41" spans="2:8" x14ac:dyDescent="0.2">
      <c r="B41" s="1476" t="s">
        <v>524</v>
      </c>
      <c r="C41" s="1479">
        <v>164474184</v>
      </c>
      <c r="D41" s="1479">
        <v>0</v>
      </c>
      <c r="E41" s="1480">
        <f>C41+D41</f>
        <v>164474184</v>
      </c>
      <c r="F41" s="1481">
        <v>164474184</v>
      </c>
      <c r="G41" s="1481">
        <f>E41-F41</f>
        <v>0</v>
      </c>
      <c r="H41" s="924"/>
    </row>
    <row r="42" spans="2:8" x14ac:dyDescent="0.2">
      <c r="B42" s="1477" t="s">
        <v>810</v>
      </c>
      <c r="C42" s="1469">
        <v>50000</v>
      </c>
      <c r="D42" s="1469">
        <v>-10000</v>
      </c>
      <c r="E42" s="1472">
        <f t="shared" ref="E42:E44" si="5">C42+D42</f>
        <v>40000</v>
      </c>
      <c r="F42" s="1474">
        <v>40500</v>
      </c>
      <c r="G42" s="1474">
        <f t="shared" ref="G42:G44" si="6">F42-E42</f>
        <v>500</v>
      </c>
      <c r="H42" s="924"/>
    </row>
    <row r="43" spans="2:8" ht="26.25" thickBot="1" x14ac:dyDescent="0.25">
      <c r="B43" s="1477" t="s">
        <v>388</v>
      </c>
      <c r="C43" s="1469">
        <v>2500000</v>
      </c>
      <c r="D43" s="1470"/>
      <c r="E43" s="1472">
        <f t="shared" si="5"/>
        <v>2500000</v>
      </c>
      <c r="F43" s="1474">
        <v>2500000</v>
      </c>
      <c r="G43" s="1474">
        <f t="shared" si="6"/>
        <v>0</v>
      </c>
      <c r="H43" s="924"/>
    </row>
    <row r="44" spans="2:8" ht="13.5" thickBot="1" x14ac:dyDescent="0.25">
      <c r="B44" s="1478" t="s">
        <v>813</v>
      </c>
      <c r="C44" s="1470">
        <v>11404560</v>
      </c>
      <c r="D44" s="1471">
        <v>-1195290</v>
      </c>
      <c r="E44" s="1473">
        <f t="shared" si="5"/>
        <v>10209270</v>
      </c>
      <c r="F44" s="1475">
        <v>10124910</v>
      </c>
      <c r="G44" s="1475">
        <f t="shared" si="6"/>
        <v>-84360</v>
      </c>
      <c r="H44" s="924"/>
    </row>
    <row r="45" spans="2:8" s="405" customFormat="1" ht="13.5" thickBot="1" x14ac:dyDescent="0.25">
      <c r="B45" s="937" t="s">
        <v>199</v>
      </c>
      <c r="C45" s="938">
        <f>SUM(C41:C44)</f>
        <v>178428744</v>
      </c>
      <c r="D45" s="938">
        <f t="shared" ref="D45:G45" si="7">SUM(D41:D44)</f>
        <v>-1205290</v>
      </c>
      <c r="E45" s="938">
        <f t="shared" si="7"/>
        <v>177223454</v>
      </c>
      <c r="F45" s="938">
        <f t="shared" si="7"/>
        <v>177139594</v>
      </c>
      <c r="G45" s="938">
        <f t="shared" si="7"/>
        <v>-83860</v>
      </c>
    </row>
    <row r="46" spans="2:8" ht="11.25" customHeight="1" x14ac:dyDescent="0.2">
      <c r="B46" s="404"/>
    </row>
    <row r="47" spans="2:8" x14ac:dyDescent="0.2">
      <c r="B47" s="939"/>
      <c r="C47" s="417"/>
      <c r="D47" s="417"/>
      <c r="E47" s="417"/>
      <c r="F47" s="417"/>
      <c r="G47" s="417"/>
    </row>
    <row r="48" spans="2:8" x14ac:dyDescent="0.2">
      <c r="B48" s="940"/>
      <c r="C48" s="418"/>
      <c r="D48" s="418"/>
      <c r="E48" s="418"/>
      <c r="F48" s="418"/>
      <c r="G48" s="417"/>
    </row>
    <row r="49" spans="2:6" x14ac:dyDescent="0.2">
      <c r="B49" s="1657"/>
      <c r="C49" s="1657"/>
      <c r="D49" s="1657"/>
      <c r="E49" s="1657"/>
      <c r="F49" s="1657"/>
    </row>
    <row r="51" spans="2:6" x14ac:dyDescent="0.2">
      <c r="B51" s="941"/>
    </row>
  </sheetData>
  <mergeCells count="7">
    <mergeCell ref="B49:F49"/>
    <mergeCell ref="B1:E1"/>
    <mergeCell ref="B3:F3"/>
    <mergeCell ref="B5:F5"/>
    <mergeCell ref="B37:G37"/>
    <mergeCell ref="B2:F2"/>
    <mergeCell ref="B26:E27"/>
  </mergeCells>
  <pageMargins left="0.75" right="0.75" top="1" bottom="1" header="0.5" footer="0.5"/>
  <pageSetup paperSize="9" scale="55" orientation="portrait" r:id="rId1"/>
  <headerFooter alignWithMargins="0">
    <oddHeader>&amp;R9.sz. melléklet
12/2018.(V.31.) Egyek Önk.r.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8"/>
  <sheetViews>
    <sheetView tabSelected="1" view="pageLayout" topLeftCell="B19" zoomScaleNormal="100" workbookViewId="0">
      <selection sqref="A1:J1"/>
    </sheetView>
  </sheetViews>
  <sheetFormatPr defaultRowHeight="12.75" x14ac:dyDescent="0.2"/>
  <cols>
    <col min="2" max="2" width="27.28515625" customWidth="1"/>
    <col min="3" max="3" width="8.7109375" bestFit="1" customWidth="1"/>
    <col min="4" max="4" width="18.28515625" bestFit="1" customWidth="1"/>
    <col min="5" max="5" width="18.28515625" style="1488" customWidth="1"/>
    <col min="6" max="6" width="10.140625" bestFit="1" customWidth="1"/>
    <col min="7" max="7" width="12.28515625" customWidth="1"/>
    <col min="8" max="8" width="10.140625" bestFit="1" customWidth="1"/>
    <col min="9" max="9" width="12.85546875" customWidth="1"/>
    <col min="10" max="10" width="11.140625" bestFit="1" customWidth="1"/>
    <col min="12" max="13" width="10.140625" bestFit="1" customWidth="1"/>
    <col min="259" max="259" width="27.28515625" customWidth="1"/>
    <col min="260" max="260" width="8.7109375" bestFit="1" customWidth="1"/>
    <col min="261" max="261" width="18.28515625" bestFit="1" customWidth="1"/>
    <col min="262" max="262" width="10.140625" bestFit="1" customWidth="1"/>
    <col min="263" max="263" width="12.28515625" customWidth="1"/>
    <col min="264" max="264" width="10.140625" bestFit="1" customWidth="1"/>
    <col min="265" max="265" width="12.85546875" customWidth="1"/>
    <col min="266" max="266" width="11.140625" bestFit="1" customWidth="1"/>
    <col min="515" max="515" width="27.28515625" customWidth="1"/>
    <col min="516" max="516" width="8.7109375" bestFit="1" customWidth="1"/>
    <col min="517" max="517" width="18.28515625" bestFit="1" customWidth="1"/>
    <col min="518" max="518" width="10.140625" bestFit="1" customWidth="1"/>
    <col min="519" max="519" width="12.28515625" customWidth="1"/>
    <col min="520" max="520" width="10.140625" bestFit="1" customWidth="1"/>
    <col min="521" max="521" width="12.85546875" customWidth="1"/>
    <col min="522" max="522" width="11.140625" bestFit="1" customWidth="1"/>
    <col min="771" max="771" width="27.28515625" customWidth="1"/>
    <col min="772" max="772" width="8.7109375" bestFit="1" customWidth="1"/>
    <col min="773" max="773" width="18.28515625" bestFit="1" customWidth="1"/>
    <col min="774" max="774" width="10.140625" bestFit="1" customWidth="1"/>
    <col min="775" max="775" width="12.28515625" customWidth="1"/>
    <col min="776" max="776" width="10.140625" bestFit="1" customWidth="1"/>
    <col min="777" max="777" width="12.85546875" customWidth="1"/>
    <col min="778" max="778" width="11.140625" bestFit="1" customWidth="1"/>
    <col min="1027" max="1027" width="27.28515625" customWidth="1"/>
    <col min="1028" max="1028" width="8.7109375" bestFit="1" customWidth="1"/>
    <col min="1029" max="1029" width="18.28515625" bestFit="1" customWidth="1"/>
    <col min="1030" max="1030" width="10.140625" bestFit="1" customWidth="1"/>
    <col min="1031" max="1031" width="12.28515625" customWidth="1"/>
    <col min="1032" max="1032" width="10.140625" bestFit="1" customWidth="1"/>
    <col min="1033" max="1033" width="12.85546875" customWidth="1"/>
    <col min="1034" max="1034" width="11.140625" bestFit="1" customWidth="1"/>
    <col min="1283" max="1283" width="27.28515625" customWidth="1"/>
    <col min="1284" max="1284" width="8.7109375" bestFit="1" customWidth="1"/>
    <col min="1285" max="1285" width="18.28515625" bestFit="1" customWidth="1"/>
    <col min="1286" max="1286" width="10.140625" bestFit="1" customWidth="1"/>
    <col min="1287" max="1287" width="12.28515625" customWidth="1"/>
    <col min="1288" max="1288" width="10.140625" bestFit="1" customWidth="1"/>
    <col min="1289" max="1289" width="12.85546875" customWidth="1"/>
    <col min="1290" max="1290" width="11.140625" bestFit="1" customWidth="1"/>
    <col min="1539" max="1539" width="27.28515625" customWidth="1"/>
    <col min="1540" max="1540" width="8.7109375" bestFit="1" customWidth="1"/>
    <col min="1541" max="1541" width="18.28515625" bestFit="1" customWidth="1"/>
    <col min="1542" max="1542" width="10.140625" bestFit="1" customWidth="1"/>
    <col min="1543" max="1543" width="12.28515625" customWidth="1"/>
    <col min="1544" max="1544" width="10.140625" bestFit="1" customWidth="1"/>
    <col min="1545" max="1545" width="12.85546875" customWidth="1"/>
    <col min="1546" max="1546" width="11.140625" bestFit="1" customWidth="1"/>
    <col min="1795" max="1795" width="27.28515625" customWidth="1"/>
    <col min="1796" max="1796" width="8.7109375" bestFit="1" customWidth="1"/>
    <col min="1797" max="1797" width="18.28515625" bestFit="1" customWidth="1"/>
    <col min="1798" max="1798" width="10.140625" bestFit="1" customWidth="1"/>
    <col min="1799" max="1799" width="12.28515625" customWidth="1"/>
    <col min="1800" max="1800" width="10.140625" bestFit="1" customWidth="1"/>
    <col min="1801" max="1801" width="12.85546875" customWidth="1"/>
    <col min="1802" max="1802" width="11.140625" bestFit="1" customWidth="1"/>
    <col min="2051" max="2051" width="27.28515625" customWidth="1"/>
    <col min="2052" max="2052" width="8.7109375" bestFit="1" customWidth="1"/>
    <col min="2053" max="2053" width="18.28515625" bestFit="1" customWidth="1"/>
    <col min="2054" max="2054" width="10.140625" bestFit="1" customWidth="1"/>
    <col min="2055" max="2055" width="12.28515625" customWidth="1"/>
    <col min="2056" max="2056" width="10.140625" bestFit="1" customWidth="1"/>
    <col min="2057" max="2057" width="12.85546875" customWidth="1"/>
    <col min="2058" max="2058" width="11.140625" bestFit="1" customWidth="1"/>
    <col min="2307" max="2307" width="27.28515625" customWidth="1"/>
    <col min="2308" max="2308" width="8.7109375" bestFit="1" customWidth="1"/>
    <col min="2309" max="2309" width="18.28515625" bestFit="1" customWidth="1"/>
    <col min="2310" max="2310" width="10.140625" bestFit="1" customWidth="1"/>
    <col min="2311" max="2311" width="12.28515625" customWidth="1"/>
    <col min="2312" max="2312" width="10.140625" bestFit="1" customWidth="1"/>
    <col min="2313" max="2313" width="12.85546875" customWidth="1"/>
    <col min="2314" max="2314" width="11.140625" bestFit="1" customWidth="1"/>
    <col min="2563" max="2563" width="27.28515625" customWidth="1"/>
    <col min="2564" max="2564" width="8.7109375" bestFit="1" customWidth="1"/>
    <col min="2565" max="2565" width="18.28515625" bestFit="1" customWidth="1"/>
    <col min="2566" max="2566" width="10.140625" bestFit="1" customWidth="1"/>
    <col min="2567" max="2567" width="12.28515625" customWidth="1"/>
    <col min="2568" max="2568" width="10.140625" bestFit="1" customWidth="1"/>
    <col min="2569" max="2569" width="12.85546875" customWidth="1"/>
    <col min="2570" max="2570" width="11.140625" bestFit="1" customWidth="1"/>
    <col min="2819" max="2819" width="27.28515625" customWidth="1"/>
    <col min="2820" max="2820" width="8.7109375" bestFit="1" customWidth="1"/>
    <col min="2821" max="2821" width="18.28515625" bestFit="1" customWidth="1"/>
    <col min="2822" max="2822" width="10.140625" bestFit="1" customWidth="1"/>
    <col min="2823" max="2823" width="12.28515625" customWidth="1"/>
    <col min="2824" max="2824" width="10.140625" bestFit="1" customWidth="1"/>
    <col min="2825" max="2825" width="12.85546875" customWidth="1"/>
    <col min="2826" max="2826" width="11.140625" bestFit="1" customWidth="1"/>
    <col min="3075" max="3075" width="27.28515625" customWidth="1"/>
    <col min="3076" max="3076" width="8.7109375" bestFit="1" customWidth="1"/>
    <col min="3077" max="3077" width="18.28515625" bestFit="1" customWidth="1"/>
    <col min="3078" max="3078" width="10.140625" bestFit="1" customWidth="1"/>
    <col min="3079" max="3079" width="12.28515625" customWidth="1"/>
    <col min="3080" max="3080" width="10.140625" bestFit="1" customWidth="1"/>
    <col min="3081" max="3081" width="12.85546875" customWidth="1"/>
    <col min="3082" max="3082" width="11.140625" bestFit="1" customWidth="1"/>
    <col min="3331" max="3331" width="27.28515625" customWidth="1"/>
    <col min="3332" max="3332" width="8.7109375" bestFit="1" customWidth="1"/>
    <col min="3333" max="3333" width="18.28515625" bestFit="1" customWidth="1"/>
    <col min="3334" max="3334" width="10.140625" bestFit="1" customWidth="1"/>
    <col min="3335" max="3335" width="12.28515625" customWidth="1"/>
    <col min="3336" max="3336" width="10.140625" bestFit="1" customWidth="1"/>
    <col min="3337" max="3337" width="12.85546875" customWidth="1"/>
    <col min="3338" max="3338" width="11.140625" bestFit="1" customWidth="1"/>
    <col min="3587" max="3587" width="27.28515625" customWidth="1"/>
    <col min="3588" max="3588" width="8.7109375" bestFit="1" customWidth="1"/>
    <col min="3589" max="3589" width="18.28515625" bestFit="1" customWidth="1"/>
    <col min="3590" max="3590" width="10.140625" bestFit="1" customWidth="1"/>
    <col min="3591" max="3591" width="12.28515625" customWidth="1"/>
    <col min="3592" max="3592" width="10.140625" bestFit="1" customWidth="1"/>
    <col min="3593" max="3593" width="12.85546875" customWidth="1"/>
    <col min="3594" max="3594" width="11.140625" bestFit="1" customWidth="1"/>
    <col min="3843" max="3843" width="27.28515625" customWidth="1"/>
    <col min="3844" max="3844" width="8.7109375" bestFit="1" customWidth="1"/>
    <col min="3845" max="3845" width="18.28515625" bestFit="1" customWidth="1"/>
    <col min="3846" max="3846" width="10.140625" bestFit="1" customWidth="1"/>
    <col min="3847" max="3847" width="12.28515625" customWidth="1"/>
    <col min="3848" max="3848" width="10.140625" bestFit="1" customWidth="1"/>
    <col min="3849" max="3849" width="12.85546875" customWidth="1"/>
    <col min="3850" max="3850" width="11.140625" bestFit="1" customWidth="1"/>
    <col min="4099" max="4099" width="27.28515625" customWidth="1"/>
    <col min="4100" max="4100" width="8.7109375" bestFit="1" customWidth="1"/>
    <col min="4101" max="4101" width="18.28515625" bestFit="1" customWidth="1"/>
    <col min="4102" max="4102" width="10.140625" bestFit="1" customWidth="1"/>
    <col min="4103" max="4103" width="12.28515625" customWidth="1"/>
    <col min="4104" max="4104" width="10.140625" bestFit="1" customWidth="1"/>
    <col min="4105" max="4105" width="12.85546875" customWidth="1"/>
    <col min="4106" max="4106" width="11.140625" bestFit="1" customWidth="1"/>
    <col min="4355" max="4355" width="27.28515625" customWidth="1"/>
    <col min="4356" max="4356" width="8.7109375" bestFit="1" customWidth="1"/>
    <col min="4357" max="4357" width="18.28515625" bestFit="1" customWidth="1"/>
    <col min="4358" max="4358" width="10.140625" bestFit="1" customWidth="1"/>
    <col min="4359" max="4359" width="12.28515625" customWidth="1"/>
    <col min="4360" max="4360" width="10.140625" bestFit="1" customWidth="1"/>
    <col min="4361" max="4361" width="12.85546875" customWidth="1"/>
    <col min="4362" max="4362" width="11.140625" bestFit="1" customWidth="1"/>
    <col min="4611" max="4611" width="27.28515625" customWidth="1"/>
    <col min="4612" max="4612" width="8.7109375" bestFit="1" customWidth="1"/>
    <col min="4613" max="4613" width="18.28515625" bestFit="1" customWidth="1"/>
    <col min="4614" max="4614" width="10.140625" bestFit="1" customWidth="1"/>
    <col min="4615" max="4615" width="12.28515625" customWidth="1"/>
    <col min="4616" max="4616" width="10.140625" bestFit="1" customWidth="1"/>
    <col min="4617" max="4617" width="12.85546875" customWidth="1"/>
    <col min="4618" max="4618" width="11.140625" bestFit="1" customWidth="1"/>
    <col min="4867" max="4867" width="27.28515625" customWidth="1"/>
    <col min="4868" max="4868" width="8.7109375" bestFit="1" customWidth="1"/>
    <col min="4869" max="4869" width="18.28515625" bestFit="1" customWidth="1"/>
    <col min="4870" max="4870" width="10.140625" bestFit="1" customWidth="1"/>
    <col min="4871" max="4871" width="12.28515625" customWidth="1"/>
    <col min="4872" max="4872" width="10.140625" bestFit="1" customWidth="1"/>
    <col min="4873" max="4873" width="12.85546875" customWidth="1"/>
    <col min="4874" max="4874" width="11.140625" bestFit="1" customWidth="1"/>
    <col min="5123" max="5123" width="27.28515625" customWidth="1"/>
    <col min="5124" max="5124" width="8.7109375" bestFit="1" customWidth="1"/>
    <col min="5125" max="5125" width="18.28515625" bestFit="1" customWidth="1"/>
    <col min="5126" max="5126" width="10.140625" bestFit="1" customWidth="1"/>
    <col min="5127" max="5127" width="12.28515625" customWidth="1"/>
    <col min="5128" max="5128" width="10.140625" bestFit="1" customWidth="1"/>
    <col min="5129" max="5129" width="12.85546875" customWidth="1"/>
    <col min="5130" max="5130" width="11.140625" bestFit="1" customWidth="1"/>
    <col min="5379" max="5379" width="27.28515625" customWidth="1"/>
    <col min="5380" max="5380" width="8.7109375" bestFit="1" customWidth="1"/>
    <col min="5381" max="5381" width="18.28515625" bestFit="1" customWidth="1"/>
    <col min="5382" max="5382" width="10.140625" bestFit="1" customWidth="1"/>
    <col min="5383" max="5383" width="12.28515625" customWidth="1"/>
    <col min="5384" max="5384" width="10.140625" bestFit="1" customWidth="1"/>
    <col min="5385" max="5385" width="12.85546875" customWidth="1"/>
    <col min="5386" max="5386" width="11.140625" bestFit="1" customWidth="1"/>
    <col min="5635" max="5635" width="27.28515625" customWidth="1"/>
    <col min="5636" max="5636" width="8.7109375" bestFit="1" customWidth="1"/>
    <col min="5637" max="5637" width="18.28515625" bestFit="1" customWidth="1"/>
    <col min="5638" max="5638" width="10.140625" bestFit="1" customWidth="1"/>
    <col min="5639" max="5639" width="12.28515625" customWidth="1"/>
    <col min="5640" max="5640" width="10.140625" bestFit="1" customWidth="1"/>
    <col min="5641" max="5641" width="12.85546875" customWidth="1"/>
    <col min="5642" max="5642" width="11.140625" bestFit="1" customWidth="1"/>
    <col min="5891" max="5891" width="27.28515625" customWidth="1"/>
    <col min="5892" max="5892" width="8.7109375" bestFit="1" customWidth="1"/>
    <col min="5893" max="5893" width="18.28515625" bestFit="1" customWidth="1"/>
    <col min="5894" max="5894" width="10.140625" bestFit="1" customWidth="1"/>
    <col min="5895" max="5895" width="12.28515625" customWidth="1"/>
    <col min="5896" max="5896" width="10.140625" bestFit="1" customWidth="1"/>
    <col min="5897" max="5897" width="12.85546875" customWidth="1"/>
    <col min="5898" max="5898" width="11.140625" bestFit="1" customWidth="1"/>
    <col min="6147" max="6147" width="27.28515625" customWidth="1"/>
    <col min="6148" max="6148" width="8.7109375" bestFit="1" customWidth="1"/>
    <col min="6149" max="6149" width="18.28515625" bestFit="1" customWidth="1"/>
    <col min="6150" max="6150" width="10.140625" bestFit="1" customWidth="1"/>
    <col min="6151" max="6151" width="12.28515625" customWidth="1"/>
    <col min="6152" max="6152" width="10.140625" bestFit="1" customWidth="1"/>
    <col min="6153" max="6153" width="12.85546875" customWidth="1"/>
    <col min="6154" max="6154" width="11.140625" bestFit="1" customWidth="1"/>
    <col min="6403" max="6403" width="27.28515625" customWidth="1"/>
    <col min="6404" max="6404" width="8.7109375" bestFit="1" customWidth="1"/>
    <col min="6405" max="6405" width="18.28515625" bestFit="1" customWidth="1"/>
    <col min="6406" max="6406" width="10.140625" bestFit="1" customWidth="1"/>
    <col min="6407" max="6407" width="12.28515625" customWidth="1"/>
    <col min="6408" max="6408" width="10.140625" bestFit="1" customWidth="1"/>
    <col min="6409" max="6409" width="12.85546875" customWidth="1"/>
    <col min="6410" max="6410" width="11.140625" bestFit="1" customWidth="1"/>
    <col min="6659" max="6659" width="27.28515625" customWidth="1"/>
    <col min="6660" max="6660" width="8.7109375" bestFit="1" customWidth="1"/>
    <col min="6661" max="6661" width="18.28515625" bestFit="1" customWidth="1"/>
    <col min="6662" max="6662" width="10.140625" bestFit="1" customWidth="1"/>
    <col min="6663" max="6663" width="12.28515625" customWidth="1"/>
    <col min="6664" max="6664" width="10.140625" bestFit="1" customWidth="1"/>
    <col min="6665" max="6665" width="12.85546875" customWidth="1"/>
    <col min="6666" max="6666" width="11.140625" bestFit="1" customWidth="1"/>
    <col min="6915" max="6915" width="27.28515625" customWidth="1"/>
    <col min="6916" max="6916" width="8.7109375" bestFit="1" customWidth="1"/>
    <col min="6917" max="6917" width="18.28515625" bestFit="1" customWidth="1"/>
    <col min="6918" max="6918" width="10.140625" bestFit="1" customWidth="1"/>
    <col min="6919" max="6919" width="12.28515625" customWidth="1"/>
    <col min="6920" max="6920" width="10.140625" bestFit="1" customWidth="1"/>
    <col min="6921" max="6921" width="12.85546875" customWidth="1"/>
    <col min="6922" max="6922" width="11.140625" bestFit="1" customWidth="1"/>
    <col min="7171" max="7171" width="27.28515625" customWidth="1"/>
    <col min="7172" max="7172" width="8.7109375" bestFit="1" customWidth="1"/>
    <col min="7173" max="7173" width="18.28515625" bestFit="1" customWidth="1"/>
    <col min="7174" max="7174" width="10.140625" bestFit="1" customWidth="1"/>
    <col min="7175" max="7175" width="12.28515625" customWidth="1"/>
    <col min="7176" max="7176" width="10.140625" bestFit="1" customWidth="1"/>
    <col min="7177" max="7177" width="12.85546875" customWidth="1"/>
    <col min="7178" max="7178" width="11.140625" bestFit="1" customWidth="1"/>
    <col min="7427" max="7427" width="27.28515625" customWidth="1"/>
    <col min="7428" max="7428" width="8.7109375" bestFit="1" customWidth="1"/>
    <col min="7429" max="7429" width="18.28515625" bestFit="1" customWidth="1"/>
    <col min="7430" max="7430" width="10.140625" bestFit="1" customWidth="1"/>
    <col min="7431" max="7431" width="12.28515625" customWidth="1"/>
    <col min="7432" max="7432" width="10.140625" bestFit="1" customWidth="1"/>
    <col min="7433" max="7433" width="12.85546875" customWidth="1"/>
    <col min="7434" max="7434" width="11.140625" bestFit="1" customWidth="1"/>
    <col min="7683" max="7683" width="27.28515625" customWidth="1"/>
    <col min="7684" max="7684" width="8.7109375" bestFit="1" customWidth="1"/>
    <col min="7685" max="7685" width="18.28515625" bestFit="1" customWidth="1"/>
    <col min="7686" max="7686" width="10.140625" bestFit="1" customWidth="1"/>
    <col min="7687" max="7687" width="12.28515625" customWidth="1"/>
    <col min="7688" max="7688" width="10.140625" bestFit="1" customWidth="1"/>
    <col min="7689" max="7689" width="12.85546875" customWidth="1"/>
    <col min="7690" max="7690" width="11.140625" bestFit="1" customWidth="1"/>
    <col min="7939" max="7939" width="27.28515625" customWidth="1"/>
    <col min="7940" max="7940" width="8.7109375" bestFit="1" customWidth="1"/>
    <col min="7941" max="7941" width="18.28515625" bestFit="1" customWidth="1"/>
    <col min="7942" max="7942" width="10.140625" bestFit="1" customWidth="1"/>
    <col min="7943" max="7943" width="12.28515625" customWidth="1"/>
    <col min="7944" max="7944" width="10.140625" bestFit="1" customWidth="1"/>
    <col min="7945" max="7945" width="12.85546875" customWidth="1"/>
    <col min="7946" max="7946" width="11.140625" bestFit="1" customWidth="1"/>
    <col min="8195" max="8195" width="27.28515625" customWidth="1"/>
    <col min="8196" max="8196" width="8.7109375" bestFit="1" customWidth="1"/>
    <col min="8197" max="8197" width="18.28515625" bestFit="1" customWidth="1"/>
    <col min="8198" max="8198" width="10.140625" bestFit="1" customWidth="1"/>
    <col min="8199" max="8199" width="12.28515625" customWidth="1"/>
    <col min="8200" max="8200" width="10.140625" bestFit="1" customWidth="1"/>
    <col min="8201" max="8201" width="12.85546875" customWidth="1"/>
    <col min="8202" max="8202" width="11.140625" bestFit="1" customWidth="1"/>
    <col min="8451" max="8451" width="27.28515625" customWidth="1"/>
    <col min="8452" max="8452" width="8.7109375" bestFit="1" customWidth="1"/>
    <col min="8453" max="8453" width="18.28515625" bestFit="1" customWidth="1"/>
    <col min="8454" max="8454" width="10.140625" bestFit="1" customWidth="1"/>
    <col min="8455" max="8455" width="12.28515625" customWidth="1"/>
    <col min="8456" max="8456" width="10.140625" bestFit="1" customWidth="1"/>
    <col min="8457" max="8457" width="12.85546875" customWidth="1"/>
    <col min="8458" max="8458" width="11.140625" bestFit="1" customWidth="1"/>
    <col min="8707" max="8707" width="27.28515625" customWidth="1"/>
    <col min="8708" max="8708" width="8.7109375" bestFit="1" customWidth="1"/>
    <col min="8709" max="8709" width="18.28515625" bestFit="1" customWidth="1"/>
    <col min="8710" max="8710" width="10.140625" bestFit="1" customWidth="1"/>
    <col min="8711" max="8711" width="12.28515625" customWidth="1"/>
    <col min="8712" max="8712" width="10.140625" bestFit="1" customWidth="1"/>
    <col min="8713" max="8713" width="12.85546875" customWidth="1"/>
    <col min="8714" max="8714" width="11.140625" bestFit="1" customWidth="1"/>
    <col min="8963" max="8963" width="27.28515625" customWidth="1"/>
    <col min="8964" max="8964" width="8.7109375" bestFit="1" customWidth="1"/>
    <col min="8965" max="8965" width="18.28515625" bestFit="1" customWidth="1"/>
    <col min="8966" max="8966" width="10.140625" bestFit="1" customWidth="1"/>
    <col min="8967" max="8967" width="12.28515625" customWidth="1"/>
    <col min="8968" max="8968" width="10.140625" bestFit="1" customWidth="1"/>
    <col min="8969" max="8969" width="12.85546875" customWidth="1"/>
    <col min="8970" max="8970" width="11.140625" bestFit="1" customWidth="1"/>
    <col min="9219" max="9219" width="27.28515625" customWidth="1"/>
    <col min="9220" max="9220" width="8.7109375" bestFit="1" customWidth="1"/>
    <col min="9221" max="9221" width="18.28515625" bestFit="1" customWidth="1"/>
    <col min="9222" max="9222" width="10.140625" bestFit="1" customWidth="1"/>
    <col min="9223" max="9223" width="12.28515625" customWidth="1"/>
    <col min="9224" max="9224" width="10.140625" bestFit="1" customWidth="1"/>
    <col min="9225" max="9225" width="12.85546875" customWidth="1"/>
    <col min="9226" max="9226" width="11.140625" bestFit="1" customWidth="1"/>
    <col min="9475" max="9475" width="27.28515625" customWidth="1"/>
    <col min="9476" max="9476" width="8.7109375" bestFit="1" customWidth="1"/>
    <col min="9477" max="9477" width="18.28515625" bestFit="1" customWidth="1"/>
    <col min="9478" max="9478" width="10.140625" bestFit="1" customWidth="1"/>
    <col min="9479" max="9479" width="12.28515625" customWidth="1"/>
    <col min="9480" max="9480" width="10.140625" bestFit="1" customWidth="1"/>
    <col min="9481" max="9481" width="12.85546875" customWidth="1"/>
    <col min="9482" max="9482" width="11.140625" bestFit="1" customWidth="1"/>
    <col min="9731" max="9731" width="27.28515625" customWidth="1"/>
    <col min="9732" max="9732" width="8.7109375" bestFit="1" customWidth="1"/>
    <col min="9733" max="9733" width="18.28515625" bestFit="1" customWidth="1"/>
    <col min="9734" max="9734" width="10.140625" bestFit="1" customWidth="1"/>
    <col min="9735" max="9735" width="12.28515625" customWidth="1"/>
    <col min="9736" max="9736" width="10.140625" bestFit="1" customWidth="1"/>
    <col min="9737" max="9737" width="12.85546875" customWidth="1"/>
    <col min="9738" max="9738" width="11.140625" bestFit="1" customWidth="1"/>
    <col min="9987" max="9987" width="27.28515625" customWidth="1"/>
    <col min="9988" max="9988" width="8.7109375" bestFit="1" customWidth="1"/>
    <col min="9989" max="9989" width="18.28515625" bestFit="1" customWidth="1"/>
    <col min="9990" max="9990" width="10.140625" bestFit="1" customWidth="1"/>
    <col min="9991" max="9991" width="12.28515625" customWidth="1"/>
    <col min="9992" max="9992" width="10.140625" bestFit="1" customWidth="1"/>
    <col min="9993" max="9993" width="12.85546875" customWidth="1"/>
    <col min="9994" max="9994" width="11.140625" bestFit="1" customWidth="1"/>
    <col min="10243" max="10243" width="27.28515625" customWidth="1"/>
    <col min="10244" max="10244" width="8.7109375" bestFit="1" customWidth="1"/>
    <col min="10245" max="10245" width="18.28515625" bestFit="1" customWidth="1"/>
    <col min="10246" max="10246" width="10.140625" bestFit="1" customWidth="1"/>
    <col min="10247" max="10247" width="12.28515625" customWidth="1"/>
    <col min="10248" max="10248" width="10.140625" bestFit="1" customWidth="1"/>
    <col min="10249" max="10249" width="12.85546875" customWidth="1"/>
    <col min="10250" max="10250" width="11.140625" bestFit="1" customWidth="1"/>
    <col min="10499" max="10499" width="27.28515625" customWidth="1"/>
    <col min="10500" max="10500" width="8.7109375" bestFit="1" customWidth="1"/>
    <col min="10501" max="10501" width="18.28515625" bestFit="1" customWidth="1"/>
    <col min="10502" max="10502" width="10.140625" bestFit="1" customWidth="1"/>
    <col min="10503" max="10503" width="12.28515625" customWidth="1"/>
    <col min="10504" max="10504" width="10.140625" bestFit="1" customWidth="1"/>
    <col min="10505" max="10505" width="12.85546875" customWidth="1"/>
    <col min="10506" max="10506" width="11.140625" bestFit="1" customWidth="1"/>
    <col min="10755" max="10755" width="27.28515625" customWidth="1"/>
    <col min="10756" max="10756" width="8.7109375" bestFit="1" customWidth="1"/>
    <col min="10757" max="10757" width="18.28515625" bestFit="1" customWidth="1"/>
    <col min="10758" max="10758" width="10.140625" bestFit="1" customWidth="1"/>
    <col min="10759" max="10759" width="12.28515625" customWidth="1"/>
    <col min="10760" max="10760" width="10.140625" bestFit="1" customWidth="1"/>
    <col min="10761" max="10761" width="12.85546875" customWidth="1"/>
    <col min="10762" max="10762" width="11.140625" bestFit="1" customWidth="1"/>
    <col min="11011" max="11011" width="27.28515625" customWidth="1"/>
    <col min="11012" max="11012" width="8.7109375" bestFit="1" customWidth="1"/>
    <col min="11013" max="11013" width="18.28515625" bestFit="1" customWidth="1"/>
    <col min="11014" max="11014" width="10.140625" bestFit="1" customWidth="1"/>
    <col min="11015" max="11015" width="12.28515625" customWidth="1"/>
    <col min="11016" max="11016" width="10.140625" bestFit="1" customWidth="1"/>
    <col min="11017" max="11017" width="12.85546875" customWidth="1"/>
    <col min="11018" max="11018" width="11.140625" bestFit="1" customWidth="1"/>
    <col min="11267" max="11267" width="27.28515625" customWidth="1"/>
    <col min="11268" max="11268" width="8.7109375" bestFit="1" customWidth="1"/>
    <col min="11269" max="11269" width="18.28515625" bestFit="1" customWidth="1"/>
    <col min="11270" max="11270" width="10.140625" bestFit="1" customWidth="1"/>
    <col min="11271" max="11271" width="12.28515625" customWidth="1"/>
    <col min="11272" max="11272" width="10.140625" bestFit="1" customWidth="1"/>
    <col min="11273" max="11273" width="12.85546875" customWidth="1"/>
    <col min="11274" max="11274" width="11.140625" bestFit="1" customWidth="1"/>
    <col min="11523" max="11523" width="27.28515625" customWidth="1"/>
    <col min="11524" max="11524" width="8.7109375" bestFit="1" customWidth="1"/>
    <col min="11525" max="11525" width="18.28515625" bestFit="1" customWidth="1"/>
    <col min="11526" max="11526" width="10.140625" bestFit="1" customWidth="1"/>
    <col min="11527" max="11527" width="12.28515625" customWidth="1"/>
    <col min="11528" max="11528" width="10.140625" bestFit="1" customWidth="1"/>
    <col min="11529" max="11529" width="12.85546875" customWidth="1"/>
    <col min="11530" max="11530" width="11.140625" bestFit="1" customWidth="1"/>
    <col min="11779" max="11779" width="27.28515625" customWidth="1"/>
    <col min="11780" max="11780" width="8.7109375" bestFit="1" customWidth="1"/>
    <col min="11781" max="11781" width="18.28515625" bestFit="1" customWidth="1"/>
    <col min="11782" max="11782" width="10.140625" bestFit="1" customWidth="1"/>
    <col min="11783" max="11783" width="12.28515625" customWidth="1"/>
    <col min="11784" max="11784" width="10.140625" bestFit="1" customWidth="1"/>
    <col min="11785" max="11785" width="12.85546875" customWidth="1"/>
    <col min="11786" max="11786" width="11.140625" bestFit="1" customWidth="1"/>
    <col min="12035" max="12035" width="27.28515625" customWidth="1"/>
    <col min="12036" max="12036" width="8.7109375" bestFit="1" customWidth="1"/>
    <col min="12037" max="12037" width="18.28515625" bestFit="1" customWidth="1"/>
    <col min="12038" max="12038" width="10.140625" bestFit="1" customWidth="1"/>
    <col min="12039" max="12039" width="12.28515625" customWidth="1"/>
    <col min="12040" max="12040" width="10.140625" bestFit="1" customWidth="1"/>
    <col min="12041" max="12041" width="12.85546875" customWidth="1"/>
    <col min="12042" max="12042" width="11.140625" bestFit="1" customWidth="1"/>
    <col min="12291" max="12291" width="27.28515625" customWidth="1"/>
    <col min="12292" max="12292" width="8.7109375" bestFit="1" customWidth="1"/>
    <col min="12293" max="12293" width="18.28515625" bestFit="1" customWidth="1"/>
    <col min="12294" max="12294" width="10.140625" bestFit="1" customWidth="1"/>
    <col min="12295" max="12295" width="12.28515625" customWidth="1"/>
    <col min="12296" max="12296" width="10.140625" bestFit="1" customWidth="1"/>
    <col min="12297" max="12297" width="12.85546875" customWidth="1"/>
    <col min="12298" max="12298" width="11.140625" bestFit="1" customWidth="1"/>
    <col min="12547" max="12547" width="27.28515625" customWidth="1"/>
    <col min="12548" max="12548" width="8.7109375" bestFit="1" customWidth="1"/>
    <col min="12549" max="12549" width="18.28515625" bestFit="1" customWidth="1"/>
    <col min="12550" max="12550" width="10.140625" bestFit="1" customWidth="1"/>
    <col min="12551" max="12551" width="12.28515625" customWidth="1"/>
    <col min="12552" max="12552" width="10.140625" bestFit="1" customWidth="1"/>
    <col min="12553" max="12553" width="12.85546875" customWidth="1"/>
    <col min="12554" max="12554" width="11.140625" bestFit="1" customWidth="1"/>
    <col min="12803" max="12803" width="27.28515625" customWidth="1"/>
    <col min="12804" max="12804" width="8.7109375" bestFit="1" customWidth="1"/>
    <col min="12805" max="12805" width="18.28515625" bestFit="1" customWidth="1"/>
    <col min="12806" max="12806" width="10.140625" bestFit="1" customWidth="1"/>
    <col min="12807" max="12807" width="12.28515625" customWidth="1"/>
    <col min="12808" max="12808" width="10.140625" bestFit="1" customWidth="1"/>
    <col min="12809" max="12809" width="12.85546875" customWidth="1"/>
    <col min="12810" max="12810" width="11.140625" bestFit="1" customWidth="1"/>
    <col min="13059" max="13059" width="27.28515625" customWidth="1"/>
    <col min="13060" max="13060" width="8.7109375" bestFit="1" customWidth="1"/>
    <col min="13061" max="13061" width="18.28515625" bestFit="1" customWidth="1"/>
    <col min="13062" max="13062" width="10.140625" bestFit="1" customWidth="1"/>
    <col min="13063" max="13063" width="12.28515625" customWidth="1"/>
    <col min="13064" max="13064" width="10.140625" bestFit="1" customWidth="1"/>
    <col min="13065" max="13065" width="12.85546875" customWidth="1"/>
    <col min="13066" max="13066" width="11.140625" bestFit="1" customWidth="1"/>
    <col min="13315" max="13315" width="27.28515625" customWidth="1"/>
    <col min="13316" max="13316" width="8.7109375" bestFit="1" customWidth="1"/>
    <col min="13317" max="13317" width="18.28515625" bestFit="1" customWidth="1"/>
    <col min="13318" max="13318" width="10.140625" bestFit="1" customWidth="1"/>
    <col min="13319" max="13319" width="12.28515625" customWidth="1"/>
    <col min="13320" max="13320" width="10.140625" bestFit="1" customWidth="1"/>
    <col min="13321" max="13321" width="12.85546875" customWidth="1"/>
    <col min="13322" max="13322" width="11.140625" bestFit="1" customWidth="1"/>
    <col min="13571" max="13571" width="27.28515625" customWidth="1"/>
    <col min="13572" max="13572" width="8.7109375" bestFit="1" customWidth="1"/>
    <col min="13573" max="13573" width="18.28515625" bestFit="1" customWidth="1"/>
    <col min="13574" max="13574" width="10.140625" bestFit="1" customWidth="1"/>
    <col min="13575" max="13575" width="12.28515625" customWidth="1"/>
    <col min="13576" max="13576" width="10.140625" bestFit="1" customWidth="1"/>
    <col min="13577" max="13577" width="12.85546875" customWidth="1"/>
    <col min="13578" max="13578" width="11.140625" bestFit="1" customWidth="1"/>
    <col min="13827" max="13827" width="27.28515625" customWidth="1"/>
    <col min="13828" max="13828" width="8.7109375" bestFit="1" customWidth="1"/>
    <col min="13829" max="13829" width="18.28515625" bestFit="1" customWidth="1"/>
    <col min="13830" max="13830" width="10.140625" bestFit="1" customWidth="1"/>
    <col min="13831" max="13831" width="12.28515625" customWidth="1"/>
    <col min="13832" max="13832" width="10.140625" bestFit="1" customWidth="1"/>
    <col min="13833" max="13833" width="12.85546875" customWidth="1"/>
    <col min="13834" max="13834" width="11.140625" bestFit="1" customWidth="1"/>
    <col min="14083" max="14083" width="27.28515625" customWidth="1"/>
    <col min="14084" max="14084" width="8.7109375" bestFit="1" customWidth="1"/>
    <col min="14085" max="14085" width="18.28515625" bestFit="1" customWidth="1"/>
    <col min="14086" max="14086" width="10.140625" bestFit="1" customWidth="1"/>
    <col min="14087" max="14087" width="12.28515625" customWidth="1"/>
    <col min="14088" max="14088" width="10.140625" bestFit="1" customWidth="1"/>
    <col min="14089" max="14089" width="12.85546875" customWidth="1"/>
    <col min="14090" max="14090" width="11.140625" bestFit="1" customWidth="1"/>
    <col min="14339" max="14339" width="27.28515625" customWidth="1"/>
    <col min="14340" max="14340" width="8.7109375" bestFit="1" customWidth="1"/>
    <col min="14341" max="14341" width="18.28515625" bestFit="1" customWidth="1"/>
    <col min="14342" max="14342" width="10.140625" bestFit="1" customWidth="1"/>
    <col min="14343" max="14343" width="12.28515625" customWidth="1"/>
    <col min="14344" max="14344" width="10.140625" bestFit="1" customWidth="1"/>
    <col min="14345" max="14345" width="12.85546875" customWidth="1"/>
    <col min="14346" max="14346" width="11.140625" bestFit="1" customWidth="1"/>
    <col min="14595" max="14595" width="27.28515625" customWidth="1"/>
    <col min="14596" max="14596" width="8.7109375" bestFit="1" customWidth="1"/>
    <col min="14597" max="14597" width="18.28515625" bestFit="1" customWidth="1"/>
    <col min="14598" max="14598" width="10.140625" bestFit="1" customWidth="1"/>
    <col min="14599" max="14599" width="12.28515625" customWidth="1"/>
    <col min="14600" max="14600" width="10.140625" bestFit="1" customWidth="1"/>
    <col min="14601" max="14601" width="12.85546875" customWidth="1"/>
    <col min="14602" max="14602" width="11.140625" bestFit="1" customWidth="1"/>
    <col min="14851" max="14851" width="27.28515625" customWidth="1"/>
    <col min="14852" max="14852" width="8.7109375" bestFit="1" customWidth="1"/>
    <col min="14853" max="14853" width="18.28515625" bestFit="1" customWidth="1"/>
    <col min="14854" max="14854" width="10.140625" bestFit="1" customWidth="1"/>
    <col min="14855" max="14855" width="12.28515625" customWidth="1"/>
    <col min="14856" max="14856" width="10.140625" bestFit="1" customWidth="1"/>
    <col min="14857" max="14857" width="12.85546875" customWidth="1"/>
    <col min="14858" max="14858" width="11.140625" bestFit="1" customWidth="1"/>
    <col min="15107" max="15107" width="27.28515625" customWidth="1"/>
    <col min="15108" max="15108" width="8.7109375" bestFit="1" customWidth="1"/>
    <col min="15109" max="15109" width="18.28515625" bestFit="1" customWidth="1"/>
    <col min="15110" max="15110" width="10.140625" bestFit="1" customWidth="1"/>
    <col min="15111" max="15111" width="12.28515625" customWidth="1"/>
    <col min="15112" max="15112" width="10.140625" bestFit="1" customWidth="1"/>
    <col min="15113" max="15113" width="12.85546875" customWidth="1"/>
    <col min="15114" max="15114" width="11.140625" bestFit="1" customWidth="1"/>
    <col min="15363" max="15363" width="27.28515625" customWidth="1"/>
    <col min="15364" max="15364" width="8.7109375" bestFit="1" customWidth="1"/>
    <col min="15365" max="15365" width="18.28515625" bestFit="1" customWidth="1"/>
    <col min="15366" max="15366" width="10.140625" bestFit="1" customWidth="1"/>
    <col min="15367" max="15367" width="12.28515625" customWidth="1"/>
    <col min="15368" max="15368" width="10.140625" bestFit="1" customWidth="1"/>
    <col min="15369" max="15369" width="12.85546875" customWidth="1"/>
    <col min="15370" max="15370" width="11.140625" bestFit="1" customWidth="1"/>
    <col min="15619" max="15619" width="27.28515625" customWidth="1"/>
    <col min="15620" max="15620" width="8.7109375" bestFit="1" customWidth="1"/>
    <col min="15621" max="15621" width="18.28515625" bestFit="1" customWidth="1"/>
    <col min="15622" max="15622" width="10.140625" bestFit="1" customWidth="1"/>
    <col min="15623" max="15623" width="12.28515625" customWidth="1"/>
    <col min="15624" max="15624" width="10.140625" bestFit="1" customWidth="1"/>
    <col min="15625" max="15625" width="12.85546875" customWidth="1"/>
    <col min="15626" max="15626" width="11.140625" bestFit="1" customWidth="1"/>
    <col min="15875" max="15875" width="27.28515625" customWidth="1"/>
    <col min="15876" max="15876" width="8.7109375" bestFit="1" customWidth="1"/>
    <col min="15877" max="15877" width="18.28515625" bestFit="1" customWidth="1"/>
    <col min="15878" max="15878" width="10.140625" bestFit="1" customWidth="1"/>
    <col min="15879" max="15879" width="12.28515625" customWidth="1"/>
    <col min="15880" max="15880" width="10.140625" bestFit="1" customWidth="1"/>
    <col min="15881" max="15881" width="12.85546875" customWidth="1"/>
    <col min="15882" max="15882" width="11.140625" bestFit="1" customWidth="1"/>
    <col min="16131" max="16131" width="27.28515625" customWidth="1"/>
    <col min="16132" max="16132" width="8.7109375" bestFit="1" customWidth="1"/>
    <col min="16133" max="16133" width="18.28515625" bestFit="1" customWidth="1"/>
    <col min="16134" max="16134" width="10.140625" bestFit="1" customWidth="1"/>
    <col min="16135" max="16135" width="12.28515625" customWidth="1"/>
    <col min="16136" max="16136" width="10.140625" bestFit="1" customWidth="1"/>
    <col min="16137" max="16137" width="12.85546875" customWidth="1"/>
    <col min="16138" max="16138" width="11.140625" bestFit="1" customWidth="1"/>
  </cols>
  <sheetData>
    <row r="1" spans="1:13" s="1354" customFormat="1" ht="69" customHeight="1" x14ac:dyDescent="0.25">
      <c r="A1" s="1669" t="s">
        <v>200</v>
      </c>
      <c r="B1" s="1669"/>
      <c r="C1" s="1669"/>
      <c r="D1" s="1669"/>
      <c r="E1" s="1669"/>
      <c r="F1" s="1669"/>
      <c r="G1" s="1669"/>
      <c r="H1" s="1669"/>
      <c r="I1" s="1669"/>
      <c r="J1" s="1669"/>
    </row>
    <row r="2" spans="1:13" s="1354" customFormat="1" ht="69" customHeight="1" thickBot="1" x14ac:dyDescent="0.25">
      <c r="A2" s="1355"/>
      <c r="B2" s="1356"/>
      <c r="C2" s="1357"/>
      <c r="D2" s="1357"/>
      <c r="E2" s="1357"/>
      <c r="F2" s="1357"/>
      <c r="G2" s="1357"/>
      <c r="H2" s="1357"/>
      <c r="I2" s="1357"/>
      <c r="J2" s="1358" t="s">
        <v>730</v>
      </c>
    </row>
    <row r="3" spans="1:13" s="1359" customFormat="1" ht="69" customHeight="1" thickBot="1" x14ac:dyDescent="0.25">
      <c r="A3" s="1670" t="s">
        <v>23</v>
      </c>
      <c r="B3" s="1672" t="s">
        <v>201</v>
      </c>
      <c r="C3" s="1674" t="s">
        <v>202</v>
      </c>
      <c r="D3" s="1674" t="s">
        <v>731</v>
      </c>
      <c r="E3" s="1667" t="s">
        <v>752</v>
      </c>
      <c r="F3" s="1676" t="s">
        <v>203</v>
      </c>
      <c r="G3" s="1676"/>
      <c r="H3" s="1676"/>
      <c r="I3" s="1676"/>
      <c r="J3" s="1677" t="s">
        <v>14</v>
      </c>
    </row>
    <row r="4" spans="1:13" s="1359" customFormat="1" ht="24.75" customHeight="1" thickBot="1" x14ac:dyDescent="0.25">
      <c r="A4" s="1671"/>
      <c r="B4" s="1673"/>
      <c r="C4" s="1673"/>
      <c r="D4" s="1675"/>
      <c r="E4" s="1668"/>
      <c r="F4" s="1360" t="s">
        <v>545</v>
      </c>
      <c r="G4" s="1360" t="s">
        <v>544</v>
      </c>
      <c r="H4" s="1361" t="s">
        <v>575</v>
      </c>
      <c r="I4" s="1361" t="s">
        <v>753</v>
      </c>
      <c r="J4" s="1678"/>
    </row>
    <row r="5" spans="1:13" s="1367" customFormat="1" ht="69" customHeight="1" thickBot="1" x14ac:dyDescent="0.25">
      <c r="A5" s="1362" t="s">
        <v>0</v>
      </c>
      <c r="B5" s="1363" t="s">
        <v>204</v>
      </c>
      <c r="C5" s="1364" t="s">
        <v>207</v>
      </c>
      <c r="D5" s="1365" t="s">
        <v>207</v>
      </c>
      <c r="E5" s="1489"/>
      <c r="F5" s="1364" t="s">
        <v>207</v>
      </c>
      <c r="G5" s="1364" t="s">
        <v>207</v>
      </c>
      <c r="H5" s="1364" t="s">
        <v>207</v>
      </c>
      <c r="I5" s="1364" t="s">
        <v>207</v>
      </c>
      <c r="J5" s="1366" t="s">
        <v>207</v>
      </c>
    </row>
    <row r="6" spans="1:13" s="1367" customFormat="1" ht="37.5" customHeight="1" thickBot="1" x14ac:dyDescent="0.25">
      <c r="A6" s="1368" t="s">
        <v>205</v>
      </c>
      <c r="B6" s="1369" t="s">
        <v>732</v>
      </c>
      <c r="C6" s="1370" t="s">
        <v>207</v>
      </c>
      <c r="D6" s="1371" t="s">
        <v>207</v>
      </c>
      <c r="E6" s="1490"/>
      <c r="F6" s="1372" t="s">
        <v>207</v>
      </c>
      <c r="G6" s="1372" t="s">
        <v>207</v>
      </c>
      <c r="H6" s="1372" t="s">
        <v>207</v>
      </c>
      <c r="I6" s="1372" t="s">
        <v>207</v>
      </c>
      <c r="J6" s="1373" t="s">
        <v>207</v>
      </c>
    </row>
    <row r="7" spans="1:13" s="1367" customFormat="1" ht="43.5" customHeight="1" thickBot="1" x14ac:dyDescent="0.25">
      <c r="A7" s="1362" t="s">
        <v>4</v>
      </c>
      <c r="B7" s="1374" t="s">
        <v>208</v>
      </c>
      <c r="C7" s="1364"/>
      <c r="D7" s="1364">
        <f>SUM(D8:D16)</f>
        <v>16763000</v>
      </c>
      <c r="E7" s="1491">
        <f t="shared" ref="E7:I7" si="0">SUM(E8:E16)</f>
        <v>10184881</v>
      </c>
      <c r="F7" s="1364">
        <f t="shared" si="0"/>
        <v>7554365</v>
      </c>
      <c r="G7" s="1364">
        <f t="shared" si="0"/>
        <v>7554365</v>
      </c>
      <c r="H7" s="1364">
        <f t="shared" si="0"/>
        <v>7554365</v>
      </c>
      <c r="I7" s="1364">
        <f t="shared" si="0"/>
        <v>7554365</v>
      </c>
      <c r="J7" s="1364">
        <f>SUM(D7:I7)</f>
        <v>57165341</v>
      </c>
    </row>
    <row r="8" spans="1:13" s="1367" customFormat="1" ht="77.25" customHeight="1" thickBot="1" x14ac:dyDescent="0.25">
      <c r="A8" s="1375" t="s">
        <v>209</v>
      </c>
      <c r="B8" s="1376" t="s">
        <v>733</v>
      </c>
      <c r="C8" s="1377" t="s">
        <v>311</v>
      </c>
      <c r="D8" s="1378">
        <v>5831000</v>
      </c>
      <c r="E8" s="1492">
        <f>F8+642326</f>
        <v>2626956</v>
      </c>
      <c r="F8" s="1378">
        <v>1984630</v>
      </c>
      <c r="G8" s="1378">
        <v>1984630</v>
      </c>
      <c r="H8" s="1378">
        <v>1984630</v>
      </c>
      <c r="I8" s="1378">
        <v>1984630</v>
      </c>
      <c r="J8" s="1364">
        <f>SUM(D8:I8)</f>
        <v>16396476</v>
      </c>
      <c r="M8" s="1487"/>
    </row>
    <row r="9" spans="1:13" s="1367" customFormat="1" ht="40.5" customHeight="1" thickBot="1" x14ac:dyDescent="0.25">
      <c r="A9" s="1380" t="s">
        <v>210</v>
      </c>
      <c r="B9" s="1381" t="s">
        <v>576</v>
      </c>
      <c r="C9" s="1382" t="s">
        <v>547</v>
      </c>
      <c r="D9" s="1383">
        <v>226000</v>
      </c>
      <c r="E9" s="1493">
        <f>F9+400080</f>
        <v>1380080</v>
      </c>
      <c r="F9" s="1383">
        <v>980000</v>
      </c>
      <c r="G9" s="1383">
        <v>980000</v>
      </c>
      <c r="H9" s="1383">
        <v>980000</v>
      </c>
      <c r="I9" s="1383">
        <v>980000</v>
      </c>
      <c r="J9" s="1364">
        <f t="shared" ref="J9:J16" si="1">SUM(D9:I9)</f>
        <v>5526080</v>
      </c>
    </row>
    <row r="10" spans="1:13" s="1367" customFormat="1" ht="69" customHeight="1" thickBot="1" x14ac:dyDescent="0.25">
      <c r="A10" s="1380" t="s">
        <v>211</v>
      </c>
      <c r="B10" s="1381" t="s">
        <v>543</v>
      </c>
      <c r="C10" s="1382" t="s">
        <v>311</v>
      </c>
      <c r="D10" s="1383">
        <v>2913000</v>
      </c>
      <c r="E10" s="1493">
        <f>312165+F10</f>
        <v>1292165</v>
      </c>
      <c r="F10" s="1383">
        <v>980000</v>
      </c>
      <c r="G10" s="1383">
        <v>980000</v>
      </c>
      <c r="H10" s="1383">
        <v>980000</v>
      </c>
      <c r="I10" s="1383">
        <v>980000</v>
      </c>
      <c r="J10" s="1364">
        <f t="shared" si="1"/>
        <v>8125165</v>
      </c>
    </row>
    <row r="11" spans="1:13" s="1367" customFormat="1" ht="69" customHeight="1" thickBot="1" x14ac:dyDescent="0.25">
      <c r="A11" s="1380" t="s">
        <v>734</v>
      </c>
      <c r="B11" s="1381" t="s">
        <v>735</v>
      </c>
      <c r="C11" s="1382" t="s">
        <v>311</v>
      </c>
      <c r="D11" s="1383">
        <v>112000</v>
      </c>
      <c r="E11" s="1493">
        <f>10366+F11</f>
        <v>40846</v>
      </c>
      <c r="F11" s="1383">
        <v>30480</v>
      </c>
      <c r="G11" s="1383">
        <v>30480</v>
      </c>
      <c r="H11" s="1383">
        <v>30480</v>
      </c>
      <c r="I11" s="1383">
        <v>30480</v>
      </c>
      <c r="J11" s="1364">
        <f t="shared" si="1"/>
        <v>274766</v>
      </c>
      <c r="L11" s="1487"/>
    </row>
    <row r="12" spans="1:13" s="1367" customFormat="1" ht="137.25" customHeight="1" thickBot="1" x14ac:dyDescent="0.25">
      <c r="A12" s="1380" t="s">
        <v>212</v>
      </c>
      <c r="B12" s="1381" t="s">
        <v>542</v>
      </c>
      <c r="C12" s="1382" t="s">
        <v>311</v>
      </c>
      <c r="D12" s="1383">
        <v>499000</v>
      </c>
      <c r="E12" s="1493">
        <f>F12+45935</f>
        <v>181190</v>
      </c>
      <c r="F12" s="1383">
        <v>135255</v>
      </c>
      <c r="G12" s="1383">
        <v>135255</v>
      </c>
      <c r="H12" s="1383">
        <v>135255</v>
      </c>
      <c r="I12" s="1383">
        <v>135255</v>
      </c>
      <c r="J12" s="1364">
        <f t="shared" si="1"/>
        <v>1221210</v>
      </c>
    </row>
    <row r="13" spans="1:13" s="1367" customFormat="1" ht="69" customHeight="1" thickBot="1" x14ac:dyDescent="0.25">
      <c r="A13" s="1380" t="s">
        <v>213</v>
      </c>
      <c r="B13" s="1381" t="s">
        <v>541</v>
      </c>
      <c r="C13" s="1382" t="s">
        <v>311</v>
      </c>
      <c r="D13" s="1383">
        <v>3494000</v>
      </c>
      <c r="E13" s="1493">
        <f>323104+F13</f>
        <v>1273104</v>
      </c>
      <c r="F13" s="1383">
        <v>950000</v>
      </c>
      <c r="G13" s="1383">
        <v>950000</v>
      </c>
      <c r="H13" s="1383">
        <v>950000</v>
      </c>
      <c r="I13" s="1383">
        <v>950000</v>
      </c>
      <c r="J13" s="1364">
        <f t="shared" si="1"/>
        <v>8567104</v>
      </c>
    </row>
    <row r="14" spans="1:13" s="1367" customFormat="1" ht="69" customHeight="1" thickBot="1" x14ac:dyDescent="0.25">
      <c r="A14" s="1380" t="s">
        <v>736</v>
      </c>
      <c r="B14" s="1381" t="s">
        <v>540</v>
      </c>
      <c r="C14" s="1382" t="s">
        <v>525</v>
      </c>
      <c r="D14" s="1383">
        <v>1257000</v>
      </c>
      <c r="E14" s="1493">
        <f>F14+279480</f>
        <v>1075480</v>
      </c>
      <c r="F14" s="1384">
        <v>796000</v>
      </c>
      <c r="G14" s="1384">
        <v>796000</v>
      </c>
      <c r="H14" s="1384">
        <v>796000</v>
      </c>
      <c r="I14" s="1384">
        <v>796000</v>
      </c>
      <c r="J14" s="1364">
        <f t="shared" si="1"/>
        <v>5516480</v>
      </c>
    </row>
    <row r="15" spans="1:13" s="1367" customFormat="1" ht="69" customHeight="1" thickBot="1" x14ac:dyDescent="0.25">
      <c r="A15" s="1380" t="s">
        <v>737</v>
      </c>
      <c r="B15" s="1381" t="s">
        <v>738</v>
      </c>
      <c r="C15" s="1382" t="s">
        <v>525</v>
      </c>
      <c r="D15" s="1383">
        <v>2081000</v>
      </c>
      <c r="E15" s="1493">
        <f>F15+524649</f>
        <v>1960649</v>
      </c>
      <c r="F15" s="1384">
        <v>1436000</v>
      </c>
      <c r="G15" s="1384">
        <v>1436000</v>
      </c>
      <c r="H15" s="1384">
        <v>1436000</v>
      </c>
      <c r="I15" s="1384">
        <v>1436000</v>
      </c>
      <c r="J15" s="1364">
        <f t="shared" si="1"/>
        <v>9785649</v>
      </c>
    </row>
    <row r="16" spans="1:13" s="1367" customFormat="1" ht="69" customHeight="1" thickBot="1" x14ac:dyDescent="0.25">
      <c r="A16" s="1385" t="s">
        <v>739</v>
      </c>
      <c r="B16" s="1386" t="s">
        <v>740</v>
      </c>
      <c r="C16" s="1387" t="s">
        <v>525</v>
      </c>
      <c r="D16" s="1388">
        <v>350000</v>
      </c>
      <c r="E16" s="1494">
        <f>F16+92411</f>
        <v>354411</v>
      </c>
      <c r="F16" s="1389">
        <v>262000</v>
      </c>
      <c r="G16" s="1389">
        <v>262000</v>
      </c>
      <c r="H16" s="1389">
        <v>262000</v>
      </c>
      <c r="I16" s="1389">
        <v>262000</v>
      </c>
      <c r="J16" s="1364">
        <f t="shared" si="1"/>
        <v>1752411</v>
      </c>
    </row>
    <row r="17" spans="1:10" s="1367" customFormat="1" ht="69" customHeight="1" thickBot="1" x14ac:dyDescent="0.25">
      <c r="A17" s="1362" t="s">
        <v>8</v>
      </c>
      <c r="B17" s="1374" t="s">
        <v>215</v>
      </c>
      <c r="C17" s="1364" t="s">
        <v>207</v>
      </c>
      <c r="D17" s="1364">
        <f>SUM(D18:D23)</f>
        <v>1508000</v>
      </c>
      <c r="E17" s="1491">
        <f t="shared" ref="E17:J17" si="2">SUM(E18:E23)</f>
        <v>4912400</v>
      </c>
      <c r="F17" s="1364">
        <f t="shared" si="2"/>
        <v>0</v>
      </c>
      <c r="G17" s="1364">
        <f t="shared" si="2"/>
        <v>0</v>
      </c>
      <c r="H17" s="1364">
        <f t="shared" si="2"/>
        <v>0</v>
      </c>
      <c r="I17" s="1364">
        <f t="shared" si="2"/>
        <v>0</v>
      </c>
      <c r="J17" s="1364">
        <f t="shared" si="2"/>
        <v>6420400</v>
      </c>
    </row>
    <row r="18" spans="1:10" s="1367" customFormat="1" ht="69" customHeight="1" x14ac:dyDescent="0.2">
      <c r="A18" s="1375" t="s">
        <v>216</v>
      </c>
      <c r="B18" s="1376" t="s">
        <v>741</v>
      </c>
      <c r="C18" s="1377" t="s">
        <v>547</v>
      </c>
      <c r="D18" s="1378">
        <v>608000</v>
      </c>
      <c r="E18" s="1492">
        <v>608000</v>
      </c>
      <c r="F18" s="1378"/>
      <c r="G18" s="1378" t="s">
        <v>207</v>
      </c>
      <c r="H18" s="1378" t="s">
        <v>207</v>
      </c>
      <c r="I18" s="1378" t="s">
        <v>207</v>
      </c>
      <c r="J18" s="1379">
        <f>SUM(D18:I18)</f>
        <v>1216000</v>
      </c>
    </row>
    <row r="19" spans="1:10" s="1367" customFormat="1" ht="69" customHeight="1" x14ac:dyDescent="0.2">
      <c r="A19" s="1375" t="s">
        <v>217</v>
      </c>
      <c r="B19" s="1390" t="s">
        <v>577</v>
      </c>
      <c r="C19" s="1382" t="s">
        <v>547</v>
      </c>
      <c r="D19" s="1383" t="s">
        <v>207</v>
      </c>
      <c r="E19" s="1493">
        <v>826000</v>
      </c>
      <c r="F19" s="1383"/>
      <c r="G19" s="1383" t="s">
        <v>207</v>
      </c>
      <c r="H19" s="1383" t="s">
        <v>207</v>
      </c>
      <c r="I19" s="1383" t="s">
        <v>207</v>
      </c>
      <c r="J19" s="1379">
        <f t="shared" ref="J19:J23" si="3">SUM(D19:I19)</f>
        <v>826000</v>
      </c>
    </row>
    <row r="20" spans="1:10" s="1367" customFormat="1" ht="69" customHeight="1" x14ac:dyDescent="0.2">
      <c r="A20" s="1375" t="s">
        <v>218</v>
      </c>
      <c r="B20" s="1390" t="s">
        <v>578</v>
      </c>
      <c r="C20" s="1382" t="s">
        <v>547</v>
      </c>
      <c r="D20" s="1383">
        <v>900000</v>
      </c>
      <c r="E20" s="1493">
        <v>900000</v>
      </c>
      <c r="F20" s="1383"/>
      <c r="G20" s="1383" t="s">
        <v>207</v>
      </c>
      <c r="H20" s="1383" t="s">
        <v>207</v>
      </c>
      <c r="I20" s="1383" t="s">
        <v>207</v>
      </c>
      <c r="J20" s="1379">
        <f t="shared" si="3"/>
        <v>1800000</v>
      </c>
    </row>
    <row r="21" spans="1:10" s="1367" customFormat="1" ht="69" customHeight="1" x14ac:dyDescent="0.2">
      <c r="A21" s="1375" t="s">
        <v>219</v>
      </c>
      <c r="B21" s="1390" t="s">
        <v>579</v>
      </c>
      <c r="C21" s="1382" t="s">
        <v>547</v>
      </c>
      <c r="D21" s="1383"/>
      <c r="E21" s="1493">
        <v>1538000</v>
      </c>
      <c r="F21" s="1383"/>
      <c r="G21" s="1383" t="s">
        <v>207</v>
      </c>
      <c r="H21" s="1383" t="s">
        <v>207</v>
      </c>
      <c r="I21" s="1383" t="s">
        <v>207</v>
      </c>
      <c r="J21" s="1379">
        <f t="shared" si="3"/>
        <v>1538000</v>
      </c>
    </row>
    <row r="22" spans="1:10" s="1367" customFormat="1" ht="69" customHeight="1" x14ac:dyDescent="0.2">
      <c r="A22" s="1368" t="s">
        <v>220</v>
      </c>
      <c r="B22" s="1391" t="s">
        <v>580</v>
      </c>
      <c r="C22" s="1387" t="s">
        <v>547</v>
      </c>
      <c r="D22" s="1388"/>
      <c r="E22" s="1494">
        <v>761000</v>
      </c>
      <c r="F22" s="1388"/>
      <c r="G22" s="1388" t="s">
        <v>207</v>
      </c>
      <c r="H22" s="1388" t="s">
        <v>207</v>
      </c>
      <c r="I22" s="1388" t="s">
        <v>207</v>
      </c>
      <c r="J22" s="1379">
        <f t="shared" si="3"/>
        <v>761000</v>
      </c>
    </row>
    <row r="23" spans="1:10" s="1367" customFormat="1" ht="69" customHeight="1" thickBot="1" x14ac:dyDescent="0.25">
      <c r="A23" s="1392" t="s">
        <v>539</v>
      </c>
      <c r="B23" s="1391" t="s">
        <v>742</v>
      </c>
      <c r="C23" s="1387">
        <v>2016</v>
      </c>
      <c r="D23" s="1388" t="s">
        <v>207</v>
      </c>
      <c r="E23" s="1494">
        <v>279400</v>
      </c>
      <c r="F23" s="1388"/>
      <c r="G23" s="1388" t="s">
        <v>207</v>
      </c>
      <c r="H23" s="1388" t="s">
        <v>207</v>
      </c>
      <c r="I23" s="1388" t="s">
        <v>207</v>
      </c>
      <c r="J23" s="1379">
        <f t="shared" si="3"/>
        <v>279400</v>
      </c>
    </row>
    <row r="24" spans="1:10" s="1367" customFormat="1" ht="69" customHeight="1" thickBot="1" x14ac:dyDescent="0.25">
      <c r="A24" s="1362" t="s">
        <v>2</v>
      </c>
      <c r="B24" s="1393" t="s">
        <v>221</v>
      </c>
      <c r="C24" s="1393"/>
      <c r="D24" s="1393">
        <f t="shared" ref="D24:J24" si="4">SUM(D25:D47)</f>
        <v>62693800</v>
      </c>
      <c r="E24" s="1495">
        <f t="shared" si="4"/>
        <v>14617748</v>
      </c>
      <c r="F24" s="1393">
        <f t="shared" si="4"/>
        <v>13442748</v>
      </c>
      <c r="G24" s="1393">
        <f t="shared" si="4"/>
        <v>12782748</v>
      </c>
      <c r="H24" s="1393">
        <f t="shared" si="4"/>
        <v>12782748</v>
      </c>
      <c r="I24" s="1393">
        <f t="shared" si="4"/>
        <v>12782748</v>
      </c>
      <c r="J24" s="1393">
        <f t="shared" si="4"/>
        <v>129102540</v>
      </c>
    </row>
    <row r="25" spans="1:10" s="1367" customFormat="1" ht="69" customHeight="1" x14ac:dyDescent="0.2">
      <c r="A25" s="1375" t="s">
        <v>222</v>
      </c>
      <c r="B25" s="1394" t="s">
        <v>581</v>
      </c>
      <c r="C25" s="1395" t="s">
        <v>547</v>
      </c>
      <c r="D25" s="1395">
        <v>1000000</v>
      </c>
      <c r="E25" s="1496">
        <v>500000</v>
      </c>
      <c r="F25" s="1500"/>
      <c r="G25" s="1501"/>
      <c r="H25" s="1501"/>
      <c r="I25" s="1501"/>
      <c r="J25" s="1379">
        <f>SUM(D25:I25)</f>
        <v>1500000</v>
      </c>
    </row>
    <row r="26" spans="1:10" s="1367" customFormat="1" ht="69" customHeight="1" x14ac:dyDescent="0.2">
      <c r="A26" s="1380" t="s">
        <v>223</v>
      </c>
      <c r="B26" s="1390" t="s">
        <v>582</v>
      </c>
      <c r="C26" s="1382" t="s">
        <v>583</v>
      </c>
      <c r="D26" s="1383">
        <v>3327000</v>
      </c>
      <c r="E26" s="1493">
        <v>868680</v>
      </c>
      <c r="F26" s="1383">
        <v>868680</v>
      </c>
      <c r="G26" s="1383">
        <v>868680</v>
      </c>
      <c r="H26" s="1383">
        <v>868680</v>
      </c>
      <c r="I26" s="1383">
        <v>868680</v>
      </c>
      <c r="J26" s="1379">
        <f t="shared" ref="J26:J47" si="5">SUM(D26:I26)</f>
        <v>7670400</v>
      </c>
    </row>
    <row r="27" spans="1:10" s="1367" customFormat="1" ht="69" customHeight="1" x14ac:dyDescent="0.2">
      <c r="A27" s="1375" t="s">
        <v>224</v>
      </c>
      <c r="B27" s="1390" t="s">
        <v>225</v>
      </c>
      <c r="C27" s="1382" t="s">
        <v>206</v>
      </c>
      <c r="D27" s="1383">
        <v>5500000</v>
      </c>
      <c r="E27" s="1493">
        <v>675000</v>
      </c>
      <c r="F27" s="1499">
        <v>0</v>
      </c>
      <c r="G27" s="1499">
        <v>0</v>
      </c>
      <c r="H27" s="1499">
        <v>0</v>
      </c>
      <c r="I27" s="1499">
        <v>0</v>
      </c>
      <c r="J27" s="1379">
        <f t="shared" si="5"/>
        <v>6175000</v>
      </c>
    </row>
    <row r="28" spans="1:10" s="1367" customFormat="1" ht="69" customHeight="1" x14ac:dyDescent="0.2">
      <c r="A28" s="1380" t="s">
        <v>226</v>
      </c>
      <c r="B28" s="1390" t="s">
        <v>227</v>
      </c>
      <c r="C28" s="1382" t="s">
        <v>214</v>
      </c>
      <c r="D28" s="1383">
        <v>894000</v>
      </c>
      <c r="E28" s="1493">
        <v>294000</v>
      </c>
      <c r="F28" s="1383">
        <v>294000</v>
      </c>
      <c r="G28" s="1383">
        <v>294000</v>
      </c>
      <c r="H28" s="1383">
        <v>294000</v>
      </c>
      <c r="I28" s="1383">
        <v>294000</v>
      </c>
      <c r="J28" s="1379">
        <f t="shared" si="5"/>
        <v>2364000</v>
      </c>
    </row>
    <row r="29" spans="1:10" s="1367" customFormat="1" ht="69" customHeight="1" x14ac:dyDescent="0.2">
      <c r="A29" s="1380" t="s">
        <v>228</v>
      </c>
      <c r="B29" s="1390" t="s">
        <v>230</v>
      </c>
      <c r="C29" s="1382" t="s">
        <v>206</v>
      </c>
      <c r="D29" s="1383">
        <v>3440000</v>
      </c>
      <c r="E29" s="1493">
        <v>1200000</v>
      </c>
      <c r="F29" s="1383">
        <v>1200000</v>
      </c>
      <c r="G29" s="1383">
        <v>1200000</v>
      </c>
      <c r="H29" s="1383">
        <v>1200000</v>
      </c>
      <c r="I29" s="1383">
        <v>1200000</v>
      </c>
      <c r="J29" s="1379">
        <f t="shared" si="5"/>
        <v>9440000</v>
      </c>
    </row>
    <row r="30" spans="1:10" s="1367" customFormat="1" ht="69" customHeight="1" x14ac:dyDescent="0.2">
      <c r="A30" s="1380" t="s">
        <v>229</v>
      </c>
      <c r="B30" s="1390" t="s">
        <v>232</v>
      </c>
      <c r="C30" s="1382" t="s">
        <v>214</v>
      </c>
      <c r="D30" s="1383">
        <v>2640000</v>
      </c>
      <c r="E30" s="1493">
        <v>660000</v>
      </c>
      <c r="F30" s="1383">
        <v>660000</v>
      </c>
      <c r="G30" s="1383" t="s">
        <v>207</v>
      </c>
      <c r="H30" s="1383" t="s">
        <v>207</v>
      </c>
      <c r="I30" s="1383" t="s">
        <v>207</v>
      </c>
      <c r="J30" s="1379">
        <f t="shared" si="5"/>
        <v>3960000</v>
      </c>
    </row>
    <row r="31" spans="1:10" s="1367" customFormat="1" ht="69" customHeight="1" x14ac:dyDescent="0.2">
      <c r="A31" s="1380" t="s">
        <v>231</v>
      </c>
      <c r="B31" s="1390" t="s">
        <v>234</v>
      </c>
      <c r="C31" s="1382" t="s">
        <v>206</v>
      </c>
      <c r="D31" s="1383">
        <v>6225000</v>
      </c>
      <c r="E31" s="1493">
        <v>1905000</v>
      </c>
      <c r="F31" s="1383">
        <v>1905000</v>
      </c>
      <c r="G31" s="1383">
        <v>1905000</v>
      </c>
      <c r="H31" s="1383">
        <v>1905000</v>
      </c>
      <c r="I31" s="1383">
        <v>1905000</v>
      </c>
      <c r="J31" s="1379">
        <f t="shared" si="5"/>
        <v>15750000</v>
      </c>
    </row>
    <row r="32" spans="1:10" s="1367" customFormat="1" ht="69" customHeight="1" x14ac:dyDescent="0.2">
      <c r="A32" s="1396" t="s">
        <v>233</v>
      </c>
      <c r="B32" s="1391" t="s">
        <v>537</v>
      </c>
      <c r="C32" s="1387" t="s">
        <v>525</v>
      </c>
      <c r="D32" s="1388">
        <v>826000</v>
      </c>
      <c r="E32" s="1494">
        <v>762000</v>
      </c>
      <c r="F32" s="1388">
        <v>762000</v>
      </c>
      <c r="G32" s="1388">
        <v>762000</v>
      </c>
      <c r="H32" s="1388">
        <v>762000</v>
      </c>
      <c r="I32" s="1388">
        <v>762000</v>
      </c>
      <c r="J32" s="1379">
        <f t="shared" si="5"/>
        <v>4636000</v>
      </c>
    </row>
    <row r="33" spans="1:10" s="1367" customFormat="1" ht="69" customHeight="1" x14ac:dyDescent="0.2">
      <c r="A33" s="1380" t="s">
        <v>235</v>
      </c>
      <c r="B33" s="1390" t="s">
        <v>743</v>
      </c>
      <c r="C33" s="1382" t="s">
        <v>239</v>
      </c>
      <c r="D33" s="1383">
        <v>26881000</v>
      </c>
      <c r="E33" s="1493">
        <v>3767868</v>
      </c>
      <c r="F33" s="1383">
        <v>3767868</v>
      </c>
      <c r="G33" s="1383">
        <v>3767868</v>
      </c>
      <c r="H33" s="1383">
        <v>3767868</v>
      </c>
      <c r="I33" s="1383">
        <v>3767868</v>
      </c>
      <c r="J33" s="1379">
        <f t="shared" si="5"/>
        <v>45720340</v>
      </c>
    </row>
    <row r="34" spans="1:10" s="1367" customFormat="1" ht="69" customHeight="1" x14ac:dyDescent="0.2">
      <c r="A34" s="1380" t="s">
        <v>236</v>
      </c>
      <c r="B34" s="1390" t="s">
        <v>242</v>
      </c>
      <c r="C34" s="1382" t="s">
        <v>206</v>
      </c>
      <c r="D34" s="1383">
        <v>632000</v>
      </c>
      <c r="E34" s="1493">
        <v>162000</v>
      </c>
      <c r="F34" s="1383">
        <v>162000</v>
      </c>
      <c r="G34" s="1383">
        <v>162000</v>
      </c>
      <c r="H34" s="1383">
        <v>162000</v>
      </c>
      <c r="I34" s="1383">
        <v>162000</v>
      </c>
      <c r="J34" s="1379">
        <f t="shared" si="5"/>
        <v>1442000</v>
      </c>
    </row>
    <row r="35" spans="1:10" s="1367" customFormat="1" ht="69" customHeight="1" x14ac:dyDescent="0.2">
      <c r="A35" s="1380" t="s">
        <v>237</v>
      </c>
      <c r="B35" s="1390" t="s">
        <v>244</v>
      </c>
      <c r="C35" s="1382" t="s">
        <v>214</v>
      </c>
      <c r="D35" s="1383">
        <v>938000</v>
      </c>
      <c r="E35" s="1493">
        <v>134000</v>
      </c>
      <c r="F35" s="1383">
        <v>134000</v>
      </c>
      <c r="G35" s="1383">
        <v>134000</v>
      </c>
      <c r="H35" s="1383">
        <v>134000</v>
      </c>
      <c r="I35" s="1383">
        <v>134000</v>
      </c>
      <c r="J35" s="1379">
        <f t="shared" si="5"/>
        <v>1608000</v>
      </c>
    </row>
    <row r="36" spans="1:10" s="1367" customFormat="1" ht="69" customHeight="1" x14ac:dyDescent="0.2">
      <c r="A36" s="1380" t="s">
        <v>538</v>
      </c>
      <c r="B36" s="1390" t="s">
        <v>246</v>
      </c>
      <c r="C36" s="1382" t="s">
        <v>214</v>
      </c>
      <c r="D36" s="1383">
        <v>931000</v>
      </c>
      <c r="E36" s="1493">
        <v>548000</v>
      </c>
      <c r="F36" s="1383">
        <v>548000</v>
      </c>
      <c r="G36" s="1383">
        <v>548000</v>
      </c>
      <c r="H36" s="1383">
        <v>548000</v>
      </c>
      <c r="I36" s="1383">
        <v>548000</v>
      </c>
      <c r="J36" s="1379">
        <f t="shared" si="5"/>
        <v>3671000</v>
      </c>
    </row>
    <row r="37" spans="1:10" s="1367" customFormat="1" ht="69" customHeight="1" x14ac:dyDescent="0.2">
      <c r="A37" s="1380" t="s">
        <v>238</v>
      </c>
      <c r="B37" s="1390" t="s">
        <v>248</v>
      </c>
      <c r="C37" s="1382" t="s">
        <v>206</v>
      </c>
      <c r="D37" s="1383">
        <v>276000</v>
      </c>
      <c r="E37" s="1493">
        <v>83000</v>
      </c>
      <c r="F37" s="1383">
        <v>83000</v>
      </c>
      <c r="G37" s="1383">
        <v>83000</v>
      </c>
      <c r="H37" s="1383">
        <v>83000</v>
      </c>
      <c r="I37" s="1383">
        <v>83000</v>
      </c>
      <c r="J37" s="1379">
        <f t="shared" si="5"/>
        <v>691000</v>
      </c>
    </row>
    <row r="38" spans="1:10" s="1367" customFormat="1" ht="69" customHeight="1" x14ac:dyDescent="0.2">
      <c r="A38" s="1380" t="s">
        <v>240</v>
      </c>
      <c r="B38" s="1390" t="s">
        <v>250</v>
      </c>
      <c r="C38" s="1382" t="s">
        <v>214</v>
      </c>
      <c r="D38" s="1383">
        <v>1080000</v>
      </c>
      <c r="E38" s="1493">
        <v>216000</v>
      </c>
      <c r="F38" s="1383">
        <v>216000</v>
      </c>
      <c r="G38" s="1383">
        <v>216000</v>
      </c>
      <c r="H38" s="1383">
        <v>216000</v>
      </c>
      <c r="I38" s="1383">
        <v>216000</v>
      </c>
      <c r="J38" s="1379">
        <f t="shared" si="5"/>
        <v>2160000</v>
      </c>
    </row>
    <row r="39" spans="1:10" s="1367" customFormat="1" ht="69" customHeight="1" x14ac:dyDescent="0.2">
      <c r="A39" s="1380" t="s">
        <v>241</v>
      </c>
      <c r="B39" s="1390" t="s">
        <v>252</v>
      </c>
      <c r="C39" s="1382" t="s">
        <v>214</v>
      </c>
      <c r="D39" s="1383">
        <v>157000</v>
      </c>
      <c r="E39" s="1493">
        <v>32000</v>
      </c>
      <c r="F39" s="1383">
        <v>32000</v>
      </c>
      <c r="G39" s="1383">
        <v>32000</v>
      </c>
      <c r="H39" s="1383">
        <v>32000</v>
      </c>
      <c r="I39" s="1383">
        <v>32000</v>
      </c>
      <c r="J39" s="1379">
        <f t="shared" si="5"/>
        <v>317000</v>
      </c>
    </row>
    <row r="40" spans="1:10" s="1367" customFormat="1" ht="69" customHeight="1" x14ac:dyDescent="0.2">
      <c r="A40" s="1380" t="s">
        <v>243</v>
      </c>
      <c r="B40" s="1390" t="s">
        <v>254</v>
      </c>
      <c r="C40" s="1382" t="s">
        <v>214</v>
      </c>
      <c r="D40" s="1383">
        <v>180000</v>
      </c>
      <c r="E40" s="1493">
        <v>36000</v>
      </c>
      <c r="F40" s="1383">
        <v>36000</v>
      </c>
      <c r="G40" s="1383">
        <v>36000</v>
      </c>
      <c r="H40" s="1383">
        <v>36000</v>
      </c>
      <c r="I40" s="1383">
        <v>36000</v>
      </c>
      <c r="J40" s="1379">
        <f t="shared" si="5"/>
        <v>360000</v>
      </c>
    </row>
    <row r="41" spans="1:10" s="1367" customFormat="1" ht="69" customHeight="1" x14ac:dyDescent="0.2">
      <c r="A41" s="1380" t="s">
        <v>245</v>
      </c>
      <c r="B41" s="1390" t="s">
        <v>744</v>
      </c>
      <c r="C41" s="1382" t="s">
        <v>214</v>
      </c>
      <c r="D41" s="1383">
        <v>27400</v>
      </c>
      <c r="E41" s="1493">
        <v>51000</v>
      </c>
      <c r="F41" s="1383">
        <v>51000</v>
      </c>
      <c r="G41" s="1383">
        <v>51000</v>
      </c>
      <c r="H41" s="1383">
        <v>51000</v>
      </c>
      <c r="I41" s="1383">
        <v>51000</v>
      </c>
      <c r="J41" s="1379">
        <f t="shared" si="5"/>
        <v>282400</v>
      </c>
    </row>
    <row r="42" spans="1:10" s="1367" customFormat="1" ht="69" customHeight="1" x14ac:dyDescent="0.2">
      <c r="A42" s="1380" t="s">
        <v>247</v>
      </c>
      <c r="B42" s="1390" t="s">
        <v>745</v>
      </c>
      <c r="C42" s="1382" t="s">
        <v>214</v>
      </c>
      <c r="D42" s="1383">
        <v>2031000</v>
      </c>
      <c r="E42" s="1493">
        <v>864000</v>
      </c>
      <c r="F42" s="1383">
        <v>864000</v>
      </c>
      <c r="G42" s="1383">
        <v>864000</v>
      </c>
      <c r="H42" s="1383">
        <v>864000</v>
      </c>
      <c r="I42" s="1383">
        <v>864000</v>
      </c>
      <c r="J42" s="1379">
        <f t="shared" si="5"/>
        <v>6351000</v>
      </c>
    </row>
    <row r="43" spans="1:10" s="1367" customFormat="1" ht="69" customHeight="1" x14ac:dyDescent="0.2">
      <c r="A43" s="1380" t="s">
        <v>249</v>
      </c>
      <c r="B43" s="1390" t="s">
        <v>746</v>
      </c>
      <c r="C43" s="1382" t="s">
        <v>311</v>
      </c>
      <c r="D43" s="1383">
        <v>1280000</v>
      </c>
      <c r="E43" s="1493">
        <v>364000</v>
      </c>
      <c r="F43" s="1383">
        <v>364000</v>
      </c>
      <c r="G43" s="1383">
        <v>364000</v>
      </c>
      <c r="H43" s="1383">
        <v>364000</v>
      </c>
      <c r="I43" s="1383">
        <v>364000</v>
      </c>
      <c r="J43" s="1379">
        <f t="shared" si="5"/>
        <v>3100000</v>
      </c>
    </row>
    <row r="44" spans="1:10" s="1367" customFormat="1" ht="69" customHeight="1" x14ac:dyDescent="0.2">
      <c r="A44" s="1380" t="s">
        <v>251</v>
      </c>
      <c r="B44" s="1390" t="s">
        <v>747</v>
      </c>
      <c r="C44" s="1382" t="s">
        <v>311</v>
      </c>
      <c r="D44" s="1383">
        <v>3170400</v>
      </c>
      <c r="E44" s="1493">
        <v>1180200</v>
      </c>
      <c r="F44" s="1383">
        <v>1180200</v>
      </c>
      <c r="G44" s="1383">
        <v>1180200</v>
      </c>
      <c r="H44" s="1383">
        <v>1180200</v>
      </c>
      <c r="I44" s="1383">
        <v>1180200</v>
      </c>
      <c r="J44" s="1379">
        <f t="shared" si="5"/>
        <v>9071400</v>
      </c>
    </row>
    <row r="45" spans="1:10" s="1367" customFormat="1" ht="69" customHeight="1" x14ac:dyDescent="0.2">
      <c r="A45" s="1380" t="s">
        <v>253</v>
      </c>
      <c r="B45" s="1390" t="s">
        <v>748</v>
      </c>
      <c r="C45" s="1382" t="s">
        <v>214</v>
      </c>
      <c r="D45" s="1383">
        <v>912000</v>
      </c>
      <c r="E45" s="1493">
        <v>228000</v>
      </c>
      <c r="F45" s="1383">
        <v>228000</v>
      </c>
      <c r="G45" s="1383">
        <v>228000</v>
      </c>
      <c r="H45" s="1383">
        <v>228000</v>
      </c>
      <c r="I45" s="1383">
        <v>228000</v>
      </c>
      <c r="J45" s="1379">
        <f t="shared" si="5"/>
        <v>2052000</v>
      </c>
    </row>
    <row r="46" spans="1:10" s="1367" customFormat="1" ht="69" customHeight="1" x14ac:dyDescent="0.2">
      <c r="A46" s="1380" t="s">
        <v>255</v>
      </c>
      <c r="B46" s="1390" t="s">
        <v>749</v>
      </c>
      <c r="C46" s="1382" t="s">
        <v>525</v>
      </c>
      <c r="D46" s="1383">
        <v>72000</v>
      </c>
      <c r="E46" s="1493">
        <v>36000</v>
      </c>
      <c r="F46" s="1383">
        <v>36000</v>
      </c>
      <c r="G46" s="1383">
        <v>36000</v>
      </c>
      <c r="H46" s="1383">
        <v>36000</v>
      </c>
      <c r="I46" s="1383">
        <v>36000</v>
      </c>
      <c r="J46" s="1379">
        <f t="shared" si="5"/>
        <v>252000</v>
      </c>
    </row>
    <row r="47" spans="1:10" s="1367" customFormat="1" ht="69" customHeight="1" thickBot="1" x14ac:dyDescent="0.25">
      <c r="A47" s="1396" t="s">
        <v>750</v>
      </c>
      <c r="B47" s="1391" t="s">
        <v>751</v>
      </c>
      <c r="C47" s="1387" t="s">
        <v>525</v>
      </c>
      <c r="D47" s="1388">
        <v>274000</v>
      </c>
      <c r="E47" s="1494">
        <v>51000</v>
      </c>
      <c r="F47" s="1388">
        <v>51000</v>
      </c>
      <c r="G47" s="1388">
        <v>51000</v>
      </c>
      <c r="H47" s="1388">
        <v>51000</v>
      </c>
      <c r="I47" s="1388">
        <v>51000</v>
      </c>
      <c r="J47" s="1379">
        <f t="shared" si="5"/>
        <v>529000</v>
      </c>
    </row>
    <row r="48" spans="1:10" s="1367" customFormat="1" ht="69" customHeight="1" thickBot="1" x14ac:dyDescent="0.25">
      <c r="A48" s="1665" t="s">
        <v>14</v>
      </c>
      <c r="B48" s="1666"/>
      <c r="C48" s="1397"/>
      <c r="D48" s="1364">
        <f t="shared" ref="D48:J48" si="6">D7+D17+D24</f>
        <v>80964800</v>
      </c>
      <c r="E48" s="1364">
        <f t="shared" si="6"/>
        <v>29715029</v>
      </c>
      <c r="F48" s="1364">
        <f t="shared" si="6"/>
        <v>20997113</v>
      </c>
      <c r="G48" s="1364">
        <f t="shared" si="6"/>
        <v>20337113</v>
      </c>
      <c r="H48" s="1364">
        <f t="shared" si="6"/>
        <v>20337113</v>
      </c>
      <c r="I48" s="1364">
        <f t="shared" si="6"/>
        <v>20337113</v>
      </c>
      <c r="J48" s="1364">
        <f t="shared" si="6"/>
        <v>192688281</v>
      </c>
    </row>
    <row r="49" spans="1:10" s="1367" customFormat="1" ht="69" customHeight="1" x14ac:dyDescent="0.2">
      <c r="A49"/>
      <c r="B49"/>
      <c r="C49"/>
      <c r="D49" s="24"/>
      <c r="E49" s="24"/>
      <c r="F49"/>
      <c r="G49"/>
      <c r="H49"/>
      <c r="I49"/>
      <c r="J49"/>
    </row>
    <row r="50" spans="1:10" s="1367" customFormat="1" ht="69" customHeight="1" x14ac:dyDescent="0.2">
      <c r="A50"/>
      <c r="B50"/>
      <c r="C50"/>
      <c r="D50" s="24"/>
      <c r="E50" s="24"/>
      <c r="F50"/>
      <c r="G50"/>
      <c r="H50"/>
      <c r="I50"/>
      <c r="J50"/>
    </row>
    <row r="51" spans="1:10" s="1367" customFormat="1" ht="69" customHeight="1" x14ac:dyDescent="0.2">
      <c r="A51"/>
      <c r="B51"/>
      <c r="C51"/>
      <c r="D51" s="24"/>
      <c r="E51" s="24"/>
      <c r="F51"/>
      <c r="G51"/>
      <c r="H51"/>
      <c r="I51"/>
      <c r="J51"/>
    </row>
    <row r="52" spans="1:10" s="1367" customFormat="1" ht="69" customHeight="1" x14ac:dyDescent="0.2">
      <c r="A52"/>
      <c r="B52"/>
      <c r="C52"/>
      <c r="D52" s="24"/>
      <c r="E52" s="24"/>
      <c r="F52"/>
      <c r="G52"/>
      <c r="H52"/>
      <c r="I52"/>
      <c r="J52"/>
    </row>
    <row r="53" spans="1:10" s="1367" customFormat="1" ht="69" customHeight="1" x14ac:dyDescent="0.2">
      <c r="A53"/>
      <c r="B53"/>
      <c r="C53"/>
      <c r="D53" s="24"/>
      <c r="E53" s="24"/>
      <c r="F53"/>
      <c r="G53"/>
      <c r="H53"/>
      <c r="I53"/>
      <c r="J53"/>
    </row>
    <row r="54" spans="1:10" s="1367" customFormat="1" ht="69" customHeight="1" x14ac:dyDescent="0.2">
      <c r="A54"/>
      <c r="B54"/>
      <c r="C54"/>
      <c r="D54" s="24"/>
      <c r="E54" s="24"/>
      <c r="F54"/>
      <c r="G54"/>
      <c r="H54"/>
      <c r="I54"/>
      <c r="J54"/>
    </row>
    <row r="55" spans="1:10" s="1367" customFormat="1" ht="69" customHeight="1" x14ac:dyDescent="0.2">
      <c r="A55"/>
      <c r="B55"/>
      <c r="C55"/>
      <c r="D55" s="24"/>
      <c r="E55" s="24"/>
      <c r="F55"/>
      <c r="G55"/>
      <c r="H55"/>
      <c r="I55"/>
      <c r="J55"/>
    </row>
    <row r="56" spans="1:10" s="1367" customFormat="1" ht="69" customHeight="1" x14ac:dyDescent="0.2">
      <c r="A56"/>
      <c r="B56"/>
      <c r="C56"/>
      <c r="D56" s="24"/>
      <c r="E56" s="24"/>
      <c r="F56"/>
      <c r="G56"/>
      <c r="H56"/>
      <c r="I56"/>
      <c r="J56"/>
    </row>
    <row r="57" spans="1:10" s="1354" customFormat="1" ht="69" customHeight="1" x14ac:dyDescent="0.2">
      <c r="A57"/>
      <c r="B57"/>
      <c r="C57"/>
      <c r="D57" s="24"/>
      <c r="E57" s="24"/>
      <c r="F57"/>
      <c r="G57"/>
      <c r="H57"/>
      <c r="I57"/>
      <c r="J57"/>
    </row>
    <row r="58" spans="1:10" x14ac:dyDescent="0.2">
      <c r="D58" s="24"/>
      <c r="E58" s="24"/>
    </row>
    <row r="59" spans="1:10" x14ac:dyDescent="0.2">
      <c r="D59" s="24"/>
      <c r="E59" s="24"/>
    </row>
    <row r="60" spans="1:10" x14ac:dyDescent="0.2">
      <c r="D60" s="24"/>
      <c r="E60" s="24"/>
    </row>
    <row r="61" spans="1:10" x14ac:dyDescent="0.2">
      <c r="D61" s="24"/>
      <c r="E61" s="24"/>
    </row>
    <row r="62" spans="1:10" x14ac:dyDescent="0.2">
      <c r="D62" s="24"/>
      <c r="E62" s="24"/>
    </row>
    <row r="63" spans="1:10" x14ac:dyDescent="0.2">
      <c r="D63" s="24"/>
      <c r="E63" s="24"/>
    </row>
    <row r="64" spans="1:10" x14ac:dyDescent="0.2">
      <c r="D64" s="24"/>
      <c r="E64" s="24"/>
    </row>
    <row r="65" spans="4:5" x14ac:dyDescent="0.2">
      <c r="D65" s="24"/>
      <c r="E65" s="24"/>
    </row>
    <row r="66" spans="4:5" x14ac:dyDescent="0.2">
      <c r="D66" s="24"/>
      <c r="E66" s="24"/>
    </row>
    <row r="67" spans="4:5" x14ac:dyDescent="0.2">
      <c r="D67" s="24"/>
      <c r="E67" s="24"/>
    </row>
    <row r="68" spans="4:5" x14ac:dyDescent="0.2">
      <c r="D68" s="24"/>
      <c r="E68" s="24"/>
    </row>
    <row r="69" spans="4:5" x14ac:dyDescent="0.2">
      <c r="D69" s="24"/>
      <c r="E69" s="24"/>
    </row>
    <row r="70" spans="4:5" x14ac:dyDescent="0.2">
      <c r="D70" s="24"/>
      <c r="E70" s="24"/>
    </row>
    <row r="71" spans="4:5" x14ac:dyDescent="0.2">
      <c r="D71" s="24"/>
      <c r="E71" s="24"/>
    </row>
    <row r="72" spans="4:5" x14ac:dyDescent="0.2">
      <c r="D72" s="24"/>
      <c r="E72" s="24"/>
    </row>
    <row r="73" spans="4:5" x14ac:dyDescent="0.2">
      <c r="D73" s="24"/>
      <c r="E73" s="24"/>
    </row>
    <row r="74" spans="4:5" x14ac:dyDescent="0.2">
      <c r="D74" s="24"/>
      <c r="E74" s="24"/>
    </row>
    <row r="75" spans="4:5" x14ac:dyDescent="0.2">
      <c r="D75" s="24"/>
      <c r="E75" s="24"/>
    </row>
    <row r="76" spans="4:5" x14ac:dyDescent="0.2">
      <c r="D76" s="24"/>
      <c r="E76" s="24"/>
    </row>
    <row r="77" spans="4:5" x14ac:dyDescent="0.2">
      <c r="D77" s="24"/>
      <c r="E77" s="24"/>
    </row>
    <row r="78" spans="4:5" x14ac:dyDescent="0.2">
      <c r="D78" s="24"/>
      <c r="E78" s="24"/>
    </row>
    <row r="79" spans="4:5" x14ac:dyDescent="0.2">
      <c r="D79" s="24"/>
      <c r="E79" s="24"/>
    </row>
    <row r="80" spans="4:5" x14ac:dyDescent="0.2">
      <c r="D80" s="24"/>
      <c r="E80" s="24"/>
    </row>
    <row r="81" spans="4:5" x14ac:dyDescent="0.2">
      <c r="D81" s="24"/>
      <c r="E81" s="24"/>
    </row>
    <row r="82" spans="4:5" x14ac:dyDescent="0.2">
      <c r="D82" s="24"/>
      <c r="E82" s="24"/>
    </row>
    <row r="83" spans="4:5" x14ac:dyDescent="0.2">
      <c r="D83" s="24"/>
      <c r="E83" s="24"/>
    </row>
    <row r="84" spans="4:5" x14ac:dyDescent="0.2">
      <c r="D84" s="24"/>
      <c r="E84" s="24"/>
    </row>
    <row r="85" spans="4:5" x14ac:dyDescent="0.2">
      <c r="D85" s="24"/>
      <c r="E85" s="24"/>
    </row>
    <row r="86" spans="4:5" x14ac:dyDescent="0.2">
      <c r="D86" s="24"/>
      <c r="E86" s="24"/>
    </row>
    <row r="87" spans="4:5" x14ac:dyDescent="0.2">
      <c r="D87" s="24"/>
      <c r="E87" s="24"/>
    </row>
    <row r="88" spans="4:5" x14ac:dyDescent="0.2">
      <c r="D88" s="24"/>
      <c r="E88" s="24"/>
    </row>
    <row r="89" spans="4:5" x14ac:dyDescent="0.2">
      <c r="D89" s="24"/>
      <c r="E89" s="24"/>
    </row>
    <row r="90" spans="4:5" x14ac:dyDescent="0.2">
      <c r="D90" s="24"/>
      <c r="E90" s="24"/>
    </row>
    <row r="91" spans="4:5" x14ac:dyDescent="0.2">
      <c r="D91" s="24"/>
      <c r="E91" s="24"/>
    </row>
    <row r="92" spans="4:5" x14ac:dyDescent="0.2">
      <c r="D92" s="24"/>
      <c r="E92" s="24"/>
    </row>
    <row r="93" spans="4:5" x14ac:dyDescent="0.2">
      <c r="D93" s="24"/>
      <c r="E93" s="24"/>
    </row>
    <row r="94" spans="4:5" x14ac:dyDescent="0.2">
      <c r="D94" s="24"/>
      <c r="E94" s="24"/>
    </row>
    <row r="95" spans="4:5" x14ac:dyDescent="0.2">
      <c r="D95" s="24"/>
      <c r="E95" s="24"/>
    </row>
    <row r="96" spans="4:5" x14ac:dyDescent="0.2">
      <c r="D96" s="24"/>
      <c r="E96" s="24"/>
    </row>
    <row r="97" spans="4:5" x14ac:dyDescent="0.2">
      <c r="D97" s="24"/>
      <c r="E97" s="24"/>
    </row>
    <row r="98" spans="4:5" x14ac:dyDescent="0.2">
      <c r="D98" s="24"/>
      <c r="E98" s="24"/>
    </row>
    <row r="99" spans="4:5" x14ac:dyDescent="0.2">
      <c r="D99" s="24"/>
      <c r="E99" s="24"/>
    </row>
    <row r="100" spans="4:5" x14ac:dyDescent="0.2">
      <c r="D100" s="24"/>
      <c r="E100" s="24"/>
    </row>
    <row r="101" spans="4:5" x14ac:dyDescent="0.2">
      <c r="D101" s="24"/>
      <c r="E101" s="24"/>
    </row>
    <row r="102" spans="4:5" x14ac:dyDescent="0.2">
      <c r="D102" s="24"/>
      <c r="E102" s="24"/>
    </row>
    <row r="103" spans="4:5" x14ac:dyDescent="0.2">
      <c r="D103" s="24"/>
      <c r="E103" s="24"/>
    </row>
    <row r="104" spans="4:5" x14ac:dyDescent="0.2">
      <c r="D104" s="24"/>
      <c r="E104" s="24"/>
    </row>
    <row r="105" spans="4:5" x14ac:dyDescent="0.2">
      <c r="D105" s="24"/>
      <c r="E105" s="24"/>
    </row>
    <row r="106" spans="4:5" x14ac:dyDescent="0.2">
      <c r="D106" s="24"/>
      <c r="E106" s="24"/>
    </row>
    <row r="107" spans="4:5" x14ac:dyDescent="0.2">
      <c r="D107" s="24"/>
      <c r="E107" s="24"/>
    </row>
    <row r="108" spans="4:5" x14ac:dyDescent="0.2">
      <c r="D108" s="24"/>
      <c r="E108" s="24"/>
    </row>
    <row r="109" spans="4:5" x14ac:dyDescent="0.2">
      <c r="D109" s="24"/>
      <c r="E109" s="24"/>
    </row>
    <row r="110" spans="4:5" x14ac:dyDescent="0.2">
      <c r="D110" s="24"/>
      <c r="E110" s="24"/>
    </row>
    <row r="111" spans="4:5" x14ac:dyDescent="0.2">
      <c r="D111" s="24"/>
      <c r="E111" s="24"/>
    </row>
    <row r="112" spans="4:5" x14ac:dyDescent="0.2">
      <c r="D112" s="24"/>
      <c r="E112" s="24"/>
    </row>
    <row r="113" spans="4:5" x14ac:dyDescent="0.2">
      <c r="D113" s="24"/>
      <c r="E113" s="24"/>
    </row>
    <row r="114" spans="4:5" x14ac:dyDescent="0.2">
      <c r="D114" s="24"/>
      <c r="E114" s="24"/>
    </row>
    <row r="115" spans="4:5" x14ac:dyDescent="0.2">
      <c r="D115" s="24"/>
      <c r="E115" s="24"/>
    </row>
    <row r="116" spans="4:5" x14ac:dyDescent="0.2">
      <c r="D116" s="24"/>
      <c r="E116" s="24"/>
    </row>
    <row r="117" spans="4:5" x14ac:dyDescent="0.2">
      <c r="D117" s="24"/>
      <c r="E117" s="24"/>
    </row>
    <row r="118" spans="4:5" x14ac:dyDescent="0.2">
      <c r="D118" s="24"/>
      <c r="E118" s="24"/>
    </row>
    <row r="119" spans="4:5" x14ac:dyDescent="0.2">
      <c r="D119" s="24"/>
      <c r="E119" s="24"/>
    </row>
    <row r="120" spans="4:5" x14ac:dyDescent="0.2">
      <c r="D120" s="24"/>
      <c r="E120" s="24"/>
    </row>
    <row r="121" spans="4:5" x14ac:dyDescent="0.2">
      <c r="D121" s="24"/>
      <c r="E121" s="24"/>
    </row>
    <row r="122" spans="4:5" x14ac:dyDescent="0.2">
      <c r="D122" s="24"/>
      <c r="E122" s="24"/>
    </row>
    <row r="123" spans="4:5" x14ac:dyDescent="0.2">
      <c r="D123" s="24"/>
      <c r="E123" s="24"/>
    </row>
    <row r="124" spans="4:5" x14ac:dyDescent="0.2">
      <c r="D124" s="24"/>
      <c r="E124" s="24"/>
    </row>
    <row r="125" spans="4:5" x14ac:dyDescent="0.2">
      <c r="D125" s="24"/>
      <c r="E125" s="24"/>
    </row>
    <row r="126" spans="4:5" x14ac:dyDescent="0.2">
      <c r="D126" s="24"/>
      <c r="E126" s="24"/>
    </row>
    <row r="127" spans="4:5" x14ac:dyDescent="0.2">
      <c r="D127" s="24"/>
      <c r="E127" s="24"/>
    </row>
    <row r="128" spans="4:5" x14ac:dyDescent="0.2">
      <c r="D128" s="24"/>
      <c r="E128" s="24"/>
    </row>
    <row r="129" spans="4:5" x14ac:dyDescent="0.2">
      <c r="D129" s="24"/>
      <c r="E129" s="24"/>
    </row>
    <row r="130" spans="4:5" x14ac:dyDescent="0.2">
      <c r="D130" s="24"/>
      <c r="E130" s="24"/>
    </row>
    <row r="131" spans="4:5" x14ac:dyDescent="0.2">
      <c r="D131" s="24"/>
      <c r="E131" s="24"/>
    </row>
    <row r="132" spans="4:5" x14ac:dyDescent="0.2">
      <c r="D132" s="24"/>
      <c r="E132" s="24"/>
    </row>
    <row r="133" spans="4:5" x14ac:dyDescent="0.2">
      <c r="D133" s="24"/>
      <c r="E133" s="24"/>
    </row>
    <row r="134" spans="4:5" x14ac:dyDescent="0.2">
      <c r="D134" s="24"/>
      <c r="E134" s="24"/>
    </row>
    <row r="135" spans="4:5" x14ac:dyDescent="0.2">
      <c r="D135" s="24"/>
      <c r="E135" s="24"/>
    </row>
    <row r="136" spans="4:5" x14ac:dyDescent="0.2">
      <c r="D136" s="24"/>
      <c r="E136" s="24"/>
    </row>
    <row r="137" spans="4:5" x14ac:dyDescent="0.2">
      <c r="D137" s="24"/>
      <c r="E137" s="24"/>
    </row>
    <row r="138" spans="4:5" x14ac:dyDescent="0.2">
      <c r="D138" s="24"/>
      <c r="E138" s="24"/>
    </row>
    <row r="139" spans="4:5" x14ac:dyDescent="0.2">
      <c r="D139" s="24"/>
      <c r="E139" s="24"/>
    </row>
    <row r="140" spans="4:5" x14ac:dyDescent="0.2">
      <c r="D140" s="24"/>
      <c r="E140" s="24"/>
    </row>
    <row r="141" spans="4:5" x14ac:dyDescent="0.2">
      <c r="D141" s="24"/>
      <c r="E141" s="24"/>
    </row>
    <row r="142" spans="4:5" x14ac:dyDescent="0.2">
      <c r="D142" s="24"/>
      <c r="E142" s="24"/>
    </row>
    <row r="143" spans="4:5" x14ac:dyDescent="0.2">
      <c r="D143" s="24"/>
      <c r="E143" s="24"/>
    </row>
    <row r="144" spans="4:5" x14ac:dyDescent="0.2">
      <c r="D144" s="24"/>
      <c r="E144" s="24"/>
    </row>
    <row r="145" spans="4:5" x14ac:dyDescent="0.2">
      <c r="D145" s="24"/>
      <c r="E145" s="24"/>
    </row>
    <row r="146" spans="4:5" x14ac:dyDescent="0.2">
      <c r="D146" s="24"/>
      <c r="E146" s="24"/>
    </row>
    <row r="147" spans="4:5" x14ac:dyDescent="0.2">
      <c r="D147" s="24"/>
      <c r="E147" s="24"/>
    </row>
    <row r="148" spans="4:5" x14ac:dyDescent="0.2">
      <c r="D148" s="24"/>
      <c r="E148" s="24"/>
    </row>
    <row r="149" spans="4:5" x14ac:dyDescent="0.2">
      <c r="D149" s="24"/>
      <c r="E149" s="24"/>
    </row>
    <row r="150" spans="4:5" x14ac:dyDescent="0.2">
      <c r="D150" s="24"/>
      <c r="E150" s="24"/>
    </row>
    <row r="151" spans="4:5" x14ac:dyDescent="0.2">
      <c r="D151" s="24"/>
      <c r="E151" s="24"/>
    </row>
    <row r="152" spans="4:5" x14ac:dyDescent="0.2">
      <c r="D152" s="24"/>
      <c r="E152" s="24"/>
    </row>
    <row r="153" spans="4:5" x14ac:dyDescent="0.2">
      <c r="D153" s="24"/>
      <c r="E153" s="24"/>
    </row>
    <row r="154" spans="4:5" x14ac:dyDescent="0.2">
      <c r="D154" s="24"/>
      <c r="E154" s="24"/>
    </row>
    <row r="155" spans="4:5" x14ac:dyDescent="0.2">
      <c r="D155" s="24"/>
      <c r="E155" s="24"/>
    </row>
    <row r="156" spans="4:5" x14ac:dyDescent="0.2">
      <c r="D156" s="24"/>
      <c r="E156" s="24"/>
    </row>
    <row r="157" spans="4:5" x14ac:dyDescent="0.2">
      <c r="D157" s="24"/>
      <c r="E157" s="24"/>
    </row>
    <row r="158" spans="4:5" x14ac:dyDescent="0.2">
      <c r="D158" s="24"/>
      <c r="E158" s="24"/>
    </row>
    <row r="159" spans="4:5" x14ac:dyDescent="0.2">
      <c r="D159" s="24"/>
      <c r="E159" s="24"/>
    </row>
    <row r="160" spans="4:5" x14ac:dyDescent="0.2">
      <c r="D160" s="24"/>
      <c r="E160" s="24"/>
    </row>
    <row r="161" spans="4:5" x14ac:dyDescent="0.2">
      <c r="D161" s="24"/>
      <c r="E161" s="24"/>
    </row>
    <row r="162" spans="4:5" x14ac:dyDescent="0.2">
      <c r="D162" s="24"/>
      <c r="E162" s="24"/>
    </row>
    <row r="163" spans="4:5" x14ac:dyDescent="0.2">
      <c r="D163" s="24"/>
      <c r="E163" s="24"/>
    </row>
    <row r="164" spans="4:5" x14ac:dyDescent="0.2">
      <c r="D164" s="24"/>
      <c r="E164" s="24"/>
    </row>
    <row r="165" spans="4:5" x14ac:dyDescent="0.2">
      <c r="D165" s="24"/>
      <c r="E165" s="24"/>
    </row>
    <row r="166" spans="4:5" x14ac:dyDescent="0.2">
      <c r="D166" s="24"/>
      <c r="E166" s="24"/>
    </row>
    <row r="167" spans="4:5" x14ac:dyDescent="0.2">
      <c r="D167" s="24"/>
      <c r="E167" s="24"/>
    </row>
    <row r="168" spans="4:5" x14ac:dyDescent="0.2">
      <c r="D168" s="24"/>
      <c r="E168" s="24"/>
    </row>
    <row r="169" spans="4:5" x14ac:dyDescent="0.2">
      <c r="D169" s="24"/>
      <c r="E169" s="24"/>
    </row>
    <row r="170" spans="4:5" x14ac:dyDescent="0.2">
      <c r="D170" s="24"/>
      <c r="E170" s="24"/>
    </row>
    <row r="171" spans="4:5" x14ac:dyDescent="0.2">
      <c r="D171" s="24"/>
      <c r="E171" s="24"/>
    </row>
    <row r="172" spans="4:5" x14ac:dyDescent="0.2">
      <c r="D172" s="24"/>
      <c r="E172" s="24"/>
    </row>
    <row r="173" spans="4:5" x14ac:dyDescent="0.2">
      <c r="D173" s="24"/>
      <c r="E173" s="24"/>
    </row>
    <row r="174" spans="4:5" x14ac:dyDescent="0.2">
      <c r="D174" s="24"/>
      <c r="E174" s="24"/>
    </row>
    <row r="175" spans="4:5" x14ac:dyDescent="0.2">
      <c r="D175" s="24"/>
      <c r="E175" s="24"/>
    </row>
    <row r="176" spans="4:5" x14ac:dyDescent="0.2">
      <c r="D176" s="24"/>
      <c r="E176" s="24"/>
    </row>
    <row r="177" spans="4:5" x14ac:dyDescent="0.2">
      <c r="D177" s="24"/>
      <c r="E177" s="24"/>
    </row>
    <row r="178" spans="4:5" x14ac:dyDescent="0.2">
      <c r="D178" s="24"/>
      <c r="E178" s="24"/>
    </row>
    <row r="179" spans="4:5" x14ac:dyDescent="0.2">
      <c r="D179" s="24"/>
      <c r="E179" s="24"/>
    </row>
    <row r="180" spans="4:5" x14ac:dyDescent="0.2">
      <c r="D180" s="24"/>
      <c r="E180" s="24"/>
    </row>
    <row r="181" spans="4:5" x14ac:dyDescent="0.2">
      <c r="D181" s="24"/>
      <c r="E181" s="24"/>
    </row>
    <row r="182" spans="4:5" x14ac:dyDescent="0.2">
      <c r="D182" s="24"/>
      <c r="E182" s="24"/>
    </row>
    <row r="183" spans="4:5" x14ac:dyDescent="0.2">
      <c r="D183" s="24"/>
      <c r="E183" s="24"/>
    </row>
    <row r="184" spans="4:5" x14ac:dyDescent="0.2">
      <c r="D184" s="24"/>
      <c r="E184" s="24"/>
    </row>
    <row r="185" spans="4:5" x14ac:dyDescent="0.2">
      <c r="D185" s="24"/>
      <c r="E185" s="24"/>
    </row>
    <row r="186" spans="4:5" x14ac:dyDescent="0.2">
      <c r="D186" s="24"/>
      <c r="E186" s="24"/>
    </row>
    <row r="187" spans="4:5" x14ac:dyDescent="0.2">
      <c r="D187" s="24"/>
      <c r="E187" s="24"/>
    </row>
    <row r="188" spans="4:5" x14ac:dyDescent="0.2">
      <c r="D188" s="24"/>
      <c r="E188" s="24"/>
    </row>
    <row r="189" spans="4:5" x14ac:dyDescent="0.2">
      <c r="D189" s="24"/>
      <c r="E189" s="24"/>
    </row>
    <row r="190" spans="4:5" x14ac:dyDescent="0.2">
      <c r="D190" s="24"/>
      <c r="E190" s="24"/>
    </row>
    <row r="191" spans="4:5" x14ac:dyDescent="0.2">
      <c r="D191" s="24"/>
      <c r="E191" s="24"/>
    </row>
    <row r="192" spans="4:5" x14ac:dyDescent="0.2">
      <c r="D192" s="24"/>
      <c r="E192" s="24"/>
    </row>
    <row r="193" spans="4:5" x14ac:dyDescent="0.2">
      <c r="D193" s="24"/>
      <c r="E193" s="24"/>
    </row>
    <row r="194" spans="4:5" x14ac:dyDescent="0.2">
      <c r="D194" s="24"/>
      <c r="E194" s="24"/>
    </row>
    <row r="195" spans="4:5" x14ac:dyDescent="0.2">
      <c r="D195" s="24"/>
      <c r="E195" s="24"/>
    </row>
    <row r="196" spans="4:5" x14ac:dyDescent="0.2">
      <c r="D196" s="24"/>
      <c r="E196" s="24"/>
    </row>
    <row r="197" spans="4:5" x14ac:dyDescent="0.2">
      <c r="D197" s="24"/>
      <c r="E197" s="24"/>
    </row>
    <row r="198" spans="4:5" x14ac:dyDescent="0.2">
      <c r="D198" s="24"/>
      <c r="E198" s="24"/>
    </row>
    <row r="199" spans="4:5" x14ac:dyDescent="0.2">
      <c r="D199" s="24"/>
      <c r="E199" s="24"/>
    </row>
    <row r="200" spans="4:5" x14ac:dyDescent="0.2">
      <c r="D200" s="24"/>
      <c r="E200" s="24"/>
    </row>
    <row r="201" spans="4:5" x14ac:dyDescent="0.2">
      <c r="D201" s="24"/>
      <c r="E201" s="24"/>
    </row>
    <row r="202" spans="4:5" x14ac:dyDescent="0.2">
      <c r="D202" s="24"/>
      <c r="E202" s="24"/>
    </row>
    <row r="203" spans="4:5" x14ac:dyDescent="0.2">
      <c r="D203" s="24"/>
      <c r="E203" s="24"/>
    </row>
    <row r="204" spans="4:5" x14ac:dyDescent="0.2">
      <c r="D204" s="24"/>
      <c r="E204" s="24"/>
    </row>
    <row r="205" spans="4:5" x14ac:dyDescent="0.2">
      <c r="D205" s="24"/>
      <c r="E205" s="24"/>
    </row>
    <row r="206" spans="4:5" x14ac:dyDescent="0.2">
      <c r="D206" s="24"/>
      <c r="E206" s="24"/>
    </row>
    <row r="207" spans="4:5" x14ac:dyDescent="0.2">
      <c r="D207" s="24"/>
      <c r="E207" s="24"/>
    </row>
    <row r="208" spans="4:5" x14ac:dyDescent="0.2">
      <c r="D208" s="24"/>
      <c r="E208" s="24"/>
    </row>
    <row r="209" spans="4:5" x14ac:dyDescent="0.2">
      <c r="D209" s="24"/>
      <c r="E209" s="24"/>
    </row>
    <row r="210" spans="4:5" x14ac:dyDescent="0.2">
      <c r="D210" s="24"/>
      <c r="E210" s="24"/>
    </row>
    <row r="211" spans="4:5" x14ac:dyDescent="0.2">
      <c r="D211" s="24"/>
      <c r="E211" s="24"/>
    </row>
    <row r="212" spans="4:5" x14ac:dyDescent="0.2">
      <c r="D212" s="24"/>
      <c r="E212" s="24"/>
    </row>
    <row r="213" spans="4:5" x14ac:dyDescent="0.2">
      <c r="D213" s="24"/>
      <c r="E213" s="24"/>
    </row>
    <row r="214" spans="4:5" x14ac:dyDescent="0.2">
      <c r="D214" s="24"/>
      <c r="E214" s="24"/>
    </row>
    <row r="215" spans="4:5" x14ac:dyDescent="0.2">
      <c r="D215" s="24"/>
      <c r="E215" s="24"/>
    </row>
    <row r="216" spans="4:5" x14ac:dyDescent="0.2">
      <c r="D216" s="24"/>
      <c r="E216" s="24"/>
    </row>
    <row r="217" spans="4:5" x14ac:dyDescent="0.2">
      <c r="D217" s="24"/>
      <c r="E217" s="24"/>
    </row>
    <row r="218" spans="4:5" x14ac:dyDescent="0.2">
      <c r="D218" s="24"/>
      <c r="E218" s="24"/>
    </row>
    <row r="219" spans="4:5" x14ac:dyDescent="0.2">
      <c r="D219" s="24"/>
      <c r="E219" s="24"/>
    </row>
    <row r="220" spans="4:5" x14ac:dyDescent="0.2">
      <c r="D220" s="24"/>
      <c r="E220" s="24"/>
    </row>
    <row r="221" spans="4:5" x14ac:dyDescent="0.2">
      <c r="D221" s="24"/>
      <c r="E221" s="24"/>
    </row>
    <row r="222" spans="4:5" x14ac:dyDescent="0.2">
      <c r="D222" s="24"/>
      <c r="E222" s="24"/>
    </row>
    <row r="223" spans="4:5" x14ac:dyDescent="0.2">
      <c r="D223" s="24"/>
      <c r="E223" s="24"/>
    </row>
    <row r="224" spans="4:5" x14ac:dyDescent="0.2">
      <c r="D224" s="24"/>
      <c r="E224" s="24"/>
    </row>
    <row r="225" spans="4:5" x14ac:dyDescent="0.2">
      <c r="D225" s="24"/>
      <c r="E225" s="24"/>
    </row>
    <row r="226" spans="4:5" x14ac:dyDescent="0.2">
      <c r="D226" s="24"/>
      <c r="E226" s="24"/>
    </row>
    <row r="227" spans="4:5" x14ac:dyDescent="0.2">
      <c r="D227" s="24"/>
      <c r="E227" s="24"/>
    </row>
    <row r="228" spans="4:5" x14ac:dyDescent="0.2">
      <c r="D228" s="24"/>
      <c r="E228" s="24"/>
    </row>
    <row r="229" spans="4:5" x14ac:dyDescent="0.2">
      <c r="D229" s="24"/>
      <c r="E229" s="24"/>
    </row>
    <row r="230" spans="4:5" x14ac:dyDescent="0.2">
      <c r="D230" s="24"/>
      <c r="E230" s="24"/>
    </row>
    <row r="231" spans="4:5" x14ac:dyDescent="0.2">
      <c r="D231" s="24"/>
      <c r="E231" s="24"/>
    </row>
    <row r="232" spans="4:5" x14ac:dyDescent="0.2">
      <c r="D232" s="24"/>
      <c r="E232" s="24"/>
    </row>
    <row r="233" spans="4:5" x14ac:dyDescent="0.2">
      <c r="D233" s="24"/>
      <c r="E233" s="24"/>
    </row>
    <row r="234" spans="4:5" x14ac:dyDescent="0.2">
      <c r="D234" s="24"/>
      <c r="E234" s="24"/>
    </row>
    <row r="235" spans="4:5" x14ac:dyDescent="0.2">
      <c r="D235" s="24"/>
      <c r="E235" s="24"/>
    </row>
    <row r="236" spans="4:5" x14ac:dyDescent="0.2">
      <c r="D236" s="24"/>
      <c r="E236" s="24"/>
    </row>
    <row r="237" spans="4:5" x14ac:dyDescent="0.2">
      <c r="D237" s="24"/>
      <c r="E237" s="24"/>
    </row>
    <row r="238" spans="4:5" x14ac:dyDescent="0.2">
      <c r="D238" s="24"/>
      <c r="E238" s="24"/>
    </row>
    <row r="239" spans="4:5" x14ac:dyDescent="0.2">
      <c r="D239" s="24"/>
      <c r="E239" s="24"/>
    </row>
    <row r="240" spans="4:5" x14ac:dyDescent="0.2">
      <c r="D240" s="24"/>
      <c r="E240" s="24"/>
    </row>
    <row r="241" spans="4:5" x14ac:dyDescent="0.2">
      <c r="D241" s="24"/>
      <c r="E241" s="24"/>
    </row>
    <row r="242" spans="4:5" x14ac:dyDescent="0.2">
      <c r="D242" s="24"/>
      <c r="E242" s="24"/>
    </row>
    <row r="243" spans="4:5" x14ac:dyDescent="0.2">
      <c r="D243" s="24"/>
      <c r="E243" s="24"/>
    </row>
    <row r="244" spans="4:5" x14ac:dyDescent="0.2">
      <c r="D244" s="24"/>
      <c r="E244" s="24"/>
    </row>
    <row r="245" spans="4:5" x14ac:dyDescent="0.2">
      <c r="D245" s="24"/>
      <c r="E245" s="24"/>
    </row>
    <row r="246" spans="4:5" x14ac:dyDescent="0.2">
      <c r="D246" s="24"/>
      <c r="E246" s="24"/>
    </row>
    <row r="247" spans="4:5" x14ac:dyDescent="0.2">
      <c r="D247" s="24"/>
      <c r="E247" s="24"/>
    </row>
    <row r="248" spans="4:5" x14ac:dyDescent="0.2">
      <c r="D248" s="24"/>
      <c r="E248" s="24"/>
    </row>
    <row r="249" spans="4:5" x14ac:dyDescent="0.2">
      <c r="D249" s="24"/>
      <c r="E249" s="24"/>
    </row>
    <row r="250" spans="4:5" x14ac:dyDescent="0.2">
      <c r="D250" s="24"/>
      <c r="E250" s="24"/>
    </row>
    <row r="251" spans="4:5" x14ac:dyDescent="0.2">
      <c r="D251" s="24"/>
      <c r="E251" s="24"/>
    </row>
    <row r="252" spans="4:5" x14ac:dyDescent="0.2">
      <c r="D252" s="24"/>
      <c r="E252" s="24"/>
    </row>
    <row r="253" spans="4:5" x14ac:dyDescent="0.2">
      <c r="D253" s="24"/>
      <c r="E253" s="24"/>
    </row>
    <row r="254" spans="4:5" x14ac:dyDescent="0.2">
      <c r="D254" s="24"/>
      <c r="E254" s="24"/>
    </row>
    <row r="255" spans="4:5" x14ac:dyDescent="0.2">
      <c r="D255" s="24"/>
      <c r="E255" s="24"/>
    </row>
    <row r="256" spans="4:5" x14ac:dyDescent="0.2">
      <c r="D256" s="24"/>
      <c r="E256" s="24"/>
    </row>
    <row r="257" spans="4:5" x14ac:dyDescent="0.2">
      <c r="D257" s="24"/>
      <c r="E257" s="24"/>
    </row>
    <row r="258" spans="4:5" x14ac:dyDescent="0.2">
      <c r="D258" s="24"/>
      <c r="E258" s="24"/>
    </row>
    <row r="259" spans="4:5" x14ac:dyDescent="0.2">
      <c r="D259" s="24"/>
      <c r="E259" s="24"/>
    </row>
    <row r="260" spans="4:5" x14ac:dyDescent="0.2">
      <c r="D260" s="24"/>
      <c r="E260" s="24"/>
    </row>
    <row r="261" spans="4:5" x14ac:dyDescent="0.2">
      <c r="D261" s="24"/>
      <c r="E261" s="24"/>
    </row>
    <row r="262" spans="4:5" x14ac:dyDescent="0.2">
      <c r="D262" s="24"/>
      <c r="E262" s="24"/>
    </row>
    <row r="263" spans="4:5" x14ac:dyDescent="0.2">
      <c r="D263" s="24"/>
      <c r="E263" s="24"/>
    </row>
    <row r="264" spans="4:5" x14ac:dyDescent="0.2">
      <c r="D264" s="24"/>
      <c r="E264" s="24"/>
    </row>
    <row r="265" spans="4:5" x14ac:dyDescent="0.2">
      <c r="D265" s="24"/>
      <c r="E265" s="24"/>
    </row>
    <row r="266" spans="4:5" x14ac:dyDescent="0.2">
      <c r="D266" s="24"/>
      <c r="E266" s="24"/>
    </row>
    <row r="267" spans="4:5" x14ac:dyDescent="0.2">
      <c r="D267" s="24"/>
      <c r="E267" s="24"/>
    </row>
    <row r="268" spans="4:5" x14ac:dyDescent="0.2">
      <c r="D268" s="24"/>
      <c r="E268" s="24"/>
    </row>
    <row r="269" spans="4:5" x14ac:dyDescent="0.2">
      <c r="D269" s="24"/>
      <c r="E269" s="24"/>
    </row>
    <row r="270" spans="4:5" x14ac:dyDescent="0.2">
      <c r="D270" s="24"/>
      <c r="E270" s="24"/>
    </row>
    <row r="271" spans="4:5" x14ac:dyDescent="0.2">
      <c r="D271" s="24"/>
      <c r="E271" s="24"/>
    </row>
    <row r="272" spans="4:5" x14ac:dyDescent="0.2">
      <c r="D272" s="24"/>
      <c r="E272" s="24"/>
    </row>
    <row r="273" spans="4:5" x14ac:dyDescent="0.2">
      <c r="D273" s="24"/>
      <c r="E273" s="24"/>
    </row>
    <row r="274" spans="4:5" x14ac:dyDescent="0.2">
      <c r="D274" s="24"/>
      <c r="E274" s="24"/>
    </row>
    <row r="275" spans="4:5" x14ac:dyDescent="0.2">
      <c r="D275" s="24"/>
      <c r="E275" s="24"/>
    </row>
    <row r="276" spans="4:5" x14ac:dyDescent="0.2">
      <c r="D276" s="24"/>
      <c r="E276" s="24"/>
    </row>
    <row r="277" spans="4:5" x14ac:dyDescent="0.2">
      <c r="D277" s="24"/>
      <c r="E277" s="24"/>
    </row>
    <row r="278" spans="4:5" x14ac:dyDescent="0.2">
      <c r="D278" s="24"/>
      <c r="E278" s="24"/>
    </row>
    <row r="279" spans="4:5" x14ac:dyDescent="0.2">
      <c r="D279" s="24"/>
      <c r="E279" s="24"/>
    </row>
    <row r="280" spans="4:5" x14ac:dyDescent="0.2">
      <c r="D280" s="24"/>
      <c r="E280" s="24"/>
    </row>
    <row r="281" spans="4:5" x14ac:dyDescent="0.2">
      <c r="D281" s="24"/>
      <c r="E281" s="24"/>
    </row>
    <row r="282" spans="4:5" x14ac:dyDescent="0.2">
      <c r="D282" s="24"/>
      <c r="E282" s="24"/>
    </row>
    <row r="283" spans="4:5" x14ac:dyDescent="0.2">
      <c r="D283" s="24"/>
      <c r="E283" s="24"/>
    </row>
    <row r="284" spans="4:5" x14ac:dyDescent="0.2">
      <c r="D284" s="24"/>
      <c r="E284" s="24"/>
    </row>
    <row r="285" spans="4:5" x14ac:dyDescent="0.2">
      <c r="D285" s="24"/>
      <c r="E285" s="24"/>
    </row>
    <row r="286" spans="4:5" x14ac:dyDescent="0.2">
      <c r="D286" s="24"/>
      <c r="E286" s="24"/>
    </row>
    <row r="287" spans="4:5" x14ac:dyDescent="0.2">
      <c r="D287" s="24"/>
      <c r="E287" s="24"/>
    </row>
    <row r="288" spans="4:5" x14ac:dyDescent="0.2">
      <c r="D288" s="24"/>
      <c r="E288" s="24"/>
    </row>
    <row r="289" spans="4:5" x14ac:dyDescent="0.2">
      <c r="D289" s="24"/>
      <c r="E289" s="24"/>
    </row>
    <row r="290" spans="4:5" x14ac:dyDescent="0.2">
      <c r="D290" s="24"/>
      <c r="E290" s="24"/>
    </row>
    <row r="291" spans="4:5" x14ac:dyDescent="0.2">
      <c r="D291" s="24"/>
      <c r="E291" s="24"/>
    </row>
    <row r="292" spans="4:5" x14ac:dyDescent="0.2">
      <c r="D292" s="24"/>
      <c r="E292" s="24"/>
    </row>
    <row r="293" spans="4:5" x14ac:dyDescent="0.2">
      <c r="D293" s="24"/>
      <c r="E293" s="24"/>
    </row>
    <row r="294" spans="4:5" x14ac:dyDescent="0.2">
      <c r="D294" s="24"/>
      <c r="E294" s="24"/>
    </row>
    <row r="295" spans="4:5" x14ac:dyDescent="0.2">
      <c r="D295" s="24"/>
      <c r="E295" s="24"/>
    </row>
    <row r="296" spans="4:5" x14ac:dyDescent="0.2">
      <c r="D296" s="24"/>
      <c r="E296" s="24"/>
    </row>
    <row r="297" spans="4:5" x14ac:dyDescent="0.2">
      <c r="D297" s="24"/>
      <c r="E297" s="24"/>
    </row>
    <row r="298" spans="4:5" x14ac:dyDescent="0.2">
      <c r="D298" s="24"/>
      <c r="E298" s="24"/>
    </row>
    <row r="299" spans="4:5" x14ac:dyDescent="0.2">
      <c r="D299" s="24"/>
      <c r="E299" s="24"/>
    </row>
    <row r="300" spans="4:5" x14ac:dyDescent="0.2">
      <c r="D300" s="24"/>
      <c r="E300" s="24"/>
    </row>
    <row r="301" spans="4:5" x14ac:dyDescent="0.2">
      <c r="D301" s="24"/>
      <c r="E301" s="24"/>
    </row>
    <row r="302" spans="4:5" x14ac:dyDescent="0.2">
      <c r="D302" s="24"/>
      <c r="E302" s="24"/>
    </row>
    <row r="303" spans="4:5" x14ac:dyDescent="0.2">
      <c r="D303" s="24"/>
      <c r="E303" s="24"/>
    </row>
    <row r="304" spans="4:5" x14ac:dyDescent="0.2">
      <c r="D304" s="24"/>
      <c r="E304" s="24"/>
    </row>
    <row r="305" spans="4:5" x14ac:dyDescent="0.2">
      <c r="D305" s="24"/>
      <c r="E305" s="24"/>
    </row>
    <row r="306" spans="4:5" x14ac:dyDescent="0.2">
      <c r="D306" s="24"/>
      <c r="E306" s="24"/>
    </row>
    <row r="307" spans="4:5" x14ac:dyDescent="0.2">
      <c r="D307" s="24"/>
      <c r="E307" s="24"/>
    </row>
    <row r="308" spans="4:5" x14ac:dyDescent="0.2">
      <c r="D308" s="24"/>
      <c r="E308" s="24"/>
    </row>
    <row r="309" spans="4:5" x14ac:dyDescent="0.2">
      <c r="D309" s="24"/>
      <c r="E309" s="24"/>
    </row>
    <row r="310" spans="4:5" x14ac:dyDescent="0.2">
      <c r="D310" s="24"/>
      <c r="E310" s="24"/>
    </row>
    <row r="311" spans="4:5" x14ac:dyDescent="0.2">
      <c r="D311" s="24"/>
      <c r="E311" s="24"/>
    </row>
    <row r="312" spans="4:5" x14ac:dyDescent="0.2">
      <c r="D312" s="24"/>
      <c r="E312" s="24"/>
    </row>
    <row r="313" spans="4:5" x14ac:dyDescent="0.2">
      <c r="D313" s="24"/>
      <c r="E313" s="24"/>
    </row>
    <row r="314" spans="4:5" x14ac:dyDescent="0.2">
      <c r="D314" s="24"/>
      <c r="E314" s="24"/>
    </row>
    <row r="315" spans="4:5" x14ac:dyDescent="0.2">
      <c r="D315" s="24"/>
      <c r="E315" s="24"/>
    </row>
    <row r="316" spans="4:5" x14ac:dyDescent="0.2">
      <c r="D316" s="24"/>
      <c r="E316" s="24"/>
    </row>
    <row r="317" spans="4:5" x14ac:dyDescent="0.2">
      <c r="D317" s="24"/>
      <c r="E317" s="24"/>
    </row>
    <row r="318" spans="4:5" x14ac:dyDescent="0.2">
      <c r="D318" s="24"/>
      <c r="E318" s="24"/>
    </row>
    <row r="319" spans="4:5" x14ac:dyDescent="0.2">
      <c r="D319" s="24"/>
      <c r="E319" s="24"/>
    </row>
    <row r="320" spans="4:5" x14ac:dyDescent="0.2">
      <c r="D320" s="24"/>
      <c r="E320" s="24"/>
    </row>
    <row r="321" spans="4:5" x14ac:dyDescent="0.2">
      <c r="D321" s="24"/>
      <c r="E321" s="24"/>
    </row>
    <row r="322" spans="4:5" x14ac:dyDescent="0.2">
      <c r="D322" s="24"/>
      <c r="E322" s="24"/>
    </row>
    <row r="323" spans="4:5" x14ac:dyDescent="0.2">
      <c r="D323" s="24"/>
      <c r="E323" s="24"/>
    </row>
    <row r="324" spans="4:5" x14ac:dyDescent="0.2">
      <c r="D324" s="24"/>
      <c r="E324" s="24"/>
    </row>
    <row r="325" spans="4:5" x14ac:dyDescent="0.2">
      <c r="D325" s="24"/>
      <c r="E325" s="24"/>
    </row>
    <row r="326" spans="4:5" x14ac:dyDescent="0.2">
      <c r="D326" s="24"/>
      <c r="E326" s="24"/>
    </row>
    <row r="327" spans="4:5" x14ac:dyDescent="0.2">
      <c r="D327" s="24"/>
      <c r="E327" s="24"/>
    </row>
    <row r="328" spans="4:5" x14ac:dyDescent="0.2">
      <c r="D328" s="24"/>
      <c r="E328" s="24"/>
    </row>
    <row r="329" spans="4:5" x14ac:dyDescent="0.2">
      <c r="D329" s="24"/>
      <c r="E329" s="24"/>
    </row>
    <row r="330" spans="4:5" x14ac:dyDescent="0.2">
      <c r="D330" s="24"/>
      <c r="E330" s="24"/>
    </row>
    <row r="331" spans="4:5" x14ac:dyDescent="0.2">
      <c r="D331" s="24"/>
      <c r="E331" s="24"/>
    </row>
    <row r="332" spans="4:5" x14ac:dyDescent="0.2">
      <c r="D332" s="24"/>
      <c r="E332" s="24"/>
    </row>
    <row r="333" spans="4:5" x14ac:dyDescent="0.2">
      <c r="D333" s="24"/>
      <c r="E333" s="24"/>
    </row>
    <row r="334" spans="4:5" x14ac:dyDescent="0.2">
      <c r="D334" s="24"/>
      <c r="E334" s="24"/>
    </row>
    <row r="335" spans="4:5" x14ac:dyDescent="0.2">
      <c r="D335" s="24"/>
      <c r="E335" s="24"/>
    </row>
    <row r="336" spans="4:5" x14ac:dyDescent="0.2">
      <c r="D336" s="24"/>
      <c r="E336" s="24"/>
    </row>
    <row r="337" spans="4:5" x14ac:dyDescent="0.2">
      <c r="D337" s="24"/>
      <c r="E337" s="24"/>
    </row>
    <row r="338" spans="4:5" x14ac:dyDescent="0.2">
      <c r="D338" s="24"/>
      <c r="E338" s="24"/>
    </row>
    <row r="339" spans="4:5" x14ac:dyDescent="0.2">
      <c r="D339" s="24"/>
      <c r="E339" s="24"/>
    </row>
    <row r="340" spans="4:5" x14ac:dyDescent="0.2">
      <c r="D340" s="24"/>
      <c r="E340" s="24"/>
    </row>
    <row r="341" spans="4:5" x14ac:dyDescent="0.2">
      <c r="D341" s="24"/>
      <c r="E341" s="24"/>
    </row>
    <row r="342" spans="4:5" x14ac:dyDescent="0.2">
      <c r="D342" s="24"/>
      <c r="E342" s="24"/>
    </row>
    <row r="343" spans="4:5" x14ac:dyDescent="0.2">
      <c r="D343" s="24"/>
      <c r="E343" s="24"/>
    </row>
    <row r="344" spans="4:5" x14ac:dyDescent="0.2">
      <c r="D344" s="24"/>
      <c r="E344" s="24"/>
    </row>
    <row r="345" spans="4:5" x14ac:dyDescent="0.2">
      <c r="D345" s="24"/>
      <c r="E345" s="24"/>
    </row>
    <row r="346" spans="4:5" x14ac:dyDescent="0.2">
      <c r="D346" s="24"/>
      <c r="E346" s="24"/>
    </row>
    <row r="347" spans="4:5" x14ac:dyDescent="0.2">
      <c r="D347" s="24"/>
      <c r="E347" s="24"/>
    </row>
    <row r="348" spans="4:5" x14ac:dyDescent="0.2">
      <c r="D348" s="24"/>
      <c r="E348" s="24"/>
    </row>
    <row r="349" spans="4:5" x14ac:dyDescent="0.2">
      <c r="D349" s="24"/>
      <c r="E349" s="24"/>
    </row>
    <row r="350" spans="4:5" x14ac:dyDescent="0.2">
      <c r="D350" s="24"/>
      <c r="E350" s="24"/>
    </row>
    <row r="351" spans="4:5" x14ac:dyDescent="0.2">
      <c r="D351" s="24"/>
      <c r="E351" s="24"/>
    </row>
    <row r="352" spans="4:5" x14ac:dyDescent="0.2">
      <c r="D352" s="24"/>
      <c r="E352" s="24"/>
    </row>
    <row r="353" spans="4:5" x14ac:dyDescent="0.2">
      <c r="D353" s="24"/>
      <c r="E353" s="24"/>
    </row>
    <row r="354" spans="4:5" x14ac:dyDescent="0.2">
      <c r="D354" s="24"/>
      <c r="E354" s="24"/>
    </row>
    <row r="355" spans="4:5" x14ac:dyDescent="0.2">
      <c r="D355" s="24"/>
      <c r="E355" s="24"/>
    </row>
    <row r="356" spans="4:5" x14ac:dyDescent="0.2">
      <c r="D356" s="24"/>
      <c r="E356" s="24"/>
    </row>
    <row r="357" spans="4:5" x14ac:dyDescent="0.2">
      <c r="D357" s="24"/>
      <c r="E357" s="24"/>
    </row>
    <row r="358" spans="4:5" x14ac:dyDescent="0.2">
      <c r="D358" s="24"/>
      <c r="E358" s="24"/>
    </row>
    <row r="359" spans="4:5" x14ac:dyDescent="0.2">
      <c r="D359" s="24"/>
      <c r="E359" s="24"/>
    </row>
    <row r="360" spans="4:5" x14ac:dyDescent="0.2">
      <c r="D360" s="24"/>
      <c r="E360" s="24"/>
    </row>
    <row r="361" spans="4:5" x14ac:dyDescent="0.2">
      <c r="D361" s="24"/>
      <c r="E361" s="24"/>
    </row>
    <row r="362" spans="4:5" x14ac:dyDescent="0.2">
      <c r="D362" s="24"/>
      <c r="E362" s="24"/>
    </row>
    <row r="363" spans="4:5" x14ac:dyDescent="0.2">
      <c r="D363" s="24"/>
      <c r="E363" s="24"/>
    </row>
    <row r="364" spans="4:5" x14ac:dyDescent="0.2">
      <c r="D364" s="24"/>
      <c r="E364" s="24"/>
    </row>
    <row r="365" spans="4:5" x14ac:dyDescent="0.2">
      <c r="D365" s="24"/>
      <c r="E365" s="24"/>
    </row>
    <row r="366" spans="4:5" x14ac:dyDescent="0.2">
      <c r="D366" s="24"/>
      <c r="E366" s="24"/>
    </row>
    <row r="367" spans="4:5" x14ac:dyDescent="0.2">
      <c r="D367" s="24"/>
      <c r="E367" s="24"/>
    </row>
    <row r="368" spans="4:5" x14ac:dyDescent="0.2">
      <c r="D368" s="24"/>
      <c r="E368" s="24"/>
    </row>
    <row r="369" spans="4:5" x14ac:dyDescent="0.2">
      <c r="D369" s="24"/>
      <c r="E369" s="24"/>
    </row>
    <row r="370" spans="4:5" x14ac:dyDescent="0.2">
      <c r="D370" s="24"/>
      <c r="E370" s="24"/>
    </row>
    <row r="371" spans="4:5" x14ac:dyDescent="0.2">
      <c r="D371" s="24"/>
      <c r="E371" s="24"/>
    </row>
    <row r="372" spans="4:5" x14ac:dyDescent="0.2">
      <c r="D372" s="24"/>
      <c r="E372" s="24"/>
    </row>
    <row r="373" spans="4:5" x14ac:dyDescent="0.2">
      <c r="D373" s="24"/>
      <c r="E373" s="24"/>
    </row>
    <row r="374" spans="4:5" x14ac:dyDescent="0.2">
      <c r="D374" s="24"/>
      <c r="E374" s="24"/>
    </row>
    <row r="375" spans="4:5" x14ac:dyDescent="0.2">
      <c r="D375" s="24"/>
      <c r="E375" s="24"/>
    </row>
    <row r="376" spans="4:5" x14ac:dyDescent="0.2">
      <c r="D376" s="24"/>
      <c r="E376" s="24"/>
    </row>
    <row r="377" spans="4:5" x14ac:dyDescent="0.2">
      <c r="D377" s="24"/>
      <c r="E377" s="24"/>
    </row>
    <row r="378" spans="4:5" x14ac:dyDescent="0.2">
      <c r="D378" s="24"/>
      <c r="E378" s="24"/>
    </row>
    <row r="379" spans="4:5" x14ac:dyDescent="0.2">
      <c r="D379" s="24"/>
      <c r="E379" s="24"/>
    </row>
    <row r="380" spans="4:5" x14ac:dyDescent="0.2">
      <c r="D380" s="24"/>
      <c r="E380" s="24"/>
    </row>
    <row r="381" spans="4:5" x14ac:dyDescent="0.2">
      <c r="D381" s="24"/>
      <c r="E381" s="24"/>
    </row>
    <row r="382" spans="4:5" x14ac:dyDescent="0.2">
      <c r="D382" s="24"/>
      <c r="E382" s="24"/>
    </row>
    <row r="383" spans="4:5" x14ac:dyDescent="0.2">
      <c r="D383" s="24"/>
      <c r="E383" s="24"/>
    </row>
    <row r="384" spans="4:5" x14ac:dyDescent="0.2">
      <c r="D384" s="24"/>
      <c r="E384" s="24"/>
    </row>
    <row r="385" spans="4:5" x14ac:dyDescent="0.2">
      <c r="D385" s="24"/>
      <c r="E385" s="24"/>
    </row>
    <row r="386" spans="4:5" x14ac:dyDescent="0.2">
      <c r="D386" s="24"/>
      <c r="E386" s="24"/>
    </row>
    <row r="387" spans="4:5" x14ac:dyDescent="0.2">
      <c r="D387" s="24"/>
      <c r="E387" s="24"/>
    </row>
    <row r="388" spans="4:5" x14ac:dyDescent="0.2">
      <c r="D388" s="24"/>
      <c r="E388" s="24"/>
    </row>
    <row r="389" spans="4:5" x14ac:dyDescent="0.2">
      <c r="D389" s="24"/>
      <c r="E389" s="24"/>
    </row>
    <row r="390" spans="4:5" x14ac:dyDescent="0.2">
      <c r="D390" s="24"/>
      <c r="E390" s="24"/>
    </row>
    <row r="391" spans="4:5" x14ac:dyDescent="0.2">
      <c r="D391" s="24"/>
      <c r="E391" s="24"/>
    </row>
    <row r="392" spans="4:5" x14ac:dyDescent="0.2">
      <c r="D392" s="24"/>
      <c r="E392" s="24"/>
    </row>
    <row r="393" spans="4:5" x14ac:dyDescent="0.2">
      <c r="D393" s="24"/>
      <c r="E393" s="24"/>
    </row>
    <row r="394" spans="4:5" x14ac:dyDescent="0.2">
      <c r="D394" s="24"/>
      <c r="E394" s="24"/>
    </row>
    <row r="395" spans="4:5" x14ac:dyDescent="0.2">
      <c r="D395" s="24"/>
      <c r="E395" s="24"/>
    </row>
    <row r="396" spans="4:5" x14ac:dyDescent="0.2">
      <c r="D396" s="24"/>
      <c r="E396" s="24"/>
    </row>
    <row r="397" spans="4:5" x14ac:dyDescent="0.2">
      <c r="D397" s="24"/>
      <c r="E397" s="24"/>
    </row>
    <row r="398" spans="4:5" x14ac:dyDescent="0.2">
      <c r="D398" s="24"/>
      <c r="E398" s="24"/>
    </row>
    <row r="399" spans="4:5" x14ac:dyDescent="0.2">
      <c r="D399" s="24"/>
      <c r="E399" s="24"/>
    </row>
    <row r="400" spans="4:5" x14ac:dyDescent="0.2">
      <c r="D400" s="24"/>
      <c r="E400" s="24"/>
    </row>
    <row r="401" spans="4:5" x14ac:dyDescent="0.2">
      <c r="D401" s="24"/>
      <c r="E401" s="24"/>
    </row>
    <row r="402" spans="4:5" x14ac:dyDescent="0.2">
      <c r="D402" s="24"/>
      <c r="E402" s="24"/>
    </row>
    <row r="403" spans="4:5" x14ac:dyDescent="0.2">
      <c r="D403" s="24"/>
      <c r="E403" s="24"/>
    </row>
    <row r="404" spans="4:5" x14ac:dyDescent="0.2">
      <c r="D404" s="24"/>
      <c r="E404" s="24"/>
    </row>
    <row r="405" spans="4:5" x14ac:dyDescent="0.2">
      <c r="D405" s="24"/>
      <c r="E405" s="24"/>
    </row>
    <row r="406" spans="4:5" x14ac:dyDescent="0.2">
      <c r="D406" s="24"/>
      <c r="E406" s="24"/>
    </row>
    <row r="407" spans="4:5" x14ac:dyDescent="0.2">
      <c r="D407" s="24"/>
      <c r="E407" s="24"/>
    </row>
    <row r="408" spans="4:5" x14ac:dyDescent="0.2">
      <c r="D408" s="24"/>
      <c r="E408" s="24"/>
    </row>
    <row r="409" spans="4:5" x14ac:dyDescent="0.2">
      <c r="D409" s="24"/>
      <c r="E409" s="24"/>
    </row>
    <row r="410" spans="4:5" x14ac:dyDescent="0.2">
      <c r="D410" s="24"/>
      <c r="E410" s="24"/>
    </row>
    <row r="411" spans="4:5" x14ac:dyDescent="0.2">
      <c r="D411" s="24"/>
      <c r="E411" s="24"/>
    </row>
    <row r="412" spans="4:5" x14ac:dyDescent="0.2">
      <c r="D412" s="24"/>
      <c r="E412" s="24"/>
    </row>
    <row r="413" spans="4:5" x14ac:dyDescent="0.2">
      <c r="D413" s="24"/>
      <c r="E413" s="24"/>
    </row>
    <row r="414" spans="4:5" x14ac:dyDescent="0.2">
      <c r="D414" s="24"/>
      <c r="E414" s="24"/>
    </row>
    <row r="415" spans="4:5" x14ac:dyDescent="0.2">
      <c r="D415" s="24"/>
      <c r="E415" s="24"/>
    </row>
    <row r="416" spans="4:5" x14ac:dyDescent="0.2">
      <c r="D416" s="24"/>
      <c r="E416" s="24"/>
    </row>
    <row r="417" spans="4:5" x14ac:dyDescent="0.2">
      <c r="D417" s="24"/>
      <c r="E417" s="24"/>
    </row>
    <row r="418" spans="4:5" x14ac:dyDescent="0.2">
      <c r="D418" s="24"/>
      <c r="E418" s="24"/>
    </row>
    <row r="419" spans="4:5" x14ac:dyDescent="0.2">
      <c r="D419" s="24"/>
      <c r="E419" s="24"/>
    </row>
    <row r="420" spans="4:5" x14ac:dyDescent="0.2">
      <c r="D420" s="24"/>
      <c r="E420" s="24"/>
    </row>
    <row r="421" spans="4:5" x14ac:dyDescent="0.2">
      <c r="D421" s="24"/>
      <c r="E421" s="24"/>
    </row>
    <row r="422" spans="4:5" x14ac:dyDescent="0.2">
      <c r="D422" s="24"/>
      <c r="E422" s="24"/>
    </row>
    <row r="423" spans="4:5" x14ac:dyDescent="0.2">
      <c r="D423" s="24"/>
      <c r="E423" s="24"/>
    </row>
    <row r="424" spans="4:5" x14ac:dyDescent="0.2">
      <c r="D424" s="24"/>
      <c r="E424" s="24"/>
    </row>
    <row r="425" spans="4:5" x14ac:dyDescent="0.2">
      <c r="D425" s="24"/>
      <c r="E425" s="24"/>
    </row>
    <row r="426" spans="4:5" x14ac:dyDescent="0.2">
      <c r="D426" s="24"/>
      <c r="E426" s="24"/>
    </row>
    <row r="427" spans="4:5" x14ac:dyDescent="0.2">
      <c r="D427" s="24"/>
      <c r="E427" s="24"/>
    </row>
    <row r="428" spans="4:5" x14ac:dyDescent="0.2">
      <c r="D428" s="24"/>
      <c r="E428" s="24"/>
    </row>
    <row r="429" spans="4:5" x14ac:dyDescent="0.2">
      <c r="D429" s="24"/>
      <c r="E429" s="24"/>
    </row>
    <row r="430" spans="4:5" x14ac:dyDescent="0.2">
      <c r="D430" s="24"/>
      <c r="E430" s="24"/>
    </row>
    <row r="431" spans="4:5" x14ac:dyDescent="0.2">
      <c r="D431" s="24"/>
      <c r="E431" s="24"/>
    </row>
    <row r="432" spans="4:5" x14ac:dyDescent="0.2">
      <c r="D432" s="24"/>
      <c r="E432" s="24"/>
    </row>
    <row r="433" spans="4:5" x14ac:dyDescent="0.2">
      <c r="D433" s="24"/>
      <c r="E433" s="24"/>
    </row>
    <row r="434" spans="4:5" x14ac:dyDescent="0.2">
      <c r="D434" s="24"/>
      <c r="E434" s="24"/>
    </row>
    <row r="435" spans="4:5" x14ac:dyDescent="0.2">
      <c r="D435" s="24"/>
      <c r="E435" s="24"/>
    </row>
    <row r="436" spans="4:5" x14ac:dyDescent="0.2">
      <c r="D436" s="24"/>
      <c r="E436" s="24"/>
    </row>
    <row r="437" spans="4:5" x14ac:dyDescent="0.2">
      <c r="D437" s="24"/>
      <c r="E437" s="24"/>
    </row>
    <row r="438" spans="4:5" x14ac:dyDescent="0.2">
      <c r="D438" s="24"/>
      <c r="E438" s="24"/>
    </row>
    <row r="439" spans="4:5" x14ac:dyDescent="0.2">
      <c r="D439" s="24"/>
      <c r="E439" s="24"/>
    </row>
    <row r="440" spans="4:5" x14ac:dyDescent="0.2">
      <c r="D440" s="24"/>
      <c r="E440" s="24"/>
    </row>
    <row r="441" spans="4:5" x14ac:dyDescent="0.2">
      <c r="D441" s="24"/>
      <c r="E441" s="24"/>
    </row>
    <row r="442" spans="4:5" x14ac:dyDescent="0.2">
      <c r="D442" s="24"/>
      <c r="E442" s="24"/>
    </row>
    <row r="443" spans="4:5" x14ac:dyDescent="0.2">
      <c r="D443" s="24"/>
      <c r="E443" s="24"/>
    </row>
    <row r="444" spans="4:5" x14ac:dyDescent="0.2">
      <c r="D444" s="24"/>
      <c r="E444" s="24"/>
    </row>
    <row r="445" spans="4:5" x14ac:dyDescent="0.2">
      <c r="D445" s="24"/>
      <c r="E445" s="24"/>
    </row>
    <row r="446" spans="4:5" x14ac:dyDescent="0.2">
      <c r="D446" s="24"/>
      <c r="E446" s="24"/>
    </row>
    <row r="447" spans="4:5" x14ac:dyDescent="0.2">
      <c r="D447" s="24"/>
      <c r="E447" s="24"/>
    </row>
    <row r="448" spans="4:5" x14ac:dyDescent="0.2">
      <c r="D448" s="24"/>
      <c r="E448" s="24"/>
    </row>
    <row r="449" spans="4:5" x14ac:dyDescent="0.2">
      <c r="D449" s="24"/>
      <c r="E449" s="24"/>
    </row>
    <row r="450" spans="4:5" x14ac:dyDescent="0.2">
      <c r="D450" s="24"/>
      <c r="E450" s="24"/>
    </row>
    <row r="451" spans="4:5" x14ac:dyDescent="0.2">
      <c r="D451" s="24"/>
      <c r="E451" s="24"/>
    </row>
    <row r="452" spans="4:5" x14ac:dyDescent="0.2">
      <c r="D452" s="24"/>
      <c r="E452" s="24"/>
    </row>
    <row r="453" spans="4:5" x14ac:dyDescent="0.2">
      <c r="D453" s="24"/>
      <c r="E453" s="24"/>
    </row>
    <row r="454" spans="4:5" x14ac:dyDescent="0.2">
      <c r="D454" s="24"/>
      <c r="E454" s="24"/>
    </row>
    <row r="455" spans="4:5" x14ac:dyDescent="0.2">
      <c r="D455" s="24"/>
      <c r="E455" s="24"/>
    </row>
    <row r="456" spans="4:5" x14ac:dyDescent="0.2">
      <c r="D456" s="24"/>
      <c r="E456" s="24"/>
    </row>
    <row r="457" spans="4:5" x14ac:dyDescent="0.2">
      <c r="D457" s="24"/>
      <c r="E457" s="24"/>
    </row>
    <row r="458" spans="4:5" x14ac:dyDescent="0.2">
      <c r="D458" s="24"/>
      <c r="E458" s="24"/>
    </row>
    <row r="459" spans="4:5" x14ac:dyDescent="0.2">
      <c r="D459" s="24"/>
      <c r="E459" s="24"/>
    </row>
    <row r="460" spans="4:5" x14ac:dyDescent="0.2">
      <c r="D460" s="24"/>
      <c r="E460" s="24"/>
    </row>
    <row r="461" spans="4:5" x14ac:dyDescent="0.2">
      <c r="D461" s="24"/>
      <c r="E461" s="24"/>
    </row>
    <row r="462" spans="4:5" x14ac:dyDescent="0.2">
      <c r="D462" s="24"/>
      <c r="E462" s="24"/>
    </row>
    <row r="463" spans="4:5" x14ac:dyDescent="0.2">
      <c r="D463" s="24"/>
      <c r="E463" s="24"/>
    </row>
    <row r="464" spans="4:5" x14ac:dyDescent="0.2">
      <c r="D464" s="24"/>
      <c r="E464" s="24"/>
    </row>
    <row r="465" spans="4:5" x14ac:dyDescent="0.2">
      <c r="D465" s="24"/>
      <c r="E465" s="24"/>
    </row>
    <row r="466" spans="4:5" x14ac:dyDescent="0.2">
      <c r="D466" s="24"/>
      <c r="E466" s="24"/>
    </row>
    <row r="467" spans="4:5" x14ac:dyDescent="0.2">
      <c r="D467" s="24"/>
      <c r="E467" s="24"/>
    </row>
    <row r="468" spans="4:5" x14ac:dyDescent="0.2">
      <c r="D468" s="24"/>
      <c r="E468" s="24"/>
    </row>
    <row r="469" spans="4:5" x14ac:dyDescent="0.2">
      <c r="D469" s="24"/>
      <c r="E469" s="24"/>
    </row>
    <row r="470" spans="4:5" x14ac:dyDescent="0.2">
      <c r="D470" s="24"/>
      <c r="E470" s="24"/>
    </row>
    <row r="471" spans="4:5" x14ac:dyDescent="0.2">
      <c r="D471" s="24"/>
      <c r="E471" s="24"/>
    </row>
    <row r="472" spans="4:5" x14ac:dyDescent="0.2">
      <c r="D472" s="24"/>
      <c r="E472" s="24"/>
    </row>
    <row r="473" spans="4:5" x14ac:dyDescent="0.2">
      <c r="D473" s="24"/>
      <c r="E473" s="24"/>
    </row>
    <row r="474" spans="4:5" x14ac:dyDescent="0.2">
      <c r="D474" s="24"/>
      <c r="E474" s="24"/>
    </row>
    <row r="475" spans="4:5" x14ac:dyDescent="0.2">
      <c r="D475" s="24"/>
      <c r="E475" s="24"/>
    </row>
    <row r="476" spans="4:5" x14ac:dyDescent="0.2">
      <c r="D476" s="24"/>
      <c r="E476" s="24"/>
    </row>
    <row r="477" spans="4:5" x14ac:dyDescent="0.2">
      <c r="D477" s="24"/>
      <c r="E477" s="24"/>
    </row>
    <row r="478" spans="4:5" x14ac:dyDescent="0.2">
      <c r="D478" s="24"/>
      <c r="E478" s="24"/>
    </row>
    <row r="479" spans="4:5" x14ac:dyDescent="0.2">
      <c r="D479" s="24"/>
      <c r="E479" s="24"/>
    </row>
    <row r="480" spans="4:5" x14ac:dyDescent="0.2">
      <c r="D480" s="24"/>
      <c r="E480" s="24"/>
    </row>
    <row r="481" spans="4:5" x14ac:dyDescent="0.2">
      <c r="D481" s="24"/>
      <c r="E481" s="24"/>
    </row>
    <row r="482" spans="4:5" x14ac:dyDescent="0.2">
      <c r="D482" s="24"/>
      <c r="E482" s="24"/>
    </row>
    <row r="483" spans="4:5" x14ac:dyDescent="0.2">
      <c r="D483" s="24"/>
      <c r="E483" s="24"/>
    </row>
    <row r="484" spans="4:5" x14ac:dyDescent="0.2">
      <c r="D484" s="24"/>
      <c r="E484" s="24"/>
    </row>
    <row r="485" spans="4:5" x14ac:dyDescent="0.2">
      <c r="D485" s="24"/>
      <c r="E485" s="24"/>
    </row>
    <row r="486" spans="4:5" x14ac:dyDescent="0.2">
      <c r="D486" s="24"/>
      <c r="E486" s="24"/>
    </row>
    <row r="487" spans="4:5" x14ac:dyDescent="0.2">
      <c r="D487" s="24"/>
      <c r="E487" s="24"/>
    </row>
    <row r="488" spans="4:5" x14ac:dyDescent="0.2">
      <c r="D488" s="24"/>
      <c r="E488" s="24"/>
    </row>
    <row r="489" spans="4:5" x14ac:dyDescent="0.2">
      <c r="D489" s="24"/>
      <c r="E489" s="24"/>
    </row>
    <row r="490" spans="4:5" x14ac:dyDescent="0.2">
      <c r="D490" s="24"/>
      <c r="E490" s="24"/>
    </row>
    <row r="491" spans="4:5" x14ac:dyDescent="0.2">
      <c r="D491" s="24"/>
      <c r="E491" s="24"/>
    </row>
    <row r="492" spans="4:5" x14ac:dyDescent="0.2">
      <c r="D492" s="24"/>
      <c r="E492" s="24"/>
    </row>
    <row r="493" spans="4:5" x14ac:dyDescent="0.2">
      <c r="D493" s="24"/>
      <c r="E493" s="24"/>
    </row>
    <row r="494" spans="4:5" x14ac:dyDescent="0.2">
      <c r="D494" s="24"/>
      <c r="E494" s="24"/>
    </row>
    <row r="495" spans="4:5" x14ac:dyDescent="0.2">
      <c r="D495" s="24"/>
      <c r="E495" s="24"/>
    </row>
    <row r="496" spans="4:5" x14ac:dyDescent="0.2">
      <c r="D496" s="24"/>
      <c r="E496" s="24"/>
    </row>
    <row r="497" spans="4:5" x14ac:dyDescent="0.2">
      <c r="D497" s="24"/>
      <c r="E497" s="24"/>
    </row>
    <row r="498" spans="4:5" x14ac:dyDescent="0.2">
      <c r="D498" s="24"/>
      <c r="E498" s="24"/>
    </row>
    <row r="499" spans="4:5" x14ac:dyDescent="0.2">
      <c r="D499" s="24"/>
      <c r="E499" s="24"/>
    </row>
    <row r="500" spans="4:5" x14ac:dyDescent="0.2">
      <c r="D500" s="24"/>
      <c r="E500" s="24"/>
    </row>
    <row r="501" spans="4:5" x14ac:dyDescent="0.2">
      <c r="D501" s="24"/>
      <c r="E501" s="24"/>
    </row>
    <row r="502" spans="4:5" x14ac:dyDescent="0.2">
      <c r="D502" s="24"/>
      <c r="E502" s="24"/>
    </row>
    <row r="503" spans="4:5" x14ac:dyDescent="0.2">
      <c r="D503" s="24"/>
      <c r="E503" s="24"/>
    </row>
    <row r="504" spans="4:5" x14ac:dyDescent="0.2">
      <c r="D504" s="24"/>
      <c r="E504" s="24"/>
    </row>
    <row r="505" spans="4:5" x14ac:dyDescent="0.2">
      <c r="D505" s="24"/>
      <c r="E505" s="24"/>
    </row>
    <row r="506" spans="4:5" x14ac:dyDescent="0.2">
      <c r="D506" s="24"/>
      <c r="E506" s="24"/>
    </row>
    <row r="507" spans="4:5" x14ac:dyDescent="0.2">
      <c r="D507" s="24"/>
      <c r="E507" s="24"/>
    </row>
    <row r="508" spans="4:5" x14ac:dyDescent="0.2">
      <c r="D508" s="24"/>
      <c r="E508" s="24"/>
    </row>
    <row r="509" spans="4:5" x14ac:dyDescent="0.2">
      <c r="D509" s="24"/>
      <c r="E509" s="24"/>
    </row>
    <row r="510" spans="4:5" x14ac:dyDescent="0.2">
      <c r="D510" s="24"/>
      <c r="E510" s="24"/>
    </row>
    <row r="511" spans="4:5" x14ac:dyDescent="0.2">
      <c r="D511" s="24"/>
      <c r="E511" s="24"/>
    </row>
    <row r="512" spans="4:5" x14ac:dyDescent="0.2">
      <c r="D512" s="24"/>
      <c r="E512" s="24"/>
    </row>
    <row r="513" spans="4:5" x14ac:dyDescent="0.2">
      <c r="D513" s="24"/>
      <c r="E513" s="24"/>
    </row>
    <row r="514" spans="4:5" x14ac:dyDescent="0.2">
      <c r="D514" s="24"/>
      <c r="E514" s="24"/>
    </row>
    <row r="515" spans="4:5" x14ac:dyDescent="0.2">
      <c r="D515" s="24"/>
      <c r="E515" s="24"/>
    </row>
    <row r="516" spans="4:5" x14ac:dyDescent="0.2">
      <c r="D516" s="24"/>
      <c r="E516" s="24"/>
    </row>
    <row r="517" spans="4:5" x14ac:dyDescent="0.2">
      <c r="D517" s="24"/>
      <c r="E517" s="24"/>
    </row>
    <row r="518" spans="4:5" x14ac:dyDescent="0.2">
      <c r="D518" s="24"/>
      <c r="E518" s="24"/>
    </row>
    <row r="519" spans="4:5" x14ac:dyDescent="0.2">
      <c r="D519" s="24"/>
      <c r="E519" s="24"/>
    </row>
    <row r="520" spans="4:5" x14ac:dyDescent="0.2">
      <c r="D520" s="24"/>
      <c r="E520" s="24"/>
    </row>
    <row r="521" spans="4:5" x14ac:dyDescent="0.2">
      <c r="D521" s="24"/>
      <c r="E521" s="24"/>
    </row>
    <row r="522" spans="4:5" x14ac:dyDescent="0.2">
      <c r="D522" s="24"/>
      <c r="E522" s="24"/>
    </row>
    <row r="523" spans="4:5" x14ac:dyDescent="0.2">
      <c r="D523" s="24"/>
      <c r="E523" s="24"/>
    </row>
    <row r="524" spans="4:5" x14ac:dyDescent="0.2">
      <c r="D524" s="24"/>
      <c r="E524" s="24"/>
    </row>
    <row r="525" spans="4:5" x14ac:dyDescent="0.2">
      <c r="D525" s="24"/>
      <c r="E525" s="24"/>
    </row>
    <row r="526" spans="4:5" x14ac:dyDescent="0.2">
      <c r="D526" s="24"/>
      <c r="E526" s="24"/>
    </row>
    <row r="527" spans="4:5" x14ac:dyDescent="0.2">
      <c r="D527" s="24"/>
      <c r="E527" s="24"/>
    </row>
    <row r="528" spans="4:5" x14ac:dyDescent="0.2">
      <c r="D528" s="24"/>
      <c r="E528" s="24"/>
    </row>
    <row r="529" spans="4:5" x14ac:dyDescent="0.2">
      <c r="D529" s="24"/>
      <c r="E529" s="24"/>
    </row>
    <row r="530" spans="4:5" x14ac:dyDescent="0.2">
      <c r="D530" s="24"/>
      <c r="E530" s="24"/>
    </row>
    <row r="531" spans="4:5" x14ac:dyDescent="0.2">
      <c r="D531" s="24"/>
      <c r="E531" s="24"/>
    </row>
    <row r="532" spans="4:5" x14ac:dyDescent="0.2">
      <c r="D532" s="24"/>
      <c r="E532" s="24"/>
    </row>
    <row r="533" spans="4:5" x14ac:dyDescent="0.2">
      <c r="D533" s="24"/>
      <c r="E533" s="24"/>
    </row>
    <row r="534" spans="4:5" x14ac:dyDescent="0.2">
      <c r="D534" s="24"/>
      <c r="E534" s="24"/>
    </row>
    <row r="535" spans="4:5" x14ac:dyDescent="0.2">
      <c r="D535" s="24"/>
      <c r="E535" s="24"/>
    </row>
    <row r="536" spans="4:5" x14ac:dyDescent="0.2">
      <c r="D536" s="24"/>
      <c r="E536" s="24"/>
    </row>
    <row r="537" spans="4:5" x14ac:dyDescent="0.2">
      <c r="D537" s="24"/>
      <c r="E537" s="24"/>
    </row>
    <row r="538" spans="4:5" x14ac:dyDescent="0.2">
      <c r="D538" s="24"/>
      <c r="E538" s="24"/>
    </row>
    <row r="539" spans="4:5" x14ac:dyDescent="0.2">
      <c r="D539" s="24"/>
      <c r="E539" s="24"/>
    </row>
    <row r="540" spans="4:5" x14ac:dyDescent="0.2">
      <c r="D540" s="24"/>
      <c r="E540" s="24"/>
    </row>
    <row r="541" spans="4:5" x14ac:dyDescent="0.2">
      <c r="D541" s="24"/>
      <c r="E541" s="24"/>
    </row>
    <row r="542" spans="4:5" x14ac:dyDescent="0.2">
      <c r="D542" s="24"/>
      <c r="E542" s="24"/>
    </row>
    <row r="543" spans="4:5" x14ac:dyDescent="0.2">
      <c r="D543" s="24"/>
      <c r="E543" s="24"/>
    </row>
    <row r="544" spans="4:5" x14ac:dyDescent="0.2">
      <c r="D544" s="24"/>
      <c r="E544" s="24"/>
    </row>
    <row r="545" spans="4:5" x14ac:dyDescent="0.2">
      <c r="D545" s="24"/>
      <c r="E545" s="24"/>
    </row>
    <row r="546" spans="4:5" x14ac:dyDescent="0.2">
      <c r="D546" s="24"/>
      <c r="E546" s="24"/>
    </row>
    <row r="547" spans="4:5" x14ac:dyDescent="0.2">
      <c r="D547" s="24"/>
      <c r="E547" s="24"/>
    </row>
    <row r="548" spans="4:5" x14ac:dyDescent="0.2">
      <c r="D548" s="24"/>
      <c r="E548" s="24"/>
    </row>
    <row r="549" spans="4:5" x14ac:dyDescent="0.2">
      <c r="D549" s="24"/>
      <c r="E549" s="24"/>
    </row>
    <row r="550" spans="4:5" x14ac:dyDescent="0.2">
      <c r="D550" s="24"/>
      <c r="E550" s="24"/>
    </row>
    <row r="551" spans="4:5" x14ac:dyDescent="0.2">
      <c r="D551" s="24"/>
      <c r="E551" s="24"/>
    </row>
    <row r="552" spans="4:5" x14ac:dyDescent="0.2">
      <c r="D552" s="24"/>
      <c r="E552" s="24"/>
    </row>
    <row r="553" spans="4:5" x14ac:dyDescent="0.2">
      <c r="D553" s="24"/>
      <c r="E553" s="24"/>
    </row>
    <row r="554" spans="4:5" x14ac:dyDescent="0.2">
      <c r="D554" s="24"/>
      <c r="E554" s="24"/>
    </row>
    <row r="555" spans="4:5" x14ac:dyDescent="0.2">
      <c r="D555" s="24"/>
      <c r="E555" s="24"/>
    </row>
    <row r="556" spans="4:5" x14ac:dyDescent="0.2">
      <c r="D556" s="24"/>
      <c r="E556" s="24"/>
    </row>
    <row r="557" spans="4:5" x14ac:dyDescent="0.2">
      <c r="D557" s="24"/>
      <c r="E557" s="24"/>
    </row>
    <row r="558" spans="4:5" x14ac:dyDescent="0.2">
      <c r="D558" s="24"/>
      <c r="E558" s="24"/>
    </row>
    <row r="559" spans="4:5" x14ac:dyDescent="0.2">
      <c r="D559" s="24"/>
      <c r="E559" s="24"/>
    </row>
    <row r="560" spans="4:5" x14ac:dyDescent="0.2">
      <c r="D560" s="24"/>
      <c r="E560" s="24"/>
    </row>
    <row r="561" spans="4:5" x14ac:dyDescent="0.2">
      <c r="D561" s="24"/>
      <c r="E561" s="24"/>
    </row>
    <row r="562" spans="4:5" x14ac:dyDescent="0.2">
      <c r="D562" s="24"/>
      <c r="E562" s="24"/>
    </row>
    <row r="563" spans="4:5" x14ac:dyDescent="0.2">
      <c r="D563" s="24"/>
      <c r="E563" s="24"/>
    </row>
    <row r="564" spans="4:5" x14ac:dyDescent="0.2">
      <c r="D564" s="24"/>
      <c r="E564" s="24"/>
    </row>
    <row r="565" spans="4:5" x14ac:dyDescent="0.2">
      <c r="D565" s="24"/>
      <c r="E565" s="24"/>
    </row>
    <row r="566" spans="4:5" x14ac:dyDescent="0.2">
      <c r="D566" s="24"/>
      <c r="E566" s="24"/>
    </row>
    <row r="567" spans="4:5" x14ac:dyDescent="0.2">
      <c r="D567" s="24"/>
      <c r="E567" s="24"/>
    </row>
    <row r="568" spans="4:5" x14ac:dyDescent="0.2">
      <c r="D568" s="24"/>
      <c r="E568" s="24"/>
    </row>
    <row r="569" spans="4:5" x14ac:dyDescent="0.2">
      <c r="D569" s="24"/>
      <c r="E569" s="24"/>
    </row>
    <row r="570" spans="4:5" x14ac:dyDescent="0.2">
      <c r="D570" s="24"/>
      <c r="E570" s="24"/>
    </row>
    <row r="571" spans="4:5" x14ac:dyDescent="0.2">
      <c r="D571" s="24"/>
      <c r="E571" s="24"/>
    </row>
    <row r="572" spans="4:5" x14ac:dyDescent="0.2">
      <c r="D572" s="24"/>
      <c r="E572" s="24"/>
    </row>
    <row r="573" spans="4:5" x14ac:dyDescent="0.2">
      <c r="D573" s="24"/>
      <c r="E573" s="24"/>
    </row>
    <row r="574" spans="4:5" x14ac:dyDescent="0.2">
      <c r="D574" s="24"/>
      <c r="E574" s="24"/>
    </row>
    <row r="575" spans="4:5" x14ac:dyDescent="0.2">
      <c r="D575" s="24"/>
      <c r="E575" s="24"/>
    </row>
    <row r="576" spans="4:5" x14ac:dyDescent="0.2">
      <c r="D576" s="24"/>
      <c r="E576" s="24"/>
    </row>
    <row r="577" spans="4:5" x14ac:dyDescent="0.2">
      <c r="D577" s="24"/>
      <c r="E577" s="24"/>
    </row>
    <row r="578" spans="4:5" x14ac:dyDescent="0.2">
      <c r="D578" s="24"/>
      <c r="E578" s="24"/>
    </row>
    <row r="579" spans="4:5" x14ac:dyDescent="0.2">
      <c r="D579" s="24"/>
      <c r="E579" s="24"/>
    </row>
    <row r="580" spans="4:5" x14ac:dyDescent="0.2">
      <c r="D580" s="24"/>
      <c r="E580" s="24"/>
    </row>
    <row r="581" spans="4:5" x14ac:dyDescent="0.2">
      <c r="D581" s="24"/>
      <c r="E581" s="24"/>
    </row>
    <row r="582" spans="4:5" x14ac:dyDescent="0.2">
      <c r="D582" s="24"/>
      <c r="E582" s="24"/>
    </row>
    <row r="583" spans="4:5" x14ac:dyDescent="0.2">
      <c r="D583" s="24"/>
      <c r="E583" s="24"/>
    </row>
    <row r="584" spans="4:5" x14ac:dyDescent="0.2">
      <c r="D584" s="24"/>
      <c r="E584" s="24"/>
    </row>
    <row r="585" spans="4:5" x14ac:dyDescent="0.2">
      <c r="D585" s="24"/>
      <c r="E585" s="24"/>
    </row>
    <row r="586" spans="4:5" x14ac:dyDescent="0.2">
      <c r="D586" s="24"/>
      <c r="E586" s="24"/>
    </row>
    <row r="587" spans="4:5" x14ac:dyDescent="0.2">
      <c r="D587" s="24"/>
      <c r="E587" s="24"/>
    </row>
    <row r="588" spans="4:5" x14ac:dyDescent="0.2">
      <c r="D588" s="24"/>
      <c r="E588" s="24"/>
    </row>
    <row r="589" spans="4:5" x14ac:dyDescent="0.2">
      <c r="D589" s="24"/>
      <c r="E589" s="24"/>
    </row>
    <row r="590" spans="4:5" x14ac:dyDescent="0.2">
      <c r="D590" s="24"/>
      <c r="E590" s="24"/>
    </row>
    <row r="591" spans="4:5" x14ac:dyDescent="0.2">
      <c r="D591" s="24"/>
      <c r="E591" s="24"/>
    </row>
    <row r="592" spans="4:5" x14ac:dyDescent="0.2">
      <c r="D592" s="24"/>
      <c r="E592" s="24"/>
    </row>
    <row r="593" spans="4:5" x14ac:dyDescent="0.2">
      <c r="D593" s="24"/>
      <c r="E593" s="24"/>
    </row>
    <row r="594" spans="4:5" x14ac:dyDescent="0.2">
      <c r="D594" s="24"/>
      <c r="E594" s="24"/>
    </row>
    <row r="595" spans="4:5" x14ac:dyDescent="0.2">
      <c r="D595" s="24"/>
      <c r="E595" s="24"/>
    </row>
    <row r="596" spans="4:5" x14ac:dyDescent="0.2">
      <c r="D596" s="24"/>
      <c r="E596" s="24"/>
    </row>
    <row r="597" spans="4:5" x14ac:dyDescent="0.2">
      <c r="D597" s="24"/>
      <c r="E597" s="24"/>
    </row>
    <row r="598" spans="4:5" x14ac:dyDescent="0.2">
      <c r="D598" s="24"/>
      <c r="E598" s="24"/>
    </row>
    <row r="599" spans="4:5" x14ac:dyDescent="0.2">
      <c r="D599" s="24"/>
      <c r="E599" s="24"/>
    </row>
    <row r="600" spans="4:5" x14ac:dyDescent="0.2">
      <c r="D600" s="24"/>
      <c r="E600" s="24"/>
    </row>
    <row r="601" spans="4:5" x14ac:dyDescent="0.2">
      <c r="D601" s="24"/>
      <c r="E601" s="24"/>
    </row>
    <row r="602" spans="4:5" x14ac:dyDescent="0.2">
      <c r="D602" s="24"/>
      <c r="E602" s="24"/>
    </row>
    <row r="603" spans="4:5" x14ac:dyDescent="0.2">
      <c r="D603" s="24"/>
      <c r="E603" s="24"/>
    </row>
    <row r="604" spans="4:5" x14ac:dyDescent="0.2">
      <c r="D604" s="24"/>
      <c r="E604" s="24"/>
    </row>
    <row r="605" spans="4:5" x14ac:dyDescent="0.2">
      <c r="D605" s="24"/>
      <c r="E605" s="24"/>
    </row>
    <row r="606" spans="4:5" x14ac:dyDescent="0.2">
      <c r="D606" s="24"/>
      <c r="E606" s="24"/>
    </row>
    <row r="607" spans="4:5" x14ac:dyDescent="0.2">
      <c r="D607" s="24"/>
      <c r="E607" s="24"/>
    </row>
    <row r="608" spans="4:5" x14ac:dyDescent="0.2">
      <c r="D608" s="24"/>
      <c r="E608" s="24"/>
    </row>
    <row r="609" spans="4:5" x14ac:dyDescent="0.2">
      <c r="D609" s="24"/>
      <c r="E609" s="24"/>
    </row>
    <row r="610" spans="4:5" x14ac:dyDescent="0.2">
      <c r="D610" s="24"/>
      <c r="E610" s="24"/>
    </row>
    <row r="611" spans="4:5" x14ac:dyDescent="0.2">
      <c r="D611" s="24"/>
      <c r="E611" s="24"/>
    </row>
    <row r="612" spans="4:5" x14ac:dyDescent="0.2">
      <c r="D612" s="24"/>
      <c r="E612" s="24"/>
    </row>
    <row r="613" spans="4:5" x14ac:dyDescent="0.2">
      <c r="D613" s="24"/>
      <c r="E613" s="24"/>
    </row>
    <row r="614" spans="4:5" x14ac:dyDescent="0.2">
      <c r="D614" s="24"/>
      <c r="E614" s="24"/>
    </row>
    <row r="615" spans="4:5" x14ac:dyDescent="0.2">
      <c r="D615" s="24"/>
      <c r="E615" s="24"/>
    </row>
    <row r="616" spans="4:5" x14ac:dyDescent="0.2">
      <c r="D616" s="24"/>
      <c r="E616" s="24"/>
    </row>
    <row r="617" spans="4:5" x14ac:dyDescent="0.2">
      <c r="D617" s="24"/>
      <c r="E617" s="24"/>
    </row>
    <row r="618" spans="4:5" x14ac:dyDescent="0.2">
      <c r="D618" s="24"/>
      <c r="E618" s="24"/>
    </row>
    <row r="619" spans="4:5" x14ac:dyDescent="0.2">
      <c r="D619" s="24"/>
      <c r="E619" s="24"/>
    </row>
    <row r="620" spans="4:5" x14ac:dyDescent="0.2">
      <c r="D620" s="24"/>
      <c r="E620" s="24"/>
    </row>
    <row r="621" spans="4:5" x14ac:dyDescent="0.2">
      <c r="D621" s="24"/>
      <c r="E621" s="24"/>
    </row>
    <row r="622" spans="4:5" x14ac:dyDescent="0.2">
      <c r="D622" s="24"/>
      <c r="E622" s="24"/>
    </row>
    <row r="623" spans="4:5" x14ac:dyDescent="0.2">
      <c r="D623" s="24"/>
      <c r="E623" s="24"/>
    </row>
    <row r="624" spans="4:5" x14ac:dyDescent="0.2">
      <c r="D624" s="24"/>
      <c r="E624" s="24"/>
    </row>
    <row r="625" spans="4:5" x14ac:dyDescent="0.2">
      <c r="D625" s="24"/>
      <c r="E625" s="24"/>
    </row>
    <row r="626" spans="4:5" x14ac:dyDescent="0.2">
      <c r="D626" s="24"/>
      <c r="E626" s="24"/>
    </row>
    <row r="627" spans="4:5" x14ac:dyDescent="0.2">
      <c r="D627" s="24"/>
      <c r="E627" s="24"/>
    </row>
    <row r="628" spans="4:5" x14ac:dyDescent="0.2">
      <c r="D628" s="24"/>
      <c r="E628" s="24"/>
    </row>
    <row r="629" spans="4:5" x14ac:dyDescent="0.2">
      <c r="D629" s="24"/>
      <c r="E629" s="24"/>
    </row>
    <row r="630" spans="4:5" x14ac:dyDescent="0.2">
      <c r="D630" s="24"/>
      <c r="E630" s="24"/>
    </row>
    <row r="631" spans="4:5" x14ac:dyDescent="0.2">
      <c r="D631" s="24"/>
      <c r="E631" s="24"/>
    </row>
    <row r="632" spans="4:5" x14ac:dyDescent="0.2">
      <c r="D632" s="24"/>
      <c r="E632" s="24"/>
    </row>
    <row r="633" spans="4:5" x14ac:dyDescent="0.2">
      <c r="D633" s="24"/>
      <c r="E633" s="24"/>
    </row>
    <row r="634" spans="4:5" x14ac:dyDescent="0.2">
      <c r="D634" s="24"/>
      <c r="E634" s="24"/>
    </row>
    <row r="635" spans="4:5" x14ac:dyDescent="0.2">
      <c r="D635" s="24"/>
      <c r="E635" s="24"/>
    </row>
    <row r="636" spans="4:5" x14ac:dyDescent="0.2">
      <c r="D636" s="24"/>
      <c r="E636" s="24"/>
    </row>
    <row r="637" spans="4:5" x14ac:dyDescent="0.2">
      <c r="D637" s="24"/>
      <c r="E637" s="24"/>
    </row>
    <row r="638" spans="4:5" x14ac:dyDescent="0.2">
      <c r="D638" s="24"/>
      <c r="E638" s="24"/>
    </row>
    <row r="639" spans="4:5" x14ac:dyDescent="0.2">
      <c r="D639" s="24"/>
      <c r="E639" s="24"/>
    </row>
    <row r="640" spans="4:5" x14ac:dyDescent="0.2">
      <c r="D640" s="24"/>
      <c r="E640" s="24"/>
    </row>
    <row r="641" spans="4:5" x14ac:dyDescent="0.2">
      <c r="D641" s="24"/>
      <c r="E641" s="24"/>
    </row>
    <row r="642" spans="4:5" x14ac:dyDescent="0.2">
      <c r="D642" s="24"/>
      <c r="E642" s="24"/>
    </row>
    <row r="643" spans="4:5" x14ac:dyDescent="0.2">
      <c r="D643" s="24"/>
      <c r="E643" s="24"/>
    </row>
    <row r="644" spans="4:5" x14ac:dyDescent="0.2">
      <c r="D644" s="24"/>
      <c r="E644" s="24"/>
    </row>
    <row r="645" spans="4:5" x14ac:dyDescent="0.2">
      <c r="D645" s="24"/>
      <c r="E645" s="24"/>
    </row>
    <row r="646" spans="4:5" x14ac:dyDescent="0.2">
      <c r="D646" s="24"/>
      <c r="E646" s="24"/>
    </row>
    <row r="647" spans="4:5" x14ac:dyDescent="0.2">
      <c r="D647" s="24"/>
      <c r="E647" s="24"/>
    </row>
    <row r="648" spans="4:5" x14ac:dyDescent="0.2">
      <c r="D648" s="24"/>
      <c r="E648" s="24"/>
    </row>
    <row r="649" spans="4:5" x14ac:dyDescent="0.2">
      <c r="D649" s="24"/>
      <c r="E649" s="24"/>
    </row>
    <row r="650" spans="4:5" x14ac:dyDescent="0.2">
      <c r="D650" s="24"/>
      <c r="E650" s="24"/>
    </row>
    <row r="651" spans="4:5" x14ac:dyDescent="0.2">
      <c r="D651" s="24"/>
      <c r="E651" s="24"/>
    </row>
    <row r="652" spans="4:5" x14ac:dyDescent="0.2">
      <c r="D652" s="24"/>
      <c r="E652" s="24"/>
    </row>
    <row r="653" spans="4:5" x14ac:dyDescent="0.2">
      <c r="D653" s="24"/>
      <c r="E653" s="24"/>
    </row>
    <row r="654" spans="4:5" x14ac:dyDescent="0.2">
      <c r="D654" s="24"/>
      <c r="E654" s="24"/>
    </row>
    <row r="655" spans="4:5" x14ac:dyDescent="0.2">
      <c r="D655" s="24"/>
      <c r="E655" s="24"/>
    </row>
    <row r="656" spans="4:5" x14ac:dyDescent="0.2">
      <c r="D656" s="24"/>
      <c r="E656" s="24"/>
    </row>
    <row r="657" spans="4:5" x14ac:dyDescent="0.2">
      <c r="D657" s="24"/>
      <c r="E657" s="24"/>
    </row>
    <row r="658" spans="4:5" x14ac:dyDescent="0.2">
      <c r="D658" s="24"/>
      <c r="E658" s="24"/>
    </row>
    <row r="659" spans="4:5" x14ac:dyDescent="0.2">
      <c r="D659" s="24"/>
      <c r="E659" s="24"/>
    </row>
    <row r="660" spans="4:5" x14ac:dyDescent="0.2">
      <c r="D660" s="24"/>
      <c r="E660" s="24"/>
    </row>
    <row r="661" spans="4:5" x14ac:dyDescent="0.2">
      <c r="D661" s="24"/>
      <c r="E661" s="24"/>
    </row>
    <row r="662" spans="4:5" x14ac:dyDescent="0.2">
      <c r="D662" s="24"/>
      <c r="E662" s="24"/>
    </row>
    <row r="663" spans="4:5" x14ac:dyDescent="0.2">
      <c r="D663" s="24"/>
      <c r="E663" s="24"/>
    </row>
    <row r="664" spans="4:5" x14ac:dyDescent="0.2">
      <c r="D664" s="24"/>
      <c r="E664" s="24"/>
    </row>
    <row r="665" spans="4:5" x14ac:dyDescent="0.2">
      <c r="D665" s="24"/>
      <c r="E665" s="24"/>
    </row>
    <row r="666" spans="4:5" x14ac:dyDescent="0.2">
      <c r="D666" s="24"/>
      <c r="E666" s="24"/>
    </row>
    <row r="667" spans="4:5" x14ac:dyDescent="0.2">
      <c r="D667" s="24"/>
      <c r="E667" s="24"/>
    </row>
    <row r="668" spans="4:5" x14ac:dyDescent="0.2">
      <c r="D668" s="24"/>
      <c r="E668" s="24"/>
    </row>
    <row r="669" spans="4:5" x14ac:dyDescent="0.2">
      <c r="D669" s="24"/>
      <c r="E669" s="24"/>
    </row>
    <row r="670" spans="4:5" x14ac:dyDescent="0.2">
      <c r="D670" s="24"/>
      <c r="E670" s="24"/>
    </row>
    <row r="671" spans="4:5" x14ac:dyDescent="0.2">
      <c r="D671" s="24"/>
      <c r="E671" s="24"/>
    </row>
    <row r="672" spans="4:5" x14ac:dyDescent="0.2">
      <c r="D672" s="24"/>
      <c r="E672" s="24"/>
    </row>
    <row r="673" spans="4:5" x14ac:dyDescent="0.2">
      <c r="D673" s="24"/>
      <c r="E673" s="24"/>
    </row>
    <row r="674" spans="4:5" x14ac:dyDescent="0.2">
      <c r="D674" s="24"/>
      <c r="E674" s="24"/>
    </row>
    <row r="675" spans="4:5" x14ac:dyDescent="0.2">
      <c r="D675" s="24"/>
      <c r="E675" s="24"/>
    </row>
    <row r="676" spans="4:5" x14ac:dyDescent="0.2">
      <c r="D676" s="24"/>
      <c r="E676" s="24"/>
    </row>
    <row r="677" spans="4:5" x14ac:dyDescent="0.2">
      <c r="D677" s="24"/>
      <c r="E677" s="24"/>
    </row>
    <row r="678" spans="4:5" x14ac:dyDescent="0.2">
      <c r="D678" s="24"/>
      <c r="E678" s="24"/>
    </row>
    <row r="679" spans="4:5" x14ac:dyDescent="0.2">
      <c r="D679" s="24"/>
      <c r="E679" s="24"/>
    </row>
    <row r="680" spans="4:5" x14ac:dyDescent="0.2">
      <c r="D680" s="24"/>
      <c r="E680" s="24"/>
    </row>
    <row r="681" spans="4:5" x14ac:dyDescent="0.2">
      <c r="D681" s="24"/>
      <c r="E681" s="24"/>
    </row>
    <row r="682" spans="4:5" x14ac:dyDescent="0.2">
      <c r="D682" s="24"/>
      <c r="E682" s="24"/>
    </row>
    <row r="683" spans="4:5" x14ac:dyDescent="0.2">
      <c r="D683" s="24"/>
      <c r="E683" s="24"/>
    </row>
    <row r="684" spans="4:5" x14ac:dyDescent="0.2">
      <c r="D684" s="24"/>
      <c r="E684" s="24"/>
    </row>
    <row r="685" spans="4:5" x14ac:dyDescent="0.2">
      <c r="D685" s="24"/>
      <c r="E685" s="24"/>
    </row>
    <row r="686" spans="4:5" x14ac:dyDescent="0.2">
      <c r="D686" s="24"/>
      <c r="E686" s="24"/>
    </row>
    <row r="687" spans="4:5" x14ac:dyDescent="0.2">
      <c r="D687" s="24"/>
      <c r="E687" s="24"/>
    </row>
    <row r="688" spans="4:5" x14ac:dyDescent="0.2">
      <c r="D688" s="24"/>
      <c r="E688" s="24"/>
    </row>
    <row r="689" spans="4:5" x14ac:dyDescent="0.2">
      <c r="D689" s="24"/>
      <c r="E689" s="24"/>
    </row>
    <row r="690" spans="4:5" x14ac:dyDescent="0.2">
      <c r="D690" s="24"/>
      <c r="E690" s="24"/>
    </row>
    <row r="691" spans="4:5" x14ac:dyDescent="0.2">
      <c r="D691" s="24"/>
      <c r="E691" s="24"/>
    </row>
    <row r="692" spans="4:5" x14ac:dyDescent="0.2">
      <c r="D692" s="24"/>
      <c r="E692" s="24"/>
    </row>
    <row r="693" spans="4:5" x14ac:dyDescent="0.2">
      <c r="D693" s="24"/>
      <c r="E693" s="24"/>
    </row>
    <row r="694" spans="4:5" x14ac:dyDescent="0.2">
      <c r="D694" s="24"/>
      <c r="E694" s="24"/>
    </row>
    <row r="695" spans="4:5" x14ac:dyDescent="0.2">
      <c r="D695" s="24"/>
      <c r="E695" s="24"/>
    </row>
    <row r="696" spans="4:5" x14ac:dyDescent="0.2">
      <c r="D696" s="24"/>
      <c r="E696" s="24"/>
    </row>
    <row r="697" spans="4:5" x14ac:dyDescent="0.2">
      <c r="D697" s="24"/>
      <c r="E697" s="24"/>
    </row>
    <row r="698" spans="4:5" x14ac:dyDescent="0.2">
      <c r="D698" s="24"/>
      <c r="E698" s="24"/>
    </row>
    <row r="699" spans="4:5" x14ac:dyDescent="0.2">
      <c r="D699" s="24"/>
      <c r="E699" s="24"/>
    </row>
    <row r="700" spans="4:5" x14ac:dyDescent="0.2">
      <c r="D700" s="24"/>
      <c r="E700" s="24"/>
    </row>
    <row r="701" spans="4:5" x14ac:dyDescent="0.2">
      <c r="D701" s="24"/>
      <c r="E701" s="24"/>
    </row>
    <row r="702" spans="4:5" x14ac:dyDescent="0.2">
      <c r="D702" s="24"/>
      <c r="E702" s="24"/>
    </row>
    <row r="703" spans="4:5" x14ac:dyDescent="0.2">
      <c r="D703" s="24"/>
      <c r="E703" s="24"/>
    </row>
    <row r="704" spans="4:5" x14ac:dyDescent="0.2">
      <c r="D704" s="24"/>
      <c r="E704" s="24"/>
    </row>
    <row r="705" spans="4:5" x14ac:dyDescent="0.2">
      <c r="D705" s="24"/>
      <c r="E705" s="24"/>
    </row>
    <row r="706" spans="4:5" x14ac:dyDescent="0.2">
      <c r="D706" s="24"/>
      <c r="E706" s="24"/>
    </row>
    <row r="707" spans="4:5" x14ac:dyDescent="0.2">
      <c r="D707" s="24"/>
      <c r="E707" s="24"/>
    </row>
    <row r="708" spans="4:5" x14ac:dyDescent="0.2">
      <c r="D708" s="24"/>
      <c r="E708" s="24"/>
    </row>
    <row r="709" spans="4:5" x14ac:dyDescent="0.2">
      <c r="D709" s="24"/>
      <c r="E709" s="24"/>
    </row>
    <row r="710" spans="4:5" x14ac:dyDescent="0.2">
      <c r="D710" s="24"/>
      <c r="E710" s="24"/>
    </row>
    <row r="711" spans="4:5" x14ac:dyDescent="0.2">
      <c r="D711" s="24"/>
      <c r="E711" s="24"/>
    </row>
    <row r="712" spans="4:5" x14ac:dyDescent="0.2">
      <c r="D712" s="24"/>
      <c r="E712" s="24"/>
    </row>
    <row r="713" spans="4:5" x14ac:dyDescent="0.2">
      <c r="D713" s="24"/>
      <c r="E713" s="24"/>
    </row>
    <row r="714" spans="4:5" x14ac:dyDescent="0.2">
      <c r="D714" s="24"/>
      <c r="E714" s="24"/>
    </row>
    <row r="715" spans="4:5" x14ac:dyDescent="0.2">
      <c r="D715" s="24"/>
      <c r="E715" s="24"/>
    </row>
    <row r="716" spans="4:5" x14ac:dyDescent="0.2">
      <c r="D716" s="24"/>
      <c r="E716" s="24"/>
    </row>
    <row r="717" spans="4:5" x14ac:dyDescent="0.2">
      <c r="D717" s="24"/>
      <c r="E717" s="24"/>
    </row>
    <row r="718" spans="4:5" x14ac:dyDescent="0.2">
      <c r="D718" s="24"/>
      <c r="E718" s="24"/>
    </row>
    <row r="719" spans="4:5" x14ac:dyDescent="0.2">
      <c r="D719" s="24"/>
      <c r="E719" s="24"/>
    </row>
    <row r="720" spans="4:5" x14ac:dyDescent="0.2">
      <c r="D720" s="24"/>
      <c r="E720" s="24"/>
    </row>
    <row r="721" spans="4:5" x14ac:dyDescent="0.2">
      <c r="D721" s="24"/>
      <c r="E721" s="24"/>
    </row>
    <row r="722" spans="4:5" x14ac:dyDescent="0.2">
      <c r="D722" s="24"/>
      <c r="E722" s="24"/>
    </row>
    <row r="723" spans="4:5" x14ac:dyDescent="0.2">
      <c r="D723" s="24"/>
      <c r="E723" s="24"/>
    </row>
    <row r="724" spans="4:5" x14ac:dyDescent="0.2">
      <c r="D724" s="24"/>
      <c r="E724" s="24"/>
    </row>
    <row r="725" spans="4:5" x14ac:dyDescent="0.2">
      <c r="D725" s="24"/>
      <c r="E725" s="24"/>
    </row>
    <row r="726" spans="4:5" x14ac:dyDescent="0.2">
      <c r="D726" s="24"/>
      <c r="E726" s="24"/>
    </row>
    <row r="727" spans="4:5" x14ac:dyDescent="0.2">
      <c r="D727" s="24"/>
      <c r="E727" s="24"/>
    </row>
    <row r="728" spans="4:5" x14ac:dyDescent="0.2">
      <c r="D728" s="24"/>
      <c r="E728" s="24"/>
    </row>
    <row r="729" spans="4:5" x14ac:dyDescent="0.2">
      <c r="D729" s="24"/>
      <c r="E729" s="24"/>
    </row>
    <row r="730" spans="4:5" x14ac:dyDescent="0.2">
      <c r="D730" s="24"/>
      <c r="E730" s="24"/>
    </row>
    <row r="731" spans="4:5" x14ac:dyDescent="0.2">
      <c r="D731" s="24"/>
      <c r="E731" s="24"/>
    </row>
    <row r="732" spans="4:5" x14ac:dyDescent="0.2">
      <c r="D732" s="24"/>
      <c r="E732" s="24"/>
    </row>
    <row r="733" spans="4:5" x14ac:dyDescent="0.2">
      <c r="D733" s="24"/>
      <c r="E733" s="24"/>
    </row>
    <row r="734" spans="4:5" x14ac:dyDescent="0.2">
      <c r="D734" s="24"/>
      <c r="E734" s="24"/>
    </row>
    <row r="735" spans="4:5" x14ac:dyDescent="0.2">
      <c r="D735" s="24"/>
      <c r="E735" s="24"/>
    </row>
    <row r="736" spans="4:5" x14ac:dyDescent="0.2">
      <c r="D736" s="24"/>
      <c r="E736" s="24"/>
    </row>
    <row r="737" spans="4:5" x14ac:dyDescent="0.2">
      <c r="D737" s="24"/>
      <c r="E737" s="24"/>
    </row>
    <row r="738" spans="4:5" x14ac:dyDescent="0.2">
      <c r="D738" s="24"/>
      <c r="E738" s="24"/>
    </row>
    <row r="739" spans="4:5" x14ac:dyDescent="0.2">
      <c r="D739" s="24"/>
      <c r="E739" s="24"/>
    </row>
    <row r="740" spans="4:5" x14ac:dyDescent="0.2">
      <c r="D740" s="24"/>
      <c r="E740" s="24"/>
    </row>
    <row r="741" spans="4:5" x14ac:dyDescent="0.2">
      <c r="D741" s="24"/>
      <c r="E741" s="24"/>
    </row>
    <row r="742" spans="4:5" x14ac:dyDescent="0.2">
      <c r="D742" s="24"/>
      <c r="E742" s="24"/>
    </row>
    <row r="743" spans="4:5" x14ac:dyDescent="0.2">
      <c r="D743" s="24"/>
      <c r="E743" s="24"/>
    </row>
    <row r="744" spans="4:5" x14ac:dyDescent="0.2">
      <c r="D744" s="24"/>
      <c r="E744" s="24"/>
    </row>
    <row r="745" spans="4:5" x14ac:dyDescent="0.2">
      <c r="D745" s="24"/>
      <c r="E745" s="24"/>
    </row>
    <row r="746" spans="4:5" x14ac:dyDescent="0.2">
      <c r="D746" s="24"/>
      <c r="E746" s="24"/>
    </row>
    <row r="747" spans="4:5" x14ac:dyDescent="0.2">
      <c r="D747" s="24"/>
      <c r="E747" s="24"/>
    </row>
    <row r="748" spans="4:5" x14ac:dyDescent="0.2">
      <c r="D748" s="24"/>
      <c r="E748" s="24"/>
    </row>
    <row r="749" spans="4:5" x14ac:dyDescent="0.2">
      <c r="D749" s="24"/>
      <c r="E749" s="24"/>
    </row>
    <row r="750" spans="4:5" x14ac:dyDescent="0.2">
      <c r="D750" s="24"/>
      <c r="E750" s="24"/>
    </row>
    <row r="751" spans="4:5" x14ac:dyDescent="0.2">
      <c r="D751" s="24"/>
      <c r="E751" s="24"/>
    </row>
    <row r="752" spans="4:5" x14ac:dyDescent="0.2">
      <c r="D752" s="24"/>
      <c r="E752" s="24"/>
    </row>
    <row r="753" spans="4:5" x14ac:dyDescent="0.2">
      <c r="D753" s="24"/>
      <c r="E753" s="24"/>
    </row>
    <row r="754" spans="4:5" x14ac:dyDescent="0.2">
      <c r="D754" s="24"/>
      <c r="E754" s="24"/>
    </row>
    <row r="755" spans="4:5" x14ac:dyDescent="0.2">
      <c r="D755" s="24"/>
      <c r="E755" s="24"/>
    </row>
    <row r="756" spans="4:5" x14ac:dyDescent="0.2">
      <c r="D756" s="24"/>
      <c r="E756" s="24"/>
    </row>
    <row r="757" spans="4:5" x14ac:dyDescent="0.2">
      <c r="D757" s="24"/>
      <c r="E757" s="24"/>
    </row>
    <row r="758" spans="4:5" x14ac:dyDescent="0.2">
      <c r="D758" s="24"/>
      <c r="E758" s="24"/>
    </row>
    <row r="759" spans="4:5" x14ac:dyDescent="0.2">
      <c r="D759" s="24"/>
      <c r="E759" s="24"/>
    </row>
    <row r="760" spans="4:5" x14ac:dyDescent="0.2">
      <c r="D760" s="24"/>
      <c r="E760" s="24"/>
    </row>
    <row r="761" spans="4:5" x14ac:dyDescent="0.2">
      <c r="D761" s="24"/>
      <c r="E761" s="24"/>
    </row>
    <row r="762" spans="4:5" x14ac:dyDescent="0.2">
      <c r="D762" s="24"/>
      <c r="E762" s="24"/>
    </row>
    <row r="763" spans="4:5" x14ac:dyDescent="0.2">
      <c r="D763" s="24"/>
      <c r="E763" s="24"/>
    </row>
    <row r="764" spans="4:5" x14ac:dyDescent="0.2">
      <c r="D764" s="24"/>
      <c r="E764" s="24"/>
    </row>
    <row r="765" spans="4:5" x14ac:dyDescent="0.2">
      <c r="D765" s="24"/>
      <c r="E765" s="24"/>
    </row>
    <row r="766" spans="4:5" x14ac:dyDescent="0.2">
      <c r="D766" s="24"/>
      <c r="E766" s="24"/>
    </row>
    <row r="767" spans="4:5" x14ac:dyDescent="0.2">
      <c r="D767" s="24"/>
      <c r="E767" s="24"/>
    </row>
    <row r="768" spans="4:5" x14ac:dyDescent="0.2">
      <c r="D768" s="24"/>
      <c r="E768" s="24"/>
    </row>
    <row r="769" spans="4:5" x14ac:dyDescent="0.2">
      <c r="D769" s="24"/>
      <c r="E769" s="24"/>
    </row>
    <row r="770" spans="4:5" x14ac:dyDescent="0.2">
      <c r="D770" s="24"/>
      <c r="E770" s="24"/>
    </row>
    <row r="771" spans="4:5" x14ac:dyDescent="0.2">
      <c r="D771" s="24"/>
      <c r="E771" s="24"/>
    </row>
    <row r="772" spans="4:5" x14ac:dyDescent="0.2">
      <c r="D772" s="24"/>
      <c r="E772" s="24"/>
    </row>
    <row r="773" spans="4:5" x14ac:dyDescent="0.2">
      <c r="D773" s="24"/>
      <c r="E773" s="24"/>
    </row>
    <row r="774" spans="4:5" x14ac:dyDescent="0.2">
      <c r="D774" s="24"/>
      <c r="E774" s="24"/>
    </row>
    <row r="775" spans="4:5" x14ac:dyDescent="0.2">
      <c r="D775" s="24"/>
      <c r="E775" s="24"/>
    </row>
    <row r="776" spans="4:5" x14ac:dyDescent="0.2">
      <c r="D776" s="24"/>
      <c r="E776" s="24"/>
    </row>
    <row r="777" spans="4:5" x14ac:dyDescent="0.2">
      <c r="D777" s="24"/>
      <c r="E777" s="24"/>
    </row>
    <row r="778" spans="4:5" x14ac:dyDescent="0.2">
      <c r="D778" s="24"/>
      <c r="E778" s="24"/>
    </row>
    <row r="779" spans="4:5" x14ac:dyDescent="0.2">
      <c r="D779" s="24"/>
      <c r="E779" s="24"/>
    </row>
    <row r="780" spans="4:5" x14ac:dyDescent="0.2">
      <c r="D780" s="24"/>
      <c r="E780" s="24"/>
    </row>
    <row r="781" spans="4:5" x14ac:dyDescent="0.2">
      <c r="D781" s="24"/>
      <c r="E781" s="24"/>
    </row>
    <row r="782" spans="4:5" x14ac:dyDescent="0.2">
      <c r="D782" s="24"/>
      <c r="E782" s="24"/>
    </row>
    <row r="783" spans="4:5" x14ac:dyDescent="0.2">
      <c r="D783" s="24"/>
      <c r="E783" s="24"/>
    </row>
    <row r="784" spans="4:5" x14ac:dyDescent="0.2">
      <c r="D784" s="24"/>
      <c r="E784" s="24"/>
    </row>
    <row r="785" spans="4:5" x14ac:dyDescent="0.2">
      <c r="D785" s="24"/>
      <c r="E785" s="24"/>
    </row>
    <row r="786" spans="4:5" x14ac:dyDescent="0.2">
      <c r="D786" s="24"/>
      <c r="E786" s="24"/>
    </row>
    <row r="787" spans="4:5" x14ac:dyDescent="0.2">
      <c r="D787" s="24"/>
      <c r="E787" s="24"/>
    </row>
    <row r="788" spans="4:5" x14ac:dyDescent="0.2">
      <c r="D788" s="24"/>
      <c r="E788" s="24"/>
    </row>
    <row r="789" spans="4:5" x14ac:dyDescent="0.2">
      <c r="D789" s="24"/>
      <c r="E789" s="24"/>
    </row>
    <row r="790" spans="4:5" x14ac:dyDescent="0.2">
      <c r="D790" s="24"/>
      <c r="E790" s="24"/>
    </row>
    <row r="791" spans="4:5" x14ac:dyDescent="0.2">
      <c r="D791" s="24"/>
      <c r="E791" s="24"/>
    </row>
    <row r="792" spans="4:5" x14ac:dyDescent="0.2">
      <c r="D792" s="24"/>
      <c r="E792" s="24"/>
    </row>
    <row r="793" spans="4:5" x14ac:dyDescent="0.2">
      <c r="D793" s="24"/>
      <c r="E793" s="24"/>
    </row>
    <row r="794" spans="4:5" x14ac:dyDescent="0.2">
      <c r="D794" s="24"/>
      <c r="E794" s="24"/>
    </row>
    <row r="795" spans="4:5" x14ac:dyDescent="0.2">
      <c r="D795" s="24"/>
      <c r="E795" s="24"/>
    </row>
    <row r="796" spans="4:5" x14ac:dyDescent="0.2">
      <c r="D796" s="24"/>
      <c r="E796" s="24"/>
    </row>
    <row r="797" spans="4:5" x14ac:dyDescent="0.2">
      <c r="D797" s="24"/>
      <c r="E797" s="24"/>
    </row>
    <row r="798" spans="4:5" x14ac:dyDescent="0.2">
      <c r="D798" s="24"/>
      <c r="E798" s="24"/>
    </row>
    <row r="799" spans="4:5" x14ac:dyDescent="0.2">
      <c r="D799" s="24"/>
      <c r="E799" s="24"/>
    </row>
    <row r="800" spans="4:5" x14ac:dyDescent="0.2">
      <c r="D800" s="24"/>
      <c r="E800" s="24"/>
    </row>
    <row r="801" spans="4:5" x14ac:dyDescent="0.2">
      <c r="D801" s="24"/>
      <c r="E801" s="24"/>
    </row>
    <row r="802" spans="4:5" x14ac:dyDescent="0.2">
      <c r="D802" s="24"/>
      <c r="E802" s="24"/>
    </row>
    <row r="803" spans="4:5" x14ac:dyDescent="0.2">
      <c r="D803" s="24"/>
      <c r="E803" s="24"/>
    </row>
    <row r="804" spans="4:5" x14ac:dyDescent="0.2">
      <c r="D804" s="24"/>
      <c r="E804" s="24"/>
    </row>
    <row r="805" spans="4:5" x14ac:dyDescent="0.2">
      <c r="D805" s="24"/>
      <c r="E805" s="24"/>
    </row>
    <row r="806" spans="4:5" x14ac:dyDescent="0.2">
      <c r="D806" s="24"/>
      <c r="E806" s="24"/>
    </row>
    <row r="807" spans="4:5" x14ac:dyDescent="0.2">
      <c r="D807" s="24"/>
      <c r="E807" s="24"/>
    </row>
    <row r="808" spans="4:5" x14ac:dyDescent="0.2">
      <c r="D808" s="24"/>
      <c r="E808" s="24"/>
    </row>
    <row r="809" spans="4:5" x14ac:dyDescent="0.2">
      <c r="D809" s="24"/>
      <c r="E809" s="24"/>
    </row>
    <row r="810" spans="4:5" x14ac:dyDescent="0.2">
      <c r="D810" s="24"/>
      <c r="E810" s="24"/>
    </row>
    <row r="811" spans="4:5" x14ac:dyDescent="0.2">
      <c r="D811" s="24"/>
      <c r="E811" s="24"/>
    </row>
    <row r="812" spans="4:5" x14ac:dyDescent="0.2">
      <c r="D812" s="24"/>
      <c r="E812" s="24"/>
    </row>
    <row r="813" spans="4:5" x14ac:dyDescent="0.2">
      <c r="D813" s="24"/>
      <c r="E813" s="24"/>
    </row>
    <row r="814" spans="4:5" x14ac:dyDescent="0.2">
      <c r="D814" s="24"/>
      <c r="E814" s="24"/>
    </row>
    <row r="815" spans="4:5" x14ac:dyDescent="0.2">
      <c r="D815" s="24"/>
      <c r="E815" s="24"/>
    </row>
    <row r="816" spans="4:5" x14ac:dyDescent="0.2">
      <c r="D816" s="24"/>
      <c r="E816" s="24"/>
    </row>
    <row r="817" spans="4:5" x14ac:dyDescent="0.2">
      <c r="D817" s="24"/>
      <c r="E817" s="24"/>
    </row>
    <row r="818" spans="4:5" x14ac:dyDescent="0.2">
      <c r="D818" s="24"/>
      <c r="E818" s="24"/>
    </row>
    <row r="819" spans="4:5" x14ac:dyDescent="0.2">
      <c r="D819" s="24"/>
      <c r="E819" s="24"/>
    </row>
    <row r="820" spans="4:5" x14ac:dyDescent="0.2">
      <c r="D820" s="24"/>
      <c r="E820" s="24"/>
    </row>
    <row r="821" spans="4:5" x14ac:dyDescent="0.2">
      <c r="D821" s="24"/>
      <c r="E821" s="24"/>
    </row>
    <row r="822" spans="4:5" x14ac:dyDescent="0.2">
      <c r="D822" s="24"/>
      <c r="E822" s="24"/>
    </row>
    <row r="823" spans="4:5" x14ac:dyDescent="0.2">
      <c r="D823" s="24"/>
      <c r="E823" s="24"/>
    </row>
    <row r="824" spans="4:5" x14ac:dyDescent="0.2">
      <c r="D824" s="24"/>
      <c r="E824" s="24"/>
    </row>
    <row r="825" spans="4:5" x14ac:dyDescent="0.2">
      <c r="D825" s="24"/>
      <c r="E825" s="24"/>
    </row>
    <row r="826" spans="4:5" x14ac:dyDescent="0.2">
      <c r="D826" s="24"/>
      <c r="E826" s="24"/>
    </row>
    <row r="827" spans="4:5" x14ac:dyDescent="0.2">
      <c r="D827" s="24"/>
      <c r="E827" s="24"/>
    </row>
    <row r="828" spans="4:5" x14ac:dyDescent="0.2">
      <c r="D828" s="24"/>
      <c r="E828" s="24"/>
    </row>
    <row r="829" spans="4:5" x14ac:dyDescent="0.2">
      <c r="D829" s="24"/>
      <c r="E829" s="24"/>
    </row>
    <row r="830" spans="4:5" x14ac:dyDescent="0.2">
      <c r="D830" s="24"/>
      <c r="E830" s="24"/>
    </row>
    <row r="831" spans="4:5" x14ac:dyDescent="0.2">
      <c r="D831" s="24"/>
      <c r="E831" s="24"/>
    </row>
    <row r="832" spans="4:5" x14ac:dyDescent="0.2">
      <c r="D832" s="24"/>
      <c r="E832" s="24"/>
    </row>
    <row r="833" spans="4:5" x14ac:dyDescent="0.2">
      <c r="D833" s="24"/>
      <c r="E833" s="24"/>
    </row>
    <row r="834" spans="4:5" x14ac:dyDescent="0.2">
      <c r="D834" s="24"/>
      <c r="E834" s="24"/>
    </row>
    <row r="835" spans="4:5" x14ac:dyDescent="0.2">
      <c r="D835" s="24"/>
      <c r="E835" s="24"/>
    </row>
    <row r="836" spans="4:5" x14ac:dyDescent="0.2">
      <c r="D836" s="24"/>
      <c r="E836" s="24"/>
    </row>
    <row r="837" spans="4:5" x14ac:dyDescent="0.2">
      <c r="D837" s="24"/>
      <c r="E837" s="24"/>
    </row>
    <row r="838" spans="4:5" x14ac:dyDescent="0.2">
      <c r="D838" s="24"/>
      <c r="E838" s="24"/>
    </row>
    <row r="839" spans="4:5" x14ac:dyDescent="0.2">
      <c r="D839" s="24"/>
      <c r="E839" s="24"/>
    </row>
    <row r="840" spans="4:5" x14ac:dyDescent="0.2">
      <c r="D840" s="24"/>
      <c r="E840" s="24"/>
    </row>
    <row r="841" spans="4:5" x14ac:dyDescent="0.2">
      <c r="D841" s="24"/>
      <c r="E841" s="24"/>
    </row>
    <row r="842" spans="4:5" x14ac:dyDescent="0.2">
      <c r="D842" s="24"/>
      <c r="E842" s="24"/>
    </row>
    <row r="843" spans="4:5" x14ac:dyDescent="0.2">
      <c r="D843" s="24"/>
      <c r="E843" s="24"/>
    </row>
    <row r="844" spans="4:5" x14ac:dyDescent="0.2">
      <c r="D844" s="24"/>
      <c r="E844" s="24"/>
    </row>
    <row r="845" spans="4:5" x14ac:dyDescent="0.2">
      <c r="D845" s="24"/>
      <c r="E845" s="24"/>
    </row>
    <row r="846" spans="4:5" x14ac:dyDescent="0.2">
      <c r="D846" s="24"/>
      <c r="E846" s="24"/>
    </row>
    <row r="847" spans="4:5" x14ac:dyDescent="0.2">
      <c r="D847" s="24"/>
      <c r="E847" s="24"/>
    </row>
    <row r="848" spans="4:5" x14ac:dyDescent="0.2">
      <c r="D848" s="24"/>
      <c r="E848" s="24"/>
    </row>
    <row r="849" spans="4:5" x14ac:dyDescent="0.2">
      <c r="D849" s="24"/>
      <c r="E849" s="24"/>
    </row>
    <row r="850" spans="4:5" x14ac:dyDescent="0.2">
      <c r="D850" s="24"/>
      <c r="E850" s="24"/>
    </row>
    <row r="851" spans="4:5" x14ac:dyDescent="0.2">
      <c r="D851" s="24"/>
      <c r="E851" s="24"/>
    </row>
    <row r="852" spans="4:5" x14ac:dyDescent="0.2">
      <c r="D852" s="24"/>
      <c r="E852" s="24"/>
    </row>
    <row r="853" spans="4:5" x14ac:dyDescent="0.2">
      <c r="D853" s="24"/>
      <c r="E853" s="24"/>
    </row>
    <row r="854" spans="4:5" x14ac:dyDescent="0.2">
      <c r="D854" s="24"/>
      <c r="E854" s="24"/>
    </row>
    <row r="855" spans="4:5" x14ac:dyDescent="0.2">
      <c r="D855" s="24"/>
      <c r="E855" s="24"/>
    </row>
    <row r="856" spans="4:5" x14ac:dyDescent="0.2">
      <c r="D856" s="24"/>
      <c r="E856" s="24"/>
    </row>
    <row r="857" spans="4:5" x14ac:dyDescent="0.2">
      <c r="D857" s="24"/>
      <c r="E857" s="24"/>
    </row>
    <row r="858" spans="4:5" x14ac:dyDescent="0.2">
      <c r="D858" s="24"/>
      <c r="E858" s="24"/>
    </row>
    <row r="859" spans="4:5" x14ac:dyDescent="0.2">
      <c r="D859" s="24"/>
      <c r="E859" s="24"/>
    </row>
    <row r="860" spans="4:5" x14ac:dyDescent="0.2">
      <c r="D860" s="24"/>
      <c r="E860" s="24"/>
    </row>
    <row r="861" spans="4:5" x14ac:dyDescent="0.2">
      <c r="D861" s="24"/>
      <c r="E861" s="24"/>
    </row>
    <row r="862" spans="4:5" x14ac:dyDescent="0.2">
      <c r="D862" s="24"/>
      <c r="E862" s="24"/>
    </row>
    <row r="863" spans="4:5" x14ac:dyDescent="0.2">
      <c r="D863" s="24"/>
      <c r="E863" s="24"/>
    </row>
    <row r="864" spans="4:5" x14ac:dyDescent="0.2">
      <c r="D864" s="24"/>
      <c r="E864" s="24"/>
    </row>
    <row r="865" spans="4:5" x14ac:dyDescent="0.2">
      <c r="D865" s="24"/>
      <c r="E865" s="24"/>
    </row>
    <row r="866" spans="4:5" x14ac:dyDescent="0.2">
      <c r="D866" s="24"/>
      <c r="E866" s="24"/>
    </row>
    <row r="867" spans="4:5" x14ac:dyDescent="0.2">
      <c r="D867" s="24"/>
      <c r="E867" s="24"/>
    </row>
    <row r="868" spans="4:5" x14ac:dyDescent="0.2">
      <c r="D868" s="24"/>
      <c r="E868" s="24"/>
    </row>
    <row r="869" spans="4:5" x14ac:dyDescent="0.2">
      <c r="D869" s="24"/>
      <c r="E869" s="24"/>
    </row>
    <row r="870" spans="4:5" x14ac:dyDescent="0.2">
      <c r="D870" s="24"/>
      <c r="E870" s="24"/>
    </row>
    <row r="871" spans="4:5" x14ac:dyDescent="0.2">
      <c r="D871" s="24"/>
      <c r="E871" s="24"/>
    </row>
    <row r="872" spans="4:5" x14ac:dyDescent="0.2">
      <c r="D872" s="24"/>
      <c r="E872" s="24"/>
    </row>
    <row r="873" spans="4:5" x14ac:dyDescent="0.2">
      <c r="D873" s="24"/>
      <c r="E873" s="24"/>
    </row>
    <row r="874" spans="4:5" x14ac:dyDescent="0.2">
      <c r="D874" s="24"/>
      <c r="E874" s="24"/>
    </row>
    <row r="875" spans="4:5" x14ac:dyDescent="0.2">
      <c r="D875" s="24"/>
      <c r="E875" s="24"/>
    </row>
    <row r="876" spans="4:5" x14ac:dyDescent="0.2">
      <c r="D876" s="24"/>
      <c r="E876" s="24"/>
    </row>
    <row r="877" spans="4:5" x14ac:dyDescent="0.2">
      <c r="D877" s="24"/>
      <c r="E877" s="24"/>
    </row>
    <row r="878" spans="4:5" x14ac:dyDescent="0.2">
      <c r="D878" s="24"/>
      <c r="E878" s="24"/>
    </row>
    <row r="879" spans="4:5" x14ac:dyDescent="0.2">
      <c r="D879" s="24"/>
      <c r="E879" s="24"/>
    </row>
    <row r="880" spans="4:5" x14ac:dyDescent="0.2">
      <c r="D880" s="24"/>
      <c r="E880" s="24"/>
    </row>
    <row r="881" spans="4:5" x14ac:dyDescent="0.2">
      <c r="D881" s="24"/>
      <c r="E881" s="24"/>
    </row>
    <row r="882" spans="4:5" x14ac:dyDescent="0.2">
      <c r="D882" s="24"/>
      <c r="E882" s="24"/>
    </row>
    <row r="883" spans="4:5" x14ac:dyDescent="0.2">
      <c r="D883" s="24"/>
      <c r="E883" s="24"/>
    </row>
    <row r="884" spans="4:5" x14ac:dyDescent="0.2">
      <c r="D884" s="24"/>
      <c r="E884" s="24"/>
    </row>
    <row r="885" spans="4:5" x14ac:dyDescent="0.2">
      <c r="D885" s="24"/>
      <c r="E885" s="24"/>
    </row>
    <row r="886" spans="4:5" x14ac:dyDescent="0.2">
      <c r="D886" s="24"/>
      <c r="E886" s="24"/>
    </row>
    <row r="887" spans="4:5" x14ac:dyDescent="0.2">
      <c r="D887" s="24"/>
      <c r="E887" s="24"/>
    </row>
    <row r="888" spans="4:5" x14ac:dyDescent="0.2">
      <c r="D888" s="24"/>
      <c r="E888" s="24"/>
    </row>
    <row r="889" spans="4:5" x14ac:dyDescent="0.2">
      <c r="D889" s="24"/>
      <c r="E889" s="24"/>
    </row>
    <row r="890" spans="4:5" x14ac:dyDescent="0.2">
      <c r="D890" s="24"/>
      <c r="E890" s="24"/>
    </row>
    <row r="891" spans="4:5" x14ac:dyDescent="0.2">
      <c r="D891" s="24"/>
      <c r="E891" s="24"/>
    </row>
    <row r="892" spans="4:5" x14ac:dyDescent="0.2">
      <c r="D892" s="24"/>
      <c r="E892" s="24"/>
    </row>
    <row r="893" spans="4:5" x14ac:dyDescent="0.2">
      <c r="D893" s="24"/>
      <c r="E893" s="24"/>
    </row>
    <row r="894" spans="4:5" x14ac:dyDescent="0.2">
      <c r="D894" s="24"/>
      <c r="E894" s="24"/>
    </row>
    <row r="895" spans="4:5" x14ac:dyDescent="0.2">
      <c r="D895" s="24"/>
      <c r="E895" s="24"/>
    </row>
    <row r="896" spans="4:5" x14ac:dyDescent="0.2">
      <c r="D896" s="24"/>
      <c r="E896" s="24"/>
    </row>
    <row r="897" spans="4:5" x14ac:dyDescent="0.2">
      <c r="D897" s="24"/>
      <c r="E897" s="24"/>
    </row>
    <row r="898" spans="4:5" x14ac:dyDescent="0.2">
      <c r="D898" s="24"/>
      <c r="E898" s="24"/>
    </row>
    <row r="899" spans="4:5" x14ac:dyDescent="0.2">
      <c r="D899" s="24"/>
      <c r="E899" s="24"/>
    </row>
    <row r="900" spans="4:5" x14ac:dyDescent="0.2">
      <c r="D900" s="24"/>
      <c r="E900" s="24"/>
    </row>
    <row r="901" spans="4:5" x14ac:dyDescent="0.2">
      <c r="D901" s="24"/>
      <c r="E901" s="24"/>
    </row>
    <row r="902" spans="4:5" x14ac:dyDescent="0.2">
      <c r="D902" s="24"/>
      <c r="E902" s="24"/>
    </row>
    <row r="903" spans="4:5" x14ac:dyDescent="0.2">
      <c r="D903" s="24"/>
      <c r="E903" s="24"/>
    </row>
    <row r="904" spans="4:5" x14ac:dyDescent="0.2">
      <c r="D904" s="24"/>
      <c r="E904" s="24"/>
    </row>
    <row r="905" spans="4:5" x14ac:dyDescent="0.2">
      <c r="D905" s="24"/>
      <c r="E905" s="24"/>
    </row>
    <row r="906" spans="4:5" x14ac:dyDescent="0.2">
      <c r="D906" s="24"/>
      <c r="E906" s="24"/>
    </row>
    <row r="907" spans="4:5" x14ac:dyDescent="0.2">
      <c r="D907" s="24"/>
      <c r="E907" s="24"/>
    </row>
    <row r="908" spans="4:5" x14ac:dyDescent="0.2">
      <c r="D908" s="24"/>
      <c r="E908" s="24"/>
    </row>
    <row r="909" spans="4:5" x14ac:dyDescent="0.2">
      <c r="D909" s="24"/>
      <c r="E909" s="24"/>
    </row>
    <row r="910" spans="4:5" x14ac:dyDescent="0.2">
      <c r="D910" s="24"/>
      <c r="E910" s="24"/>
    </row>
    <row r="911" spans="4:5" x14ac:dyDescent="0.2">
      <c r="D911" s="24"/>
      <c r="E911" s="24"/>
    </row>
    <row r="912" spans="4:5" x14ac:dyDescent="0.2">
      <c r="D912" s="24"/>
      <c r="E912" s="24"/>
    </row>
    <row r="913" spans="4:5" x14ac:dyDescent="0.2">
      <c r="D913" s="24"/>
      <c r="E913" s="24"/>
    </row>
    <row r="914" spans="4:5" x14ac:dyDescent="0.2">
      <c r="D914" s="24"/>
      <c r="E914" s="24"/>
    </row>
    <row r="915" spans="4:5" x14ac:dyDescent="0.2">
      <c r="D915" s="24"/>
      <c r="E915" s="24"/>
    </row>
    <row r="916" spans="4:5" x14ac:dyDescent="0.2">
      <c r="D916" s="24"/>
      <c r="E916" s="24"/>
    </row>
    <row r="917" spans="4:5" x14ac:dyDescent="0.2">
      <c r="D917" s="24"/>
      <c r="E917" s="24"/>
    </row>
    <row r="918" spans="4:5" x14ac:dyDescent="0.2">
      <c r="D918" s="24"/>
      <c r="E918" s="24"/>
    </row>
    <row r="919" spans="4:5" x14ac:dyDescent="0.2">
      <c r="D919" s="24"/>
      <c r="E919" s="24"/>
    </row>
    <row r="920" spans="4:5" x14ac:dyDescent="0.2">
      <c r="D920" s="24"/>
      <c r="E920" s="24"/>
    </row>
    <row r="921" spans="4:5" x14ac:dyDescent="0.2">
      <c r="D921" s="24"/>
      <c r="E921" s="24"/>
    </row>
    <row r="922" spans="4:5" x14ac:dyDescent="0.2">
      <c r="D922" s="24"/>
      <c r="E922" s="24"/>
    </row>
    <row r="923" spans="4:5" x14ac:dyDescent="0.2">
      <c r="D923" s="24"/>
      <c r="E923" s="24"/>
    </row>
    <row r="924" spans="4:5" x14ac:dyDescent="0.2">
      <c r="D924" s="24"/>
      <c r="E924" s="24"/>
    </row>
    <row r="925" spans="4:5" x14ac:dyDescent="0.2">
      <c r="D925" s="24"/>
      <c r="E925" s="24"/>
    </row>
    <row r="926" spans="4:5" x14ac:dyDescent="0.2">
      <c r="D926" s="24"/>
      <c r="E926" s="24"/>
    </row>
    <row r="927" spans="4:5" x14ac:dyDescent="0.2">
      <c r="D927" s="24"/>
      <c r="E927" s="24"/>
    </row>
    <row r="928" spans="4:5" x14ac:dyDescent="0.2">
      <c r="D928" s="24"/>
      <c r="E928" s="24"/>
    </row>
    <row r="929" spans="4:5" x14ac:dyDescent="0.2">
      <c r="D929" s="24"/>
      <c r="E929" s="24"/>
    </row>
    <row r="930" spans="4:5" x14ac:dyDescent="0.2">
      <c r="D930" s="24"/>
      <c r="E930" s="24"/>
    </row>
    <row r="931" spans="4:5" x14ac:dyDescent="0.2">
      <c r="D931" s="24"/>
      <c r="E931" s="24"/>
    </row>
    <row r="932" spans="4:5" x14ac:dyDescent="0.2">
      <c r="D932" s="24"/>
      <c r="E932" s="24"/>
    </row>
    <row r="933" spans="4:5" x14ac:dyDescent="0.2">
      <c r="D933" s="24"/>
      <c r="E933" s="24"/>
    </row>
    <row r="934" spans="4:5" x14ac:dyDescent="0.2">
      <c r="D934" s="24"/>
      <c r="E934" s="24"/>
    </row>
    <row r="935" spans="4:5" x14ac:dyDescent="0.2">
      <c r="D935" s="24"/>
      <c r="E935" s="24"/>
    </row>
    <row r="936" spans="4:5" x14ac:dyDescent="0.2">
      <c r="D936" s="24"/>
      <c r="E936" s="24"/>
    </row>
    <row r="937" spans="4:5" x14ac:dyDescent="0.2">
      <c r="D937" s="24"/>
      <c r="E937" s="24"/>
    </row>
    <row r="938" spans="4:5" x14ac:dyDescent="0.2">
      <c r="D938" s="24"/>
      <c r="E938" s="24"/>
    </row>
    <row r="939" spans="4:5" x14ac:dyDescent="0.2">
      <c r="D939" s="24"/>
      <c r="E939" s="24"/>
    </row>
    <row r="940" spans="4:5" x14ac:dyDescent="0.2">
      <c r="D940" s="24"/>
      <c r="E940" s="24"/>
    </row>
    <row r="941" spans="4:5" x14ac:dyDescent="0.2">
      <c r="D941" s="24"/>
      <c r="E941" s="24"/>
    </row>
    <row r="942" spans="4:5" x14ac:dyDescent="0.2">
      <c r="D942" s="24"/>
      <c r="E942" s="24"/>
    </row>
    <row r="943" spans="4:5" x14ac:dyDescent="0.2">
      <c r="D943" s="24"/>
      <c r="E943" s="24"/>
    </row>
    <row r="944" spans="4:5" x14ac:dyDescent="0.2">
      <c r="D944" s="24"/>
      <c r="E944" s="24"/>
    </row>
    <row r="945" spans="4:5" x14ac:dyDescent="0.2">
      <c r="D945" s="24"/>
      <c r="E945" s="24"/>
    </row>
    <row r="946" spans="4:5" x14ac:dyDescent="0.2">
      <c r="D946" s="24"/>
      <c r="E946" s="24"/>
    </row>
    <row r="947" spans="4:5" x14ac:dyDescent="0.2">
      <c r="D947" s="24"/>
      <c r="E947" s="24"/>
    </row>
    <row r="948" spans="4:5" x14ac:dyDescent="0.2">
      <c r="D948" s="24"/>
      <c r="E948" s="24"/>
    </row>
    <row r="949" spans="4:5" x14ac:dyDescent="0.2">
      <c r="D949" s="24"/>
      <c r="E949" s="24"/>
    </row>
    <row r="950" spans="4:5" x14ac:dyDescent="0.2">
      <c r="D950" s="24"/>
      <c r="E950" s="24"/>
    </row>
    <row r="951" spans="4:5" x14ac:dyDescent="0.2">
      <c r="D951" s="24"/>
      <c r="E951" s="24"/>
    </row>
    <row r="952" spans="4:5" x14ac:dyDescent="0.2">
      <c r="D952" s="24"/>
      <c r="E952" s="24"/>
    </row>
    <row r="953" spans="4:5" x14ac:dyDescent="0.2">
      <c r="D953" s="24"/>
      <c r="E953" s="24"/>
    </row>
    <row r="954" spans="4:5" x14ac:dyDescent="0.2">
      <c r="D954" s="24"/>
      <c r="E954" s="24"/>
    </row>
    <row r="955" spans="4:5" x14ac:dyDescent="0.2">
      <c r="D955" s="24"/>
      <c r="E955" s="24"/>
    </row>
    <row r="956" spans="4:5" x14ac:dyDescent="0.2">
      <c r="D956" s="24"/>
      <c r="E956" s="24"/>
    </row>
    <row r="957" spans="4:5" x14ac:dyDescent="0.2">
      <c r="D957" s="24"/>
      <c r="E957" s="24"/>
    </row>
    <row r="958" spans="4:5" x14ac:dyDescent="0.2">
      <c r="D958" s="24"/>
      <c r="E958" s="24"/>
    </row>
    <row r="959" spans="4:5" x14ac:dyDescent="0.2">
      <c r="D959" s="24"/>
      <c r="E959" s="24"/>
    </row>
    <row r="960" spans="4:5" x14ac:dyDescent="0.2">
      <c r="D960" s="24"/>
      <c r="E960" s="24"/>
    </row>
    <row r="961" spans="4:5" x14ac:dyDescent="0.2">
      <c r="D961" s="24"/>
      <c r="E961" s="24"/>
    </row>
    <row r="962" spans="4:5" x14ac:dyDescent="0.2">
      <c r="D962" s="24"/>
      <c r="E962" s="24"/>
    </row>
    <row r="963" spans="4:5" x14ac:dyDescent="0.2">
      <c r="D963" s="24"/>
      <c r="E963" s="24"/>
    </row>
    <row r="964" spans="4:5" x14ac:dyDescent="0.2">
      <c r="D964" s="24"/>
      <c r="E964" s="24"/>
    </row>
    <row r="965" spans="4:5" x14ac:dyDescent="0.2">
      <c r="D965" s="24"/>
      <c r="E965" s="24"/>
    </row>
    <row r="966" spans="4:5" x14ac:dyDescent="0.2">
      <c r="D966" s="24"/>
      <c r="E966" s="24"/>
    </row>
    <row r="967" spans="4:5" x14ac:dyDescent="0.2">
      <c r="D967" s="24"/>
      <c r="E967" s="24"/>
    </row>
    <row r="968" spans="4:5" x14ac:dyDescent="0.2">
      <c r="D968" s="24"/>
      <c r="E968" s="24"/>
    </row>
    <row r="969" spans="4:5" x14ac:dyDescent="0.2">
      <c r="D969" s="24"/>
      <c r="E969" s="24"/>
    </row>
    <row r="970" spans="4:5" x14ac:dyDescent="0.2">
      <c r="D970" s="24"/>
      <c r="E970" s="24"/>
    </row>
    <row r="971" spans="4:5" x14ac:dyDescent="0.2">
      <c r="D971" s="24"/>
      <c r="E971" s="24"/>
    </row>
    <row r="972" spans="4:5" x14ac:dyDescent="0.2">
      <c r="D972" s="24"/>
      <c r="E972" s="24"/>
    </row>
    <row r="973" spans="4:5" x14ac:dyDescent="0.2">
      <c r="D973" s="24"/>
      <c r="E973" s="24"/>
    </row>
    <row r="974" spans="4:5" x14ac:dyDescent="0.2">
      <c r="D974" s="24"/>
      <c r="E974" s="24"/>
    </row>
    <row r="975" spans="4:5" x14ac:dyDescent="0.2">
      <c r="D975" s="24"/>
      <c r="E975" s="24"/>
    </row>
    <row r="976" spans="4:5" x14ac:dyDescent="0.2">
      <c r="D976" s="24"/>
      <c r="E976" s="24"/>
    </row>
    <row r="977" spans="4:5" x14ac:dyDescent="0.2">
      <c r="D977" s="24"/>
      <c r="E977" s="24"/>
    </row>
    <row r="978" spans="4:5" x14ac:dyDescent="0.2">
      <c r="D978" s="24"/>
      <c r="E978" s="24"/>
    </row>
    <row r="979" spans="4:5" x14ac:dyDescent="0.2">
      <c r="D979" s="24"/>
      <c r="E979" s="24"/>
    </row>
    <row r="980" spans="4:5" x14ac:dyDescent="0.2">
      <c r="D980" s="24"/>
      <c r="E980" s="24"/>
    </row>
    <row r="981" spans="4:5" x14ac:dyDescent="0.2">
      <c r="D981" s="24"/>
      <c r="E981" s="24"/>
    </row>
    <row r="982" spans="4:5" x14ac:dyDescent="0.2">
      <c r="D982" s="24"/>
      <c r="E982" s="24"/>
    </row>
    <row r="983" spans="4:5" x14ac:dyDescent="0.2">
      <c r="D983" s="24"/>
      <c r="E983" s="24"/>
    </row>
    <row r="984" spans="4:5" x14ac:dyDescent="0.2">
      <c r="D984" s="24"/>
      <c r="E984" s="24"/>
    </row>
    <row r="985" spans="4:5" x14ac:dyDescent="0.2">
      <c r="D985" s="24"/>
      <c r="E985" s="24"/>
    </row>
    <row r="986" spans="4:5" x14ac:dyDescent="0.2">
      <c r="D986" s="24"/>
      <c r="E986" s="24"/>
    </row>
    <row r="987" spans="4:5" x14ac:dyDescent="0.2">
      <c r="D987" s="24"/>
      <c r="E987" s="24"/>
    </row>
    <row r="988" spans="4:5" x14ac:dyDescent="0.2">
      <c r="D988" s="24"/>
      <c r="E988" s="24"/>
    </row>
    <row r="989" spans="4:5" x14ac:dyDescent="0.2">
      <c r="D989" s="24"/>
      <c r="E989" s="24"/>
    </row>
    <row r="990" spans="4:5" x14ac:dyDescent="0.2">
      <c r="D990" s="24"/>
      <c r="E990" s="24"/>
    </row>
    <row r="991" spans="4:5" x14ac:dyDescent="0.2">
      <c r="D991" s="24"/>
      <c r="E991" s="24"/>
    </row>
    <row r="992" spans="4:5" x14ac:dyDescent="0.2">
      <c r="D992" s="24"/>
      <c r="E992" s="24"/>
    </row>
    <row r="993" spans="4:5" x14ac:dyDescent="0.2">
      <c r="D993" s="24"/>
      <c r="E993" s="24"/>
    </row>
    <row r="994" spans="4:5" x14ac:dyDescent="0.2">
      <c r="D994" s="24"/>
      <c r="E994" s="24"/>
    </row>
    <row r="995" spans="4:5" x14ac:dyDescent="0.2">
      <c r="D995" s="24"/>
      <c r="E995" s="24"/>
    </row>
    <row r="996" spans="4:5" x14ac:dyDescent="0.2">
      <c r="D996" s="24"/>
      <c r="E996" s="24"/>
    </row>
    <row r="997" spans="4:5" x14ac:dyDescent="0.2">
      <c r="D997" s="24"/>
      <c r="E997" s="24"/>
    </row>
    <row r="998" spans="4:5" x14ac:dyDescent="0.2">
      <c r="D998" s="24"/>
      <c r="E998" s="24"/>
    </row>
    <row r="999" spans="4:5" x14ac:dyDescent="0.2">
      <c r="D999" s="24"/>
      <c r="E999" s="24"/>
    </row>
    <row r="1000" spans="4:5" x14ac:dyDescent="0.2">
      <c r="D1000" s="24"/>
      <c r="E1000" s="24"/>
    </row>
    <row r="1001" spans="4:5" x14ac:dyDescent="0.2">
      <c r="D1001" s="24"/>
      <c r="E1001" s="24"/>
    </row>
    <row r="1002" spans="4:5" x14ac:dyDescent="0.2">
      <c r="D1002" s="24"/>
      <c r="E1002" s="24"/>
    </row>
    <row r="1003" spans="4:5" x14ac:dyDescent="0.2">
      <c r="D1003" s="24"/>
      <c r="E1003" s="24"/>
    </row>
    <row r="1004" spans="4:5" x14ac:dyDescent="0.2">
      <c r="D1004" s="24"/>
      <c r="E1004" s="24"/>
    </row>
    <row r="1005" spans="4:5" x14ac:dyDescent="0.2">
      <c r="D1005" s="24"/>
      <c r="E1005" s="24"/>
    </row>
    <row r="1006" spans="4:5" x14ac:dyDescent="0.2">
      <c r="D1006" s="24"/>
      <c r="E1006" s="24"/>
    </row>
    <row r="1007" spans="4:5" x14ac:dyDescent="0.2">
      <c r="D1007" s="24"/>
      <c r="E1007" s="24"/>
    </row>
    <row r="1008" spans="4:5" x14ac:dyDescent="0.2">
      <c r="D1008" s="24"/>
      <c r="E1008" s="24"/>
    </row>
    <row r="1009" spans="4:5" x14ac:dyDescent="0.2">
      <c r="D1009" s="24"/>
      <c r="E1009" s="24"/>
    </row>
    <row r="1010" spans="4:5" x14ac:dyDescent="0.2">
      <c r="D1010" s="24"/>
      <c r="E1010" s="24"/>
    </row>
    <row r="1011" spans="4:5" x14ac:dyDescent="0.2">
      <c r="D1011" s="24"/>
      <c r="E1011" s="24"/>
    </row>
    <row r="1012" spans="4:5" x14ac:dyDescent="0.2">
      <c r="D1012" s="24"/>
      <c r="E1012" s="24"/>
    </row>
    <row r="1013" spans="4:5" x14ac:dyDescent="0.2">
      <c r="D1013" s="24"/>
      <c r="E1013" s="24"/>
    </row>
    <row r="1014" spans="4:5" x14ac:dyDescent="0.2">
      <c r="D1014" s="24"/>
      <c r="E1014" s="24"/>
    </row>
    <row r="1015" spans="4:5" x14ac:dyDescent="0.2">
      <c r="D1015" s="24"/>
      <c r="E1015" s="24"/>
    </row>
    <row r="1016" spans="4:5" x14ac:dyDescent="0.2">
      <c r="D1016" s="24"/>
      <c r="E1016" s="24"/>
    </row>
    <row r="1017" spans="4:5" x14ac:dyDescent="0.2">
      <c r="D1017" s="24"/>
      <c r="E1017" s="24"/>
    </row>
    <row r="1018" spans="4:5" x14ac:dyDescent="0.2">
      <c r="D1018" s="24"/>
      <c r="E1018" s="24"/>
    </row>
    <row r="1019" spans="4:5" x14ac:dyDescent="0.2">
      <c r="D1019" s="24"/>
      <c r="E1019" s="24"/>
    </row>
    <row r="1020" spans="4:5" x14ac:dyDescent="0.2">
      <c r="D1020" s="24"/>
      <c r="E1020" s="24"/>
    </row>
    <row r="1021" spans="4:5" x14ac:dyDescent="0.2">
      <c r="D1021" s="24"/>
      <c r="E1021" s="24"/>
    </row>
    <row r="1022" spans="4:5" x14ac:dyDescent="0.2">
      <c r="D1022" s="24"/>
      <c r="E1022" s="24"/>
    </row>
    <row r="1023" spans="4:5" x14ac:dyDescent="0.2">
      <c r="D1023" s="24"/>
      <c r="E1023" s="24"/>
    </row>
    <row r="1024" spans="4:5" x14ac:dyDescent="0.2">
      <c r="D1024" s="24"/>
      <c r="E1024" s="24"/>
    </row>
    <row r="1025" spans="4:5" x14ac:dyDescent="0.2">
      <c r="D1025" s="24"/>
      <c r="E1025" s="24"/>
    </row>
    <row r="1026" spans="4:5" x14ac:dyDescent="0.2">
      <c r="D1026" s="24"/>
      <c r="E1026" s="24"/>
    </row>
    <row r="1027" spans="4:5" x14ac:dyDescent="0.2">
      <c r="D1027" s="24"/>
      <c r="E1027" s="24"/>
    </row>
    <row r="1028" spans="4:5" x14ac:dyDescent="0.2">
      <c r="D1028" s="24"/>
      <c r="E1028" s="24"/>
    </row>
    <row r="1029" spans="4:5" x14ac:dyDescent="0.2">
      <c r="D1029" s="24"/>
      <c r="E1029" s="24"/>
    </row>
    <row r="1030" spans="4:5" x14ac:dyDescent="0.2">
      <c r="D1030" s="24"/>
      <c r="E1030" s="24"/>
    </row>
    <row r="1031" spans="4:5" x14ac:dyDescent="0.2">
      <c r="D1031" s="24"/>
      <c r="E1031" s="24"/>
    </row>
    <row r="1032" spans="4:5" x14ac:dyDescent="0.2">
      <c r="D1032" s="24"/>
      <c r="E1032" s="24"/>
    </row>
    <row r="1033" spans="4:5" x14ac:dyDescent="0.2">
      <c r="D1033" s="24"/>
      <c r="E1033" s="24"/>
    </row>
    <row r="1034" spans="4:5" x14ac:dyDescent="0.2">
      <c r="D1034" s="24"/>
      <c r="E1034" s="24"/>
    </row>
    <row r="1035" spans="4:5" x14ac:dyDescent="0.2">
      <c r="D1035" s="24"/>
      <c r="E1035" s="24"/>
    </row>
    <row r="1036" spans="4:5" x14ac:dyDescent="0.2">
      <c r="D1036" s="24"/>
      <c r="E1036" s="24"/>
    </row>
    <row r="1037" spans="4:5" x14ac:dyDescent="0.2">
      <c r="D1037" s="24"/>
      <c r="E1037" s="24"/>
    </row>
    <row r="1038" spans="4:5" x14ac:dyDescent="0.2">
      <c r="D1038" s="24"/>
      <c r="E1038" s="24"/>
    </row>
    <row r="1039" spans="4:5" x14ac:dyDescent="0.2">
      <c r="D1039" s="24"/>
      <c r="E1039" s="24"/>
    </row>
    <row r="1040" spans="4:5" x14ac:dyDescent="0.2">
      <c r="D1040" s="24"/>
      <c r="E1040" s="24"/>
    </row>
    <row r="1041" spans="4:5" x14ac:dyDescent="0.2">
      <c r="D1041" s="24"/>
      <c r="E1041" s="24"/>
    </row>
    <row r="1042" spans="4:5" x14ac:dyDescent="0.2">
      <c r="D1042" s="24"/>
      <c r="E1042" s="24"/>
    </row>
    <row r="1043" spans="4:5" x14ac:dyDescent="0.2">
      <c r="D1043" s="24"/>
      <c r="E1043" s="24"/>
    </row>
    <row r="1044" spans="4:5" x14ac:dyDescent="0.2">
      <c r="D1044" s="24"/>
      <c r="E1044" s="24"/>
    </row>
    <row r="1045" spans="4:5" x14ac:dyDescent="0.2">
      <c r="D1045" s="24"/>
      <c r="E1045" s="24"/>
    </row>
    <row r="1046" spans="4:5" x14ac:dyDescent="0.2">
      <c r="D1046" s="24"/>
      <c r="E1046" s="24"/>
    </row>
    <row r="1047" spans="4:5" x14ac:dyDescent="0.2">
      <c r="D1047" s="24"/>
      <c r="E1047" s="24"/>
    </row>
    <row r="1048" spans="4:5" x14ac:dyDescent="0.2">
      <c r="D1048" s="24"/>
      <c r="E1048" s="24"/>
    </row>
    <row r="1049" spans="4:5" x14ac:dyDescent="0.2">
      <c r="D1049" s="24"/>
      <c r="E1049" s="24"/>
    </row>
    <row r="1050" spans="4:5" x14ac:dyDescent="0.2">
      <c r="D1050" s="24"/>
      <c r="E1050" s="24"/>
    </row>
    <row r="1051" spans="4:5" x14ac:dyDescent="0.2">
      <c r="D1051" s="24"/>
      <c r="E1051" s="24"/>
    </row>
    <row r="1052" spans="4:5" x14ac:dyDescent="0.2">
      <c r="D1052" s="24"/>
      <c r="E1052" s="24"/>
    </row>
    <row r="1053" spans="4:5" x14ac:dyDescent="0.2">
      <c r="D1053" s="24"/>
      <c r="E1053" s="24"/>
    </row>
    <row r="1054" spans="4:5" x14ac:dyDescent="0.2">
      <c r="D1054" s="24"/>
      <c r="E1054" s="24"/>
    </row>
    <row r="1055" spans="4:5" x14ac:dyDescent="0.2">
      <c r="D1055" s="24"/>
      <c r="E1055" s="24"/>
    </row>
    <row r="1056" spans="4:5" x14ac:dyDescent="0.2">
      <c r="D1056" s="24"/>
      <c r="E1056" s="24"/>
    </row>
    <row r="1057" spans="4:5" x14ac:dyDescent="0.2">
      <c r="D1057" s="24"/>
      <c r="E1057" s="24"/>
    </row>
    <row r="1058" spans="4:5" x14ac:dyDescent="0.2">
      <c r="D1058" s="24"/>
      <c r="E1058" s="24"/>
    </row>
    <row r="1059" spans="4:5" x14ac:dyDescent="0.2">
      <c r="D1059" s="24"/>
      <c r="E1059" s="24"/>
    </row>
    <row r="1060" spans="4:5" x14ac:dyDescent="0.2">
      <c r="D1060" s="24"/>
      <c r="E1060" s="24"/>
    </row>
    <row r="1061" spans="4:5" x14ac:dyDescent="0.2">
      <c r="D1061" s="24"/>
      <c r="E1061" s="24"/>
    </row>
    <row r="1062" spans="4:5" x14ac:dyDescent="0.2">
      <c r="D1062" s="24"/>
      <c r="E1062" s="24"/>
    </row>
    <row r="1063" spans="4:5" x14ac:dyDescent="0.2">
      <c r="D1063" s="24"/>
      <c r="E1063" s="24"/>
    </row>
    <row r="1064" spans="4:5" x14ac:dyDescent="0.2">
      <c r="D1064" s="24"/>
      <c r="E1064" s="24"/>
    </row>
    <row r="1065" spans="4:5" x14ac:dyDescent="0.2">
      <c r="D1065" s="24"/>
      <c r="E1065" s="24"/>
    </row>
    <row r="1066" spans="4:5" x14ac:dyDescent="0.2">
      <c r="D1066" s="24"/>
      <c r="E1066" s="24"/>
    </row>
    <row r="1067" spans="4:5" x14ac:dyDescent="0.2">
      <c r="D1067" s="24"/>
      <c r="E1067" s="24"/>
    </row>
    <row r="1068" spans="4:5" x14ac:dyDescent="0.2">
      <c r="D1068" s="24"/>
      <c r="E1068" s="24"/>
    </row>
    <row r="1069" spans="4:5" x14ac:dyDescent="0.2">
      <c r="D1069" s="24"/>
      <c r="E1069" s="24"/>
    </row>
    <row r="1070" spans="4:5" x14ac:dyDescent="0.2">
      <c r="D1070" s="24"/>
      <c r="E1070" s="24"/>
    </row>
    <row r="1071" spans="4:5" x14ac:dyDescent="0.2">
      <c r="D1071" s="24"/>
      <c r="E1071" s="24"/>
    </row>
    <row r="1072" spans="4:5" x14ac:dyDescent="0.2">
      <c r="D1072" s="24"/>
      <c r="E1072" s="24"/>
    </row>
    <row r="1073" spans="4:5" x14ac:dyDescent="0.2">
      <c r="D1073" s="24"/>
      <c r="E1073" s="24"/>
    </row>
    <row r="1074" spans="4:5" x14ac:dyDescent="0.2">
      <c r="D1074" s="24"/>
      <c r="E1074" s="24"/>
    </row>
    <row r="1075" spans="4:5" x14ac:dyDescent="0.2">
      <c r="D1075" s="24"/>
      <c r="E1075" s="24"/>
    </row>
    <row r="1076" spans="4:5" x14ac:dyDescent="0.2">
      <c r="D1076" s="24"/>
      <c r="E1076" s="24"/>
    </row>
    <row r="1077" spans="4:5" x14ac:dyDescent="0.2">
      <c r="D1077" s="24"/>
      <c r="E1077" s="24"/>
    </row>
    <row r="1078" spans="4:5" x14ac:dyDescent="0.2">
      <c r="D1078" s="24"/>
      <c r="E1078" s="24"/>
    </row>
    <row r="1079" spans="4:5" x14ac:dyDescent="0.2">
      <c r="D1079" s="24"/>
      <c r="E1079" s="24"/>
    </row>
    <row r="1080" spans="4:5" x14ac:dyDescent="0.2">
      <c r="D1080" s="24"/>
      <c r="E1080" s="24"/>
    </row>
    <row r="1081" spans="4:5" x14ac:dyDescent="0.2">
      <c r="D1081" s="24"/>
      <c r="E1081" s="24"/>
    </row>
    <row r="1082" spans="4:5" x14ac:dyDescent="0.2">
      <c r="D1082" s="24"/>
      <c r="E1082" s="24"/>
    </row>
    <row r="1083" spans="4:5" x14ac:dyDescent="0.2">
      <c r="D1083" s="24"/>
      <c r="E1083" s="24"/>
    </row>
    <row r="1084" spans="4:5" x14ac:dyDescent="0.2">
      <c r="D1084" s="24"/>
      <c r="E1084" s="24"/>
    </row>
    <row r="1085" spans="4:5" x14ac:dyDescent="0.2">
      <c r="D1085" s="24"/>
      <c r="E1085" s="24"/>
    </row>
    <row r="1086" spans="4:5" x14ac:dyDescent="0.2">
      <c r="D1086" s="24"/>
      <c r="E1086" s="24"/>
    </row>
    <row r="1087" spans="4:5" x14ac:dyDescent="0.2">
      <c r="D1087" s="24"/>
      <c r="E1087" s="24"/>
    </row>
    <row r="1088" spans="4:5" x14ac:dyDescent="0.2">
      <c r="D1088" s="24"/>
      <c r="E1088" s="24"/>
    </row>
    <row r="1089" spans="4:5" x14ac:dyDescent="0.2">
      <c r="D1089" s="24"/>
      <c r="E1089" s="24"/>
    </row>
    <row r="1090" spans="4:5" x14ac:dyDescent="0.2">
      <c r="D1090" s="24"/>
      <c r="E1090" s="24"/>
    </row>
    <row r="1091" spans="4:5" x14ac:dyDescent="0.2">
      <c r="D1091" s="24"/>
      <c r="E1091" s="24"/>
    </row>
    <row r="1092" spans="4:5" x14ac:dyDescent="0.2">
      <c r="D1092" s="24"/>
      <c r="E1092" s="24"/>
    </row>
    <row r="1093" spans="4:5" x14ac:dyDescent="0.2">
      <c r="D1093" s="24"/>
      <c r="E1093" s="24"/>
    </row>
    <row r="1094" spans="4:5" x14ac:dyDescent="0.2">
      <c r="D1094" s="24"/>
      <c r="E1094" s="24"/>
    </row>
    <row r="1095" spans="4:5" x14ac:dyDescent="0.2">
      <c r="D1095" s="24"/>
      <c r="E1095" s="24"/>
    </row>
    <row r="1096" spans="4:5" x14ac:dyDescent="0.2">
      <c r="D1096" s="24"/>
      <c r="E1096" s="24"/>
    </row>
    <row r="1097" spans="4:5" x14ac:dyDescent="0.2">
      <c r="D1097" s="24"/>
      <c r="E1097" s="24"/>
    </row>
    <row r="1098" spans="4:5" x14ac:dyDescent="0.2">
      <c r="D1098" s="24"/>
      <c r="E1098" s="24"/>
    </row>
    <row r="1099" spans="4:5" x14ac:dyDescent="0.2">
      <c r="D1099" s="24"/>
      <c r="E1099" s="24"/>
    </row>
    <row r="1100" spans="4:5" x14ac:dyDescent="0.2">
      <c r="D1100" s="24"/>
      <c r="E1100" s="24"/>
    </row>
    <row r="1101" spans="4:5" x14ac:dyDescent="0.2">
      <c r="D1101" s="24"/>
      <c r="E1101" s="24"/>
    </row>
    <row r="1102" spans="4:5" x14ac:dyDescent="0.2">
      <c r="D1102" s="24"/>
      <c r="E1102" s="24"/>
    </row>
    <row r="1103" spans="4:5" x14ac:dyDescent="0.2">
      <c r="D1103" s="24"/>
      <c r="E1103" s="24"/>
    </row>
    <row r="1104" spans="4:5" x14ac:dyDescent="0.2">
      <c r="D1104" s="24"/>
      <c r="E1104" s="24"/>
    </row>
    <row r="1105" spans="4:5" x14ac:dyDescent="0.2">
      <c r="D1105" s="24"/>
      <c r="E1105" s="24"/>
    </row>
    <row r="1106" spans="4:5" x14ac:dyDescent="0.2">
      <c r="D1106" s="24"/>
      <c r="E1106" s="24"/>
    </row>
    <row r="1107" spans="4:5" x14ac:dyDescent="0.2">
      <c r="D1107" s="24"/>
      <c r="E1107" s="24"/>
    </row>
    <row r="1108" spans="4:5" x14ac:dyDescent="0.2">
      <c r="D1108" s="24"/>
      <c r="E1108" s="24"/>
    </row>
    <row r="1109" spans="4:5" x14ac:dyDescent="0.2">
      <c r="D1109" s="24"/>
      <c r="E1109" s="24"/>
    </row>
    <row r="1110" spans="4:5" x14ac:dyDescent="0.2">
      <c r="D1110" s="24"/>
      <c r="E1110" s="24"/>
    </row>
    <row r="1111" spans="4:5" x14ac:dyDescent="0.2">
      <c r="D1111" s="24"/>
      <c r="E1111" s="24"/>
    </row>
    <row r="1112" spans="4:5" x14ac:dyDescent="0.2">
      <c r="D1112" s="24"/>
      <c r="E1112" s="24"/>
    </row>
    <row r="1113" spans="4:5" x14ac:dyDescent="0.2">
      <c r="D1113" s="24"/>
      <c r="E1113" s="24"/>
    </row>
    <row r="1114" spans="4:5" x14ac:dyDescent="0.2">
      <c r="D1114" s="24"/>
      <c r="E1114" s="24"/>
    </row>
    <row r="1115" spans="4:5" x14ac:dyDescent="0.2">
      <c r="D1115" s="24"/>
      <c r="E1115" s="24"/>
    </row>
    <row r="1116" spans="4:5" x14ac:dyDescent="0.2">
      <c r="D1116" s="24"/>
      <c r="E1116" s="24"/>
    </row>
    <row r="1117" spans="4:5" x14ac:dyDescent="0.2">
      <c r="D1117" s="24"/>
      <c r="E1117" s="24"/>
    </row>
    <row r="1118" spans="4:5" x14ac:dyDescent="0.2">
      <c r="D1118" s="24"/>
      <c r="E1118" s="24"/>
    </row>
    <row r="1119" spans="4:5" x14ac:dyDescent="0.2">
      <c r="D1119" s="24"/>
      <c r="E1119" s="24"/>
    </row>
    <row r="1120" spans="4:5" x14ac:dyDescent="0.2">
      <c r="D1120" s="24"/>
      <c r="E1120" s="24"/>
    </row>
    <row r="1121" spans="4:5" x14ac:dyDescent="0.2">
      <c r="D1121" s="24"/>
      <c r="E1121" s="24"/>
    </row>
    <row r="1122" spans="4:5" x14ac:dyDescent="0.2">
      <c r="D1122" s="24"/>
      <c r="E1122" s="24"/>
    </row>
    <row r="1123" spans="4:5" x14ac:dyDescent="0.2">
      <c r="D1123" s="24"/>
      <c r="E1123" s="24"/>
    </row>
    <row r="1124" spans="4:5" x14ac:dyDescent="0.2">
      <c r="D1124" s="24"/>
      <c r="E1124" s="24"/>
    </row>
    <row r="1125" spans="4:5" x14ac:dyDescent="0.2">
      <c r="D1125" s="24"/>
      <c r="E1125" s="24"/>
    </row>
    <row r="1126" spans="4:5" x14ac:dyDescent="0.2">
      <c r="D1126" s="24"/>
      <c r="E1126" s="24"/>
    </row>
    <row r="1127" spans="4:5" x14ac:dyDescent="0.2">
      <c r="D1127" s="24"/>
      <c r="E1127" s="24"/>
    </row>
    <row r="1128" spans="4:5" x14ac:dyDescent="0.2">
      <c r="D1128" s="24"/>
      <c r="E1128" s="24"/>
    </row>
    <row r="1129" spans="4:5" x14ac:dyDescent="0.2">
      <c r="D1129" s="24"/>
      <c r="E1129" s="24"/>
    </row>
    <row r="1130" spans="4:5" x14ac:dyDescent="0.2">
      <c r="D1130" s="24"/>
      <c r="E1130" s="24"/>
    </row>
    <row r="1131" spans="4:5" x14ac:dyDescent="0.2">
      <c r="D1131" s="24"/>
      <c r="E1131" s="24"/>
    </row>
    <row r="1132" spans="4:5" x14ac:dyDescent="0.2">
      <c r="D1132" s="24"/>
      <c r="E1132" s="24"/>
    </row>
    <row r="1133" spans="4:5" x14ac:dyDescent="0.2">
      <c r="D1133" s="24"/>
      <c r="E1133" s="24"/>
    </row>
    <row r="1134" spans="4:5" x14ac:dyDescent="0.2">
      <c r="D1134" s="24"/>
      <c r="E1134" s="24"/>
    </row>
    <row r="1135" spans="4:5" x14ac:dyDescent="0.2">
      <c r="D1135" s="24"/>
      <c r="E1135" s="24"/>
    </row>
    <row r="1136" spans="4:5" x14ac:dyDescent="0.2">
      <c r="D1136" s="24"/>
      <c r="E1136" s="24"/>
    </row>
    <row r="1137" spans="4:5" x14ac:dyDescent="0.2">
      <c r="D1137" s="24"/>
      <c r="E1137" s="24"/>
    </row>
    <row r="1138" spans="4:5" x14ac:dyDescent="0.2">
      <c r="D1138" s="24"/>
      <c r="E1138" s="24"/>
    </row>
    <row r="1139" spans="4:5" x14ac:dyDescent="0.2">
      <c r="D1139" s="24"/>
      <c r="E1139" s="24"/>
    </row>
    <row r="1140" spans="4:5" x14ac:dyDescent="0.2">
      <c r="D1140" s="24"/>
      <c r="E1140" s="24"/>
    </row>
    <row r="1141" spans="4:5" x14ac:dyDescent="0.2">
      <c r="D1141" s="24"/>
      <c r="E1141" s="24"/>
    </row>
    <row r="1142" spans="4:5" x14ac:dyDescent="0.2">
      <c r="D1142" s="24"/>
      <c r="E1142" s="24"/>
    </row>
    <row r="1143" spans="4:5" x14ac:dyDescent="0.2">
      <c r="D1143" s="24"/>
      <c r="E1143" s="24"/>
    </row>
    <row r="1144" spans="4:5" x14ac:dyDescent="0.2">
      <c r="D1144" s="24"/>
      <c r="E1144" s="24"/>
    </row>
    <row r="1145" spans="4:5" x14ac:dyDescent="0.2">
      <c r="D1145" s="24"/>
      <c r="E1145" s="24"/>
    </row>
    <row r="1146" spans="4:5" x14ac:dyDescent="0.2">
      <c r="D1146" s="24"/>
      <c r="E1146" s="24"/>
    </row>
    <row r="1147" spans="4:5" x14ac:dyDescent="0.2">
      <c r="D1147" s="24"/>
      <c r="E1147" s="24"/>
    </row>
    <row r="1148" spans="4:5" x14ac:dyDescent="0.2">
      <c r="D1148" s="24"/>
      <c r="E1148" s="24"/>
    </row>
    <row r="1149" spans="4:5" x14ac:dyDescent="0.2">
      <c r="D1149" s="24"/>
      <c r="E1149" s="24"/>
    </row>
    <row r="1150" spans="4:5" x14ac:dyDescent="0.2">
      <c r="D1150" s="24"/>
      <c r="E1150" s="24"/>
    </row>
    <row r="1151" spans="4:5" x14ac:dyDescent="0.2">
      <c r="D1151" s="24"/>
      <c r="E1151" s="24"/>
    </row>
    <row r="1152" spans="4:5" x14ac:dyDescent="0.2">
      <c r="D1152" s="24"/>
      <c r="E1152" s="24"/>
    </row>
    <row r="1153" spans="4:5" x14ac:dyDescent="0.2">
      <c r="D1153" s="24"/>
      <c r="E1153" s="24"/>
    </row>
    <row r="1154" spans="4:5" x14ac:dyDescent="0.2">
      <c r="D1154" s="24"/>
      <c r="E1154" s="24"/>
    </row>
    <row r="1155" spans="4:5" x14ac:dyDescent="0.2">
      <c r="D1155" s="24"/>
      <c r="E1155" s="24"/>
    </row>
    <row r="1156" spans="4:5" x14ac:dyDescent="0.2">
      <c r="D1156" s="24"/>
      <c r="E1156" s="24"/>
    </row>
    <row r="1157" spans="4:5" x14ac:dyDescent="0.2">
      <c r="D1157" s="24"/>
      <c r="E1157" s="24"/>
    </row>
    <row r="1158" spans="4:5" x14ac:dyDescent="0.2">
      <c r="D1158" s="24"/>
      <c r="E1158" s="24"/>
    </row>
    <row r="1159" spans="4:5" x14ac:dyDescent="0.2">
      <c r="D1159" s="24"/>
      <c r="E1159" s="24"/>
    </row>
    <row r="1160" spans="4:5" x14ac:dyDescent="0.2">
      <c r="D1160" s="24"/>
      <c r="E1160" s="24"/>
    </row>
    <row r="1161" spans="4:5" x14ac:dyDescent="0.2">
      <c r="D1161" s="24"/>
      <c r="E1161" s="24"/>
    </row>
    <row r="1162" spans="4:5" x14ac:dyDescent="0.2">
      <c r="D1162" s="24"/>
      <c r="E1162" s="24"/>
    </row>
    <row r="1163" spans="4:5" x14ac:dyDescent="0.2">
      <c r="D1163" s="24"/>
      <c r="E1163" s="24"/>
    </row>
    <row r="1164" spans="4:5" x14ac:dyDescent="0.2">
      <c r="D1164" s="24"/>
      <c r="E1164" s="24"/>
    </row>
    <row r="1165" spans="4:5" x14ac:dyDescent="0.2">
      <c r="D1165" s="24"/>
      <c r="E1165" s="24"/>
    </row>
    <row r="1166" spans="4:5" x14ac:dyDescent="0.2">
      <c r="D1166" s="24"/>
      <c r="E1166" s="24"/>
    </row>
    <row r="1167" spans="4:5" x14ac:dyDescent="0.2">
      <c r="D1167" s="24"/>
      <c r="E1167" s="24"/>
    </row>
    <row r="1168" spans="4:5" x14ac:dyDescent="0.2">
      <c r="D1168" s="24"/>
      <c r="E1168" s="24"/>
    </row>
    <row r="1169" spans="4:5" x14ac:dyDescent="0.2">
      <c r="D1169" s="24"/>
      <c r="E1169" s="24"/>
    </row>
    <row r="1170" spans="4:5" x14ac:dyDescent="0.2">
      <c r="D1170" s="24"/>
      <c r="E1170" s="24"/>
    </row>
    <row r="1171" spans="4:5" x14ac:dyDescent="0.2">
      <c r="D1171" s="24"/>
      <c r="E1171" s="24"/>
    </row>
    <row r="1172" spans="4:5" x14ac:dyDescent="0.2">
      <c r="D1172" s="24"/>
      <c r="E1172" s="24"/>
    </row>
    <row r="1173" spans="4:5" x14ac:dyDescent="0.2">
      <c r="D1173" s="24"/>
      <c r="E1173" s="24"/>
    </row>
    <row r="1174" spans="4:5" x14ac:dyDescent="0.2">
      <c r="D1174" s="24"/>
      <c r="E1174" s="24"/>
    </row>
    <row r="1175" spans="4:5" x14ac:dyDescent="0.2">
      <c r="D1175" s="24"/>
      <c r="E1175" s="24"/>
    </row>
    <row r="1176" spans="4:5" x14ac:dyDescent="0.2">
      <c r="D1176" s="24"/>
      <c r="E1176" s="24"/>
    </row>
    <row r="1177" spans="4:5" x14ac:dyDescent="0.2">
      <c r="D1177" s="24"/>
      <c r="E1177" s="24"/>
    </row>
    <row r="1178" spans="4:5" x14ac:dyDescent="0.2">
      <c r="D1178" s="24"/>
      <c r="E1178" s="24"/>
    </row>
    <row r="1179" spans="4:5" x14ac:dyDescent="0.2">
      <c r="D1179" s="24"/>
      <c r="E1179" s="24"/>
    </row>
    <row r="1180" spans="4:5" x14ac:dyDescent="0.2">
      <c r="D1180" s="24"/>
      <c r="E1180" s="24"/>
    </row>
    <row r="1181" spans="4:5" x14ac:dyDescent="0.2">
      <c r="D1181" s="24"/>
      <c r="E1181" s="24"/>
    </row>
    <row r="1182" spans="4:5" x14ac:dyDescent="0.2">
      <c r="D1182" s="24"/>
      <c r="E1182" s="24"/>
    </row>
    <row r="1183" spans="4:5" x14ac:dyDescent="0.2">
      <c r="D1183" s="24"/>
      <c r="E1183" s="24"/>
    </row>
    <row r="1184" spans="4:5" x14ac:dyDescent="0.2">
      <c r="D1184" s="24"/>
      <c r="E1184" s="24"/>
    </row>
    <row r="1185" spans="4:5" x14ac:dyDescent="0.2">
      <c r="D1185" s="24"/>
      <c r="E1185" s="24"/>
    </row>
    <row r="1186" spans="4:5" x14ac:dyDescent="0.2">
      <c r="D1186" s="24"/>
      <c r="E1186" s="24"/>
    </row>
    <row r="1187" spans="4:5" x14ac:dyDescent="0.2">
      <c r="D1187" s="24"/>
      <c r="E1187" s="24"/>
    </row>
    <row r="1188" spans="4:5" x14ac:dyDescent="0.2">
      <c r="D1188" s="24"/>
      <c r="E1188" s="24"/>
    </row>
    <row r="1189" spans="4:5" x14ac:dyDescent="0.2">
      <c r="D1189" s="24"/>
      <c r="E1189" s="24"/>
    </row>
    <row r="1190" spans="4:5" x14ac:dyDescent="0.2">
      <c r="D1190" s="24"/>
      <c r="E1190" s="24"/>
    </row>
    <row r="1191" spans="4:5" x14ac:dyDescent="0.2">
      <c r="D1191" s="24"/>
      <c r="E1191" s="24"/>
    </row>
    <row r="1192" spans="4:5" x14ac:dyDescent="0.2">
      <c r="D1192" s="24"/>
      <c r="E1192" s="24"/>
    </row>
    <row r="1193" spans="4:5" x14ac:dyDescent="0.2">
      <c r="D1193" s="24"/>
      <c r="E1193" s="24"/>
    </row>
    <row r="1194" spans="4:5" x14ac:dyDescent="0.2">
      <c r="D1194" s="24"/>
      <c r="E1194" s="24"/>
    </row>
    <row r="1195" spans="4:5" x14ac:dyDescent="0.2">
      <c r="D1195" s="24"/>
      <c r="E1195" s="24"/>
    </row>
    <row r="1196" spans="4:5" x14ac:dyDescent="0.2">
      <c r="D1196" s="24"/>
      <c r="E1196" s="24"/>
    </row>
    <row r="1197" spans="4:5" x14ac:dyDescent="0.2">
      <c r="D1197" s="24"/>
      <c r="E1197" s="24"/>
    </row>
    <row r="1198" spans="4:5" x14ac:dyDescent="0.2">
      <c r="D1198" s="24"/>
      <c r="E1198" s="24"/>
    </row>
    <row r="1199" spans="4:5" x14ac:dyDescent="0.2">
      <c r="D1199" s="24"/>
      <c r="E1199" s="24"/>
    </row>
    <row r="1200" spans="4:5" x14ac:dyDescent="0.2">
      <c r="D1200" s="24"/>
      <c r="E1200" s="24"/>
    </row>
    <row r="1201" spans="4:5" x14ac:dyDescent="0.2">
      <c r="D1201" s="24"/>
      <c r="E1201" s="24"/>
    </row>
    <row r="1202" spans="4:5" x14ac:dyDescent="0.2">
      <c r="D1202" s="24"/>
      <c r="E1202" s="24"/>
    </row>
    <row r="1203" spans="4:5" x14ac:dyDescent="0.2">
      <c r="D1203" s="24"/>
      <c r="E1203" s="24"/>
    </row>
    <row r="1204" spans="4:5" x14ac:dyDescent="0.2">
      <c r="D1204" s="24"/>
      <c r="E1204" s="24"/>
    </row>
    <row r="1205" spans="4:5" x14ac:dyDescent="0.2">
      <c r="D1205" s="24"/>
      <c r="E1205" s="24"/>
    </row>
    <row r="1206" spans="4:5" x14ac:dyDescent="0.2">
      <c r="D1206" s="24"/>
      <c r="E1206" s="24"/>
    </row>
    <row r="1207" spans="4:5" x14ac:dyDescent="0.2">
      <c r="D1207" s="24"/>
      <c r="E1207" s="24"/>
    </row>
    <row r="1208" spans="4:5" x14ac:dyDescent="0.2">
      <c r="D1208" s="24"/>
      <c r="E1208" s="24"/>
    </row>
    <row r="1209" spans="4:5" x14ac:dyDescent="0.2">
      <c r="D1209" s="24"/>
      <c r="E1209" s="24"/>
    </row>
    <row r="1210" spans="4:5" x14ac:dyDescent="0.2">
      <c r="D1210" s="24"/>
      <c r="E1210" s="24"/>
    </row>
    <row r="1211" spans="4:5" x14ac:dyDescent="0.2">
      <c r="D1211" s="24"/>
      <c r="E1211" s="24"/>
    </row>
    <row r="1212" spans="4:5" x14ac:dyDescent="0.2">
      <c r="D1212" s="24"/>
      <c r="E1212" s="24"/>
    </row>
    <row r="1213" spans="4:5" x14ac:dyDescent="0.2">
      <c r="D1213" s="24"/>
      <c r="E1213" s="24"/>
    </row>
    <row r="1214" spans="4:5" x14ac:dyDescent="0.2">
      <c r="D1214" s="24"/>
      <c r="E1214" s="24"/>
    </row>
    <row r="1215" spans="4:5" x14ac:dyDescent="0.2">
      <c r="D1215" s="24"/>
      <c r="E1215" s="24"/>
    </row>
    <row r="1216" spans="4:5" x14ac:dyDescent="0.2">
      <c r="D1216" s="24"/>
      <c r="E1216" s="24"/>
    </row>
    <row r="1217" spans="4:5" x14ac:dyDescent="0.2">
      <c r="D1217" s="24"/>
      <c r="E1217" s="24"/>
    </row>
    <row r="1218" spans="4:5" x14ac:dyDescent="0.2">
      <c r="D1218" s="24"/>
      <c r="E1218" s="24"/>
    </row>
    <row r="1219" spans="4:5" x14ac:dyDescent="0.2">
      <c r="D1219" s="24"/>
      <c r="E1219" s="24"/>
    </row>
    <row r="1220" spans="4:5" x14ac:dyDescent="0.2">
      <c r="D1220" s="24"/>
      <c r="E1220" s="24"/>
    </row>
    <row r="1221" spans="4:5" x14ac:dyDescent="0.2">
      <c r="D1221" s="24"/>
      <c r="E1221" s="24"/>
    </row>
    <row r="1222" spans="4:5" x14ac:dyDescent="0.2">
      <c r="D1222" s="24"/>
      <c r="E1222" s="24"/>
    </row>
    <row r="1223" spans="4:5" x14ac:dyDescent="0.2">
      <c r="D1223" s="24"/>
      <c r="E1223" s="24"/>
    </row>
    <row r="1224" spans="4:5" x14ac:dyDescent="0.2">
      <c r="D1224" s="24"/>
      <c r="E1224" s="24"/>
    </row>
    <row r="1225" spans="4:5" x14ac:dyDescent="0.2">
      <c r="D1225" s="24"/>
      <c r="E1225" s="24"/>
    </row>
    <row r="1226" spans="4:5" x14ac:dyDescent="0.2">
      <c r="D1226" s="24"/>
      <c r="E1226" s="24"/>
    </row>
    <row r="1227" spans="4:5" x14ac:dyDescent="0.2">
      <c r="D1227" s="24"/>
      <c r="E1227" s="24"/>
    </row>
    <row r="1228" spans="4:5" x14ac:dyDescent="0.2">
      <c r="D1228" s="24"/>
      <c r="E1228" s="24"/>
    </row>
    <row r="1229" spans="4:5" x14ac:dyDescent="0.2">
      <c r="D1229" s="24"/>
      <c r="E1229" s="24"/>
    </row>
    <row r="1230" spans="4:5" x14ac:dyDescent="0.2">
      <c r="D1230" s="24"/>
      <c r="E1230" s="24"/>
    </row>
    <row r="1231" spans="4:5" x14ac:dyDescent="0.2">
      <c r="D1231" s="24"/>
      <c r="E1231" s="24"/>
    </row>
    <row r="1232" spans="4:5" x14ac:dyDescent="0.2">
      <c r="D1232" s="24"/>
      <c r="E1232" s="24"/>
    </row>
    <row r="1233" spans="4:5" x14ac:dyDescent="0.2">
      <c r="D1233" s="24"/>
      <c r="E1233" s="24"/>
    </row>
    <row r="1234" spans="4:5" x14ac:dyDescent="0.2">
      <c r="D1234" s="24"/>
      <c r="E1234" s="24"/>
    </row>
    <row r="1235" spans="4:5" x14ac:dyDescent="0.2">
      <c r="D1235" s="24"/>
      <c r="E1235" s="24"/>
    </row>
    <row r="1236" spans="4:5" x14ac:dyDescent="0.2">
      <c r="D1236" s="24"/>
      <c r="E1236" s="24"/>
    </row>
    <row r="1237" spans="4:5" x14ac:dyDescent="0.2">
      <c r="D1237" s="24"/>
      <c r="E1237" s="24"/>
    </row>
    <row r="1238" spans="4:5" x14ac:dyDescent="0.2">
      <c r="D1238" s="24"/>
      <c r="E1238" s="24"/>
    </row>
    <row r="1239" spans="4:5" x14ac:dyDescent="0.2">
      <c r="D1239" s="24"/>
      <c r="E1239" s="24"/>
    </row>
    <row r="1240" spans="4:5" x14ac:dyDescent="0.2">
      <c r="D1240" s="24"/>
      <c r="E1240" s="24"/>
    </row>
    <row r="1241" spans="4:5" x14ac:dyDescent="0.2">
      <c r="D1241" s="24"/>
      <c r="E1241" s="24"/>
    </row>
    <row r="1242" spans="4:5" x14ac:dyDescent="0.2">
      <c r="D1242" s="24"/>
      <c r="E1242" s="24"/>
    </row>
    <row r="1243" spans="4:5" x14ac:dyDescent="0.2">
      <c r="D1243" s="24"/>
      <c r="E1243" s="24"/>
    </row>
    <row r="1244" spans="4:5" x14ac:dyDescent="0.2">
      <c r="D1244" s="24"/>
      <c r="E1244" s="24"/>
    </row>
    <row r="1245" spans="4:5" x14ac:dyDescent="0.2">
      <c r="D1245" s="24"/>
      <c r="E1245" s="24"/>
    </row>
    <row r="1246" spans="4:5" x14ac:dyDescent="0.2">
      <c r="D1246" s="24"/>
      <c r="E1246" s="24"/>
    </row>
    <row r="1247" spans="4:5" x14ac:dyDescent="0.2">
      <c r="D1247" s="24"/>
      <c r="E1247" s="24"/>
    </row>
    <row r="1248" spans="4:5" x14ac:dyDescent="0.2">
      <c r="D1248" s="24"/>
      <c r="E1248" s="24"/>
    </row>
    <row r="1249" spans="4:5" x14ac:dyDescent="0.2">
      <c r="D1249" s="24"/>
      <c r="E1249" s="24"/>
    </row>
    <row r="1250" spans="4:5" x14ac:dyDescent="0.2">
      <c r="D1250" s="24"/>
      <c r="E1250" s="24"/>
    </row>
    <row r="1251" spans="4:5" x14ac:dyDescent="0.2">
      <c r="D1251" s="24"/>
      <c r="E1251" s="24"/>
    </row>
    <row r="1252" spans="4:5" x14ac:dyDescent="0.2">
      <c r="D1252" s="24"/>
      <c r="E1252" s="24"/>
    </row>
    <row r="1253" spans="4:5" x14ac:dyDescent="0.2">
      <c r="D1253" s="24"/>
      <c r="E1253" s="24"/>
    </row>
    <row r="1254" spans="4:5" x14ac:dyDescent="0.2">
      <c r="D1254" s="24"/>
      <c r="E1254" s="24"/>
    </row>
    <row r="1255" spans="4:5" x14ac:dyDescent="0.2">
      <c r="D1255" s="24"/>
      <c r="E1255" s="24"/>
    </row>
    <row r="1256" spans="4:5" x14ac:dyDescent="0.2">
      <c r="D1256" s="24"/>
      <c r="E1256" s="24"/>
    </row>
    <row r="1257" spans="4:5" x14ac:dyDescent="0.2">
      <c r="D1257" s="24"/>
      <c r="E1257" s="24"/>
    </row>
    <row r="1258" spans="4:5" x14ac:dyDescent="0.2">
      <c r="D1258" s="24"/>
      <c r="E1258" s="24"/>
    </row>
    <row r="1259" spans="4:5" x14ac:dyDescent="0.2">
      <c r="D1259" s="24"/>
      <c r="E1259" s="24"/>
    </row>
    <row r="1260" spans="4:5" x14ac:dyDescent="0.2">
      <c r="D1260" s="24"/>
      <c r="E1260" s="24"/>
    </row>
    <row r="1261" spans="4:5" x14ac:dyDescent="0.2">
      <c r="D1261" s="24"/>
      <c r="E1261" s="24"/>
    </row>
    <row r="1262" spans="4:5" x14ac:dyDescent="0.2">
      <c r="D1262" s="24"/>
      <c r="E1262" s="24"/>
    </row>
    <row r="1263" spans="4:5" x14ac:dyDescent="0.2">
      <c r="D1263" s="24"/>
      <c r="E1263" s="24"/>
    </row>
    <row r="1264" spans="4:5" x14ac:dyDescent="0.2">
      <c r="D1264" s="24"/>
      <c r="E1264" s="24"/>
    </row>
    <row r="1265" spans="4:5" x14ac:dyDescent="0.2">
      <c r="D1265" s="24"/>
      <c r="E1265" s="24"/>
    </row>
    <row r="1266" spans="4:5" x14ac:dyDescent="0.2">
      <c r="D1266" s="24"/>
      <c r="E1266" s="24"/>
    </row>
    <row r="1267" spans="4:5" x14ac:dyDescent="0.2">
      <c r="D1267" s="24"/>
      <c r="E1267" s="24"/>
    </row>
    <row r="1268" spans="4:5" x14ac:dyDescent="0.2">
      <c r="D1268" s="24"/>
      <c r="E1268" s="24"/>
    </row>
    <row r="1269" spans="4:5" x14ac:dyDescent="0.2">
      <c r="D1269" s="24"/>
      <c r="E1269" s="24"/>
    </row>
    <row r="1270" spans="4:5" x14ac:dyDescent="0.2">
      <c r="D1270" s="24"/>
      <c r="E1270" s="24"/>
    </row>
    <row r="1271" spans="4:5" x14ac:dyDescent="0.2">
      <c r="D1271" s="24"/>
      <c r="E1271" s="24"/>
    </row>
    <row r="1272" spans="4:5" x14ac:dyDescent="0.2">
      <c r="D1272" s="24"/>
      <c r="E1272" s="24"/>
    </row>
    <row r="1273" spans="4:5" x14ac:dyDescent="0.2">
      <c r="D1273" s="24"/>
      <c r="E1273" s="24"/>
    </row>
    <row r="1274" spans="4:5" x14ac:dyDescent="0.2">
      <c r="D1274" s="24"/>
      <c r="E1274" s="24"/>
    </row>
    <row r="1275" spans="4:5" x14ac:dyDescent="0.2">
      <c r="D1275" s="24"/>
      <c r="E1275" s="24"/>
    </row>
    <row r="1276" spans="4:5" x14ac:dyDescent="0.2">
      <c r="D1276" s="24"/>
      <c r="E1276" s="24"/>
    </row>
    <row r="1277" spans="4:5" x14ac:dyDescent="0.2">
      <c r="D1277" s="24"/>
      <c r="E1277" s="24"/>
    </row>
    <row r="1278" spans="4:5" x14ac:dyDescent="0.2">
      <c r="D1278" s="24"/>
      <c r="E1278" s="24"/>
    </row>
    <row r="1279" spans="4:5" x14ac:dyDescent="0.2">
      <c r="D1279" s="24"/>
      <c r="E1279" s="24"/>
    </row>
    <row r="1280" spans="4:5" x14ac:dyDescent="0.2">
      <c r="D1280" s="24"/>
      <c r="E1280" s="24"/>
    </row>
    <row r="1281" spans="4:5" x14ac:dyDescent="0.2">
      <c r="D1281" s="24"/>
      <c r="E1281" s="24"/>
    </row>
    <row r="1282" spans="4:5" x14ac:dyDescent="0.2">
      <c r="D1282" s="24"/>
      <c r="E1282" s="24"/>
    </row>
    <row r="1283" spans="4:5" x14ac:dyDescent="0.2">
      <c r="D1283" s="24"/>
      <c r="E1283" s="24"/>
    </row>
    <row r="1284" spans="4:5" x14ac:dyDescent="0.2">
      <c r="D1284" s="24"/>
      <c r="E1284" s="24"/>
    </row>
    <row r="1285" spans="4:5" x14ac:dyDescent="0.2">
      <c r="D1285" s="24"/>
      <c r="E1285" s="24"/>
    </row>
    <row r="1286" spans="4:5" x14ac:dyDescent="0.2">
      <c r="D1286" s="24"/>
      <c r="E1286" s="24"/>
    </row>
    <row r="1287" spans="4:5" x14ac:dyDescent="0.2">
      <c r="D1287" s="24"/>
      <c r="E1287" s="24"/>
    </row>
    <row r="1288" spans="4:5" x14ac:dyDescent="0.2">
      <c r="D1288" s="24"/>
      <c r="E1288" s="24"/>
    </row>
    <row r="1289" spans="4:5" x14ac:dyDescent="0.2">
      <c r="D1289" s="24"/>
      <c r="E1289" s="24"/>
    </row>
    <row r="1290" spans="4:5" x14ac:dyDescent="0.2">
      <c r="D1290" s="24"/>
      <c r="E1290" s="24"/>
    </row>
    <row r="1291" spans="4:5" x14ac:dyDescent="0.2">
      <c r="D1291" s="24"/>
      <c r="E1291" s="24"/>
    </row>
    <row r="1292" spans="4:5" x14ac:dyDescent="0.2">
      <c r="D1292" s="24"/>
      <c r="E1292" s="24"/>
    </row>
    <row r="1293" spans="4:5" x14ac:dyDescent="0.2">
      <c r="D1293" s="24"/>
      <c r="E1293" s="24"/>
    </row>
    <row r="1294" spans="4:5" x14ac:dyDescent="0.2">
      <c r="D1294" s="24"/>
      <c r="E1294" s="24"/>
    </row>
    <row r="1295" spans="4:5" x14ac:dyDescent="0.2">
      <c r="D1295" s="24"/>
      <c r="E1295" s="24"/>
    </row>
    <row r="1296" spans="4:5" x14ac:dyDescent="0.2">
      <c r="D1296" s="24"/>
      <c r="E1296" s="24"/>
    </row>
    <row r="1297" spans="4:5" x14ac:dyDescent="0.2">
      <c r="D1297" s="24"/>
      <c r="E1297" s="24"/>
    </row>
    <row r="1298" spans="4:5" x14ac:dyDescent="0.2">
      <c r="D1298" s="24"/>
      <c r="E1298" s="24"/>
    </row>
    <row r="1299" spans="4:5" x14ac:dyDescent="0.2">
      <c r="D1299" s="24"/>
      <c r="E1299" s="24"/>
    </row>
    <row r="1300" spans="4:5" x14ac:dyDescent="0.2">
      <c r="D1300" s="24"/>
      <c r="E1300" s="24"/>
    </row>
    <row r="1301" spans="4:5" x14ac:dyDescent="0.2">
      <c r="D1301" s="24"/>
      <c r="E1301" s="24"/>
    </row>
    <row r="1302" spans="4:5" x14ac:dyDescent="0.2">
      <c r="D1302" s="24"/>
      <c r="E1302" s="24"/>
    </row>
    <row r="1303" spans="4:5" x14ac:dyDescent="0.2">
      <c r="D1303" s="24"/>
      <c r="E1303" s="24"/>
    </row>
    <row r="1304" spans="4:5" x14ac:dyDescent="0.2">
      <c r="D1304" s="24"/>
      <c r="E1304" s="24"/>
    </row>
    <row r="1305" spans="4:5" x14ac:dyDescent="0.2">
      <c r="D1305" s="24"/>
      <c r="E1305" s="24"/>
    </row>
    <row r="1306" spans="4:5" x14ac:dyDescent="0.2">
      <c r="D1306" s="24"/>
      <c r="E1306" s="24"/>
    </row>
    <row r="1307" spans="4:5" x14ac:dyDescent="0.2">
      <c r="D1307" s="24"/>
      <c r="E1307" s="24"/>
    </row>
    <row r="1308" spans="4:5" x14ac:dyDescent="0.2">
      <c r="D1308" s="24"/>
      <c r="E1308" s="24"/>
    </row>
    <row r="1309" spans="4:5" x14ac:dyDescent="0.2">
      <c r="D1309" s="24"/>
      <c r="E1309" s="24"/>
    </row>
    <row r="1310" spans="4:5" x14ac:dyDescent="0.2">
      <c r="D1310" s="24"/>
      <c r="E1310" s="24"/>
    </row>
    <row r="1311" spans="4:5" x14ac:dyDescent="0.2">
      <c r="D1311" s="24"/>
      <c r="E1311" s="24"/>
    </row>
    <row r="1312" spans="4:5" x14ac:dyDescent="0.2">
      <c r="D1312" s="24"/>
      <c r="E1312" s="24"/>
    </row>
    <row r="1313" spans="4:5" x14ac:dyDescent="0.2">
      <c r="D1313" s="24"/>
      <c r="E1313" s="24"/>
    </row>
    <row r="1314" spans="4:5" x14ac:dyDescent="0.2">
      <c r="D1314" s="24"/>
      <c r="E1314" s="24"/>
    </row>
    <row r="1315" spans="4:5" x14ac:dyDescent="0.2">
      <c r="D1315" s="24"/>
      <c r="E1315" s="24"/>
    </row>
    <row r="1316" spans="4:5" x14ac:dyDescent="0.2">
      <c r="D1316" s="24"/>
      <c r="E1316" s="24"/>
    </row>
    <row r="1317" spans="4:5" x14ac:dyDescent="0.2">
      <c r="D1317" s="24"/>
      <c r="E1317" s="24"/>
    </row>
    <row r="1318" spans="4:5" x14ac:dyDescent="0.2">
      <c r="D1318" s="24"/>
      <c r="E1318" s="24"/>
    </row>
    <row r="1319" spans="4:5" x14ac:dyDescent="0.2">
      <c r="D1319" s="24"/>
      <c r="E1319" s="24"/>
    </row>
    <row r="1320" spans="4:5" x14ac:dyDescent="0.2">
      <c r="D1320" s="24"/>
      <c r="E1320" s="24"/>
    </row>
    <row r="1321" spans="4:5" x14ac:dyDescent="0.2">
      <c r="D1321" s="24"/>
      <c r="E1321" s="24"/>
    </row>
    <row r="1322" spans="4:5" x14ac:dyDescent="0.2">
      <c r="D1322" s="24"/>
      <c r="E1322" s="24"/>
    </row>
    <row r="1323" spans="4:5" x14ac:dyDescent="0.2">
      <c r="D1323" s="24"/>
      <c r="E1323" s="24"/>
    </row>
    <row r="1324" spans="4:5" x14ac:dyDescent="0.2">
      <c r="D1324" s="24"/>
      <c r="E1324" s="24"/>
    </row>
    <row r="1325" spans="4:5" x14ac:dyDescent="0.2">
      <c r="D1325" s="24"/>
      <c r="E1325" s="24"/>
    </row>
    <row r="1326" spans="4:5" x14ac:dyDescent="0.2">
      <c r="D1326" s="24"/>
      <c r="E1326" s="24"/>
    </row>
    <row r="1327" spans="4:5" x14ac:dyDescent="0.2">
      <c r="D1327" s="24"/>
      <c r="E1327" s="24"/>
    </row>
    <row r="1328" spans="4:5" x14ac:dyDescent="0.2">
      <c r="D1328" s="24"/>
      <c r="E1328" s="24"/>
    </row>
    <row r="1329" spans="4:5" x14ac:dyDescent="0.2">
      <c r="D1329" s="24"/>
      <c r="E1329" s="24"/>
    </row>
    <row r="1330" spans="4:5" x14ac:dyDescent="0.2">
      <c r="D1330" s="24"/>
      <c r="E1330" s="24"/>
    </row>
    <row r="1331" spans="4:5" x14ac:dyDescent="0.2">
      <c r="D1331" s="24"/>
      <c r="E1331" s="24"/>
    </row>
    <row r="1332" spans="4:5" x14ac:dyDescent="0.2">
      <c r="D1332" s="24"/>
      <c r="E1332" s="24"/>
    </row>
    <row r="1333" spans="4:5" x14ac:dyDescent="0.2">
      <c r="D1333" s="24"/>
      <c r="E1333" s="24"/>
    </row>
    <row r="1334" spans="4:5" x14ac:dyDescent="0.2">
      <c r="D1334" s="24"/>
      <c r="E1334" s="24"/>
    </row>
    <row r="1335" spans="4:5" x14ac:dyDescent="0.2">
      <c r="D1335" s="24"/>
      <c r="E1335" s="24"/>
    </row>
    <row r="1336" spans="4:5" x14ac:dyDescent="0.2">
      <c r="D1336" s="24"/>
      <c r="E1336" s="24"/>
    </row>
    <row r="1337" spans="4:5" x14ac:dyDescent="0.2">
      <c r="D1337" s="24"/>
      <c r="E1337" s="24"/>
    </row>
    <row r="1338" spans="4:5" x14ac:dyDescent="0.2">
      <c r="D1338" s="24"/>
      <c r="E1338" s="24"/>
    </row>
    <row r="1339" spans="4:5" x14ac:dyDescent="0.2">
      <c r="D1339" s="24"/>
      <c r="E1339" s="24"/>
    </row>
    <row r="1340" spans="4:5" x14ac:dyDescent="0.2">
      <c r="D1340" s="24"/>
      <c r="E1340" s="24"/>
    </row>
    <row r="1341" spans="4:5" x14ac:dyDescent="0.2">
      <c r="D1341" s="24"/>
      <c r="E1341" s="24"/>
    </row>
    <row r="1342" spans="4:5" x14ac:dyDescent="0.2">
      <c r="D1342" s="24"/>
      <c r="E1342" s="24"/>
    </row>
    <row r="1343" spans="4:5" x14ac:dyDescent="0.2">
      <c r="D1343" s="24"/>
      <c r="E1343" s="24"/>
    </row>
    <row r="1344" spans="4:5" x14ac:dyDescent="0.2">
      <c r="D1344" s="24"/>
      <c r="E1344" s="24"/>
    </row>
    <row r="1345" spans="4:5" x14ac:dyDescent="0.2">
      <c r="D1345" s="24"/>
      <c r="E1345" s="24"/>
    </row>
    <row r="1346" spans="4:5" x14ac:dyDescent="0.2">
      <c r="D1346" s="24"/>
      <c r="E1346" s="24"/>
    </row>
    <row r="1347" spans="4:5" x14ac:dyDescent="0.2">
      <c r="D1347" s="24"/>
      <c r="E1347" s="24"/>
    </row>
    <row r="1348" spans="4:5" x14ac:dyDescent="0.2">
      <c r="D1348" s="24"/>
      <c r="E1348" s="24"/>
    </row>
    <row r="1349" spans="4:5" x14ac:dyDescent="0.2">
      <c r="D1349" s="24"/>
      <c r="E1349" s="24"/>
    </row>
    <row r="1350" spans="4:5" x14ac:dyDescent="0.2">
      <c r="D1350" s="24"/>
      <c r="E1350" s="24"/>
    </row>
    <row r="1351" spans="4:5" x14ac:dyDescent="0.2">
      <c r="D1351" s="24"/>
      <c r="E1351" s="24"/>
    </row>
    <row r="1352" spans="4:5" x14ac:dyDescent="0.2">
      <c r="D1352" s="24"/>
      <c r="E1352" s="24"/>
    </row>
    <row r="1353" spans="4:5" x14ac:dyDescent="0.2">
      <c r="D1353" s="24"/>
      <c r="E1353" s="24"/>
    </row>
    <row r="1354" spans="4:5" x14ac:dyDescent="0.2">
      <c r="D1354" s="24"/>
      <c r="E1354" s="24"/>
    </row>
    <row r="1355" spans="4:5" x14ac:dyDescent="0.2">
      <c r="D1355" s="24"/>
      <c r="E1355" s="24"/>
    </row>
    <row r="1356" spans="4:5" x14ac:dyDescent="0.2">
      <c r="D1356" s="24"/>
      <c r="E1356" s="24"/>
    </row>
    <row r="1357" spans="4:5" x14ac:dyDescent="0.2">
      <c r="D1357" s="24"/>
      <c r="E1357" s="24"/>
    </row>
    <row r="1358" spans="4:5" x14ac:dyDescent="0.2">
      <c r="D1358" s="24"/>
      <c r="E1358" s="24"/>
    </row>
    <row r="1359" spans="4:5" x14ac:dyDescent="0.2">
      <c r="D1359" s="24"/>
      <c r="E1359" s="24"/>
    </row>
    <row r="1360" spans="4:5" x14ac:dyDescent="0.2">
      <c r="D1360" s="24"/>
      <c r="E1360" s="24"/>
    </row>
    <row r="1361" spans="4:5" x14ac:dyDescent="0.2">
      <c r="D1361" s="24"/>
      <c r="E1361" s="24"/>
    </row>
    <row r="1362" spans="4:5" x14ac:dyDescent="0.2">
      <c r="D1362" s="24"/>
      <c r="E1362" s="24"/>
    </row>
    <row r="1363" spans="4:5" x14ac:dyDescent="0.2">
      <c r="D1363" s="24"/>
      <c r="E1363" s="24"/>
    </row>
    <row r="1364" spans="4:5" x14ac:dyDescent="0.2">
      <c r="D1364" s="24"/>
      <c r="E1364" s="24"/>
    </row>
    <row r="1365" spans="4:5" x14ac:dyDescent="0.2">
      <c r="D1365" s="24"/>
      <c r="E1365" s="24"/>
    </row>
    <row r="1366" spans="4:5" x14ac:dyDescent="0.2">
      <c r="D1366" s="24"/>
      <c r="E1366" s="24"/>
    </row>
    <row r="1367" spans="4:5" x14ac:dyDescent="0.2">
      <c r="D1367" s="24"/>
      <c r="E1367" s="24"/>
    </row>
    <row r="1368" spans="4:5" x14ac:dyDescent="0.2">
      <c r="D1368" s="24"/>
      <c r="E1368" s="24"/>
    </row>
    <row r="1369" spans="4:5" x14ac:dyDescent="0.2">
      <c r="D1369" s="24"/>
      <c r="E1369" s="24"/>
    </row>
    <row r="1370" spans="4:5" x14ac:dyDescent="0.2">
      <c r="D1370" s="24"/>
      <c r="E1370" s="24"/>
    </row>
    <row r="1371" spans="4:5" x14ac:dyDescent="0.2">
      <c r="D1371" s="24"/>
      <c r="E1371" s="24"/>
    </row>
    <row r="1372" spans="4:5" x14ac:dyDescent="0.2">
      <c r="D1372" s="24"/>
      <c r="E1372" s="24"/>
    </row>
    <row r="1373" spans="4:5" x14ac:dyDescent="0.2">
      <c r="D1373" s="24"/>
      <c r="E1373" s="24"/>
    </row>
    <row r="1374" spans="4:5" x14ac:dyDescent="0.2">
      <c r="D1374" s="24"/>
      <c r="E1374" s="24"/>
    </row>
    <row r="1375" spans="4:5" x14ac:dyDescent="0.2">
      <c r="D1375" s="24"/>
      <c r="E1375" s="24"/>
    </row>
    <row r="1376" spans="4:5" x14ac:dyDescent="0.2">
      <c r="D1376" s="24"/>
      <c r="E1376" s="24"/>
    </row>
    <row r="1377" spans="4:5" x14ac:dyDescent="0.2">
      <c r="D1377" s="24"/>
      <c r="E1377" s="24"/>
    </row>
    <row r="1378" spans="4:5" x14ac:dyDescent="0.2">
      <c r="D1378" s="24"/>
      <c r="E1378" s="24"/>
    </row>
    <row r="1379" spans="4:5" x14ac:dyDescent="0.2">
      <c r="D1379" s="24"/>
      <c r="E1379" s="24"/>
    </row>
    <row r="1380" spans="4:5" x14ac:dyDescent="0.2">
      <c r="D1380" s="24"/>
      <c r="E1380" s="24"/>
    </row>
    <row r="1381" spans="4:5" x14ac:dyDescent="0.2">
      <c r="D1381" s="24"/>
      <c r="E1381" s="24"/>
    </row>
    <row r="1382" spans="4:5" x14ac:dyDescent="0.2">
      <c r="D1382" s="24"/>
      <c r="E1382" s="24"/>
    </row>
    <row r="1383" spans="4:5" x14ac:dyDescent="0.2">
      <c r="D1383" s="24"/>
      <c r="E1383" s="24"/>
    </row>
    <row r="1384" spans="4:5" x14ac:dyDescent="0.2">
      <c r="D1384" s="24"/>
      <c r="E1384" s="24"/>
    </row>
    <row r="1385" spans="4:5" x14ac:dyDescent="0.2">
      <c r="D1385" s="24"/>
      <c r="E1385" s="24"/>
    </row>
    <row r="1386" spans="4:5" x14ac:dyDescent="0.2">
      <c r="D1386" s="24"/>
      <c r="E1386" s="24"/>
    </row>
    <row r="1387" spans="4:5" x14ac:dyDescent="0.2">
      <c r="D1387" s="24"/>
      <c r="E1387" s="24"/>
    </row>
    <row r="1388" spans="4:5" x14ac:dyDescent="0.2">
      <c r="D1388" s="24"/>
      <c r="E1388" s="24"/>
    </row>
    <row r="1389" spans="4:5" x14ac:dyDescent="0.2">
      <c r="D1389" s="24"/>
      <c r="E1389" s="24"/>
    </row>
    <row r="1390" spans="4:5" x14ac:dyDescent="0.2">
      <c r="D1390" s="24"/>
      <c r="E1390" s="24"/>
    </row>
    <row r="1391" spans="4:5" x14ac:dyDescent="0.2">
      <c r="D1391" s="24"/>
      <c r="E1391" s="24"/>
    </row>
    <row r="1392" spans="4:5" x14ac:dyDescent="0.2">
      <c r="D1392" s="24"/>
      <c r="E1392" s="24"/>
    </row>
    <row r="1393" spans="4:5" x14ac:dyDescent="0.2">
      <c r="D1393" s="24"/>
      <c r="E1393" s="24"/>
    </row>
    <row r="1394" spans="4:5" x14ac:dyDescent="0.2">
      <c r="D1394" s="24"/>
      <c r="E1394" s="24"/>
    </row>
    <row r="1395" spans="4:5" x14ac:dyDescent="0.2">
      <c r="D1395" s="24"/>
      <c r="E1395" s="24"/>
    </row>
    <row r="1396" spans="4:5" x14ac:dyDescent="0.2">
      <c r="D1396" s="24"/>
      <c r="E1396" s="24"/>
    </row>
    <row r="1397" spans="4:5" x14ac:dyDescent="0.2">
      <c r="D1397" s="24"/>
      <c r="E1397" s="24"/>
    </row>
    <row r="1398" spans="4:5" x14ac:dyDescent="0.2">
      <c r="D1398" s="24"/>
      <c r="E1398" s="24"/>
    </row>
    <row r="1399" spans="4:5" x14ac:dyDescent="0.2">
      <c r="D1399" s="24"/>
      <c r="E1399" s="24"/>
    </row>
    <row r="1400" spans="4:5" x14ac:dyDescent="0.2">
      <c r="D1400" s="24"/>
      <c r="E1400" s="24"/>
    </row>
    <row r="1401" spans="4:5" x14ac:dyDescent="0.2">
      <c r="D1401" s="24"/>
      <c r="E1401" s="24"/>
    </row>
    <row r="1402" spans="4:5" x14ac:dyDescent="0.2">
      <c r="D1402" s="24"/>
      <c r="E1402" s="24"/>
    </row>
    <row r="1403" spans="4:5" x14ac:dyDescent="0.2">
      <c r="D1403" s="24"/>
      <c r="E1403" s="24"/>
    </row>
    <row r="1404" spans="4:5" x14ac:dyDescent="0.2">
      <c r="D1404" s="24"/>
      <c r="E1404" s="24"/>
    </row>
    <row r="1405" spans="4:5" x14ac:dyDescent="0.2">
      <c r="D1405" s="24"/>
      <c r="E1405" s="24"/>
    </row>
    <row r="1406" spans="4:5" x14ac:dyDescent="0.2">
      <c r="D1406" s="24"/>
      <c r="E1406" s="24"/>
    </row>
    <row r="1407" spans="4:5" x14ac:dyDescent="0.2">
      <c r="D1407" s="24"/>
      <c r="E1407" s="24"/>
    </row>
    <row r="1408" spans="4:5" x14ac:dyDescent="0.2">
      <c r="D1408" s="24"/>
      <c r="E1408" s="24"/>
    </row>
    <row r="1409" spans="4:5" x14ac:dyDescent="0.2">
      <c r="D1409" s="24"/>
      <c r="E1409" s="24"/>
    </row>
    <row r="1410" spans="4:5" x14ac:dyDescent="0.2">
      <c r="D1410" s="24"/>
      <c r="E1410" s="24"/>
    </row>
    <row r="1411" spans="4:5" x14ac:dyDescent="0.2">
      <c r="D1411" s="24"/>
      <c r="E1411" s="24"/>
    </row>
    <row r="1412" spans="4:5" x14ac:dyDescent="0.2">
      <c r="D1412" s="24"/>
      <c r="E1412" s="24"/>
    </row>
    <row r="1413" spans="4:5" x14ac:dyDescent="0.2">
      <c r="D1413" s="24"/>
      <c r="E1413" s="24"/>
    </row>
    <row r="1414" spans="4:5" x14ac:dyDescent="0.2">
      <c r="D1414" s="24"/>
      <c r="E1414" s="24"/>
    </row>
    <row r="1415" spans="4:5" x14ac:dyDescent="0.2">
      <c r="D1415" s="24"/>
      <c r="E1415" s="24"/>
    </row>
    <row r="1416" spans="4:5" x14ac:dyDescent="0.2">
      <c r="D1416" s="24"/>
      <c r="E1416" s="24"/>
    </row>
    <row r="1417" spans="4:5" x14ac:dyDescent="0.2">
      <c r="D1417" s="24"/>
      <c r="E1417" s="24"/>
    </row>
    <row r="1418" spans="4:5" x14ac:dyDescent="0.2">
      <c r="D1418" s="24"/>
      <c r="E1418" s="24"/>
    </row>
    <row r="1419" spans="4:5" x14ac:dyDescent="0.2">
      <c r="D1419" s="24"/>
      <c r="E1419" s="24"/>
    </row>
    <row r="1420" spans="4:5" x14ac:dyDescent="0.2">
      <c r="D1420" s="24"/>
      <c r="E1420" s="24"/>
    </row>
    <row r="1421" spans="4:5" x14ac:dyDescent="0.2">
      <c r="D1421" s="24"/>
      <c r="E1421" s="24"/>
    </row>
    <row r="1422" spans="4:5" x14ac:dyDescent="0.2">
      <c r="D1422" s="24"/>
      <c r="E1422" s="24"/>
    </row>
    <row r="1423" spans="4:5" x14ac:dyDescent="0.2">
      <c r="D1423" s="24"/>
      <c r="E1423" s="24"/>
    </row>
    <row r="1424" spans="4:5" x14ac:dyDescent="0.2">
      <c r="D1424" s="24"/>
      <c r="E1424" s="24"/>
    </row>
    <row r="1425" spans="4:5" x14ac:dyDescent="0.2">
      <c r="D1425" s="24"/>
      <c r="E1425" s="24"/>
    </row>
    <row r="1426" spans="4:5" x14ac:dyDescent="0.2">
      <c r="D1426" s="24"/>
      <c r="E1426" s="24"/>
    </row>
    <row r="1427" spans="4:5" x14ac:dyDescent="0.2">
      <c r="D1427" s="24"/>
      <c r="E1427" s="24"/>
    </row>
    <row r="1428" spans="4:5" x14ac:dyDescent="0.2">
      <c r="D1428" s="24"/>
      <c r="E1428" s="24"/>
    </row>
    <row r="1429" spans="4:5" x14ac:dyDescent="0.2">
      <c r="D1429" s="24"/>
      <c r="E1429" s="24"/>
    </row>
    <row r="1430" spans="4:5" x14ac:dyDescent="0.2">
      <c r="D1430" s="24"/>
      <c r="E1430" s="24"/>
    </row>
    <row r="1431" spans="4:5" x14ac:dyDescent="0.2">
      <c r="D1431" s="24"/>
      <c r="E1431" s="24"/>
    </row>
    <row r="1432" spans="4:5" x14ac:dyDescent="0.2">
      <c r="D1432" s="24"/>
      <c r="E1432" s="24"/>
    </row>
    <row r="1433" spans="4:5" x14ac:dyDescent="0.2">
      <c r="D1433" s="24"/>
      <c r="E1433" s="24"/>
    </row>
    <row r="1434" spans="4:5" x14ac:dyDescent="0.2">
      <c r="D1434" s="24"/>
      <c r="E1434" s="24"/>
    </row>
    <row r="1435" spans="4:5" x14ac:dyDescent="0.2">
      <c r="D1435" s="24"/>
      <c r="E1435" s="24"/>
    </row>
    <row r="1436" spans="4:5" x14ac:dyDescent="0.2">
      <c r="D1436" s="24"/>
      <c r="E1436" s="24"/>
    </row>
    <row r="1437" spans="4:5" x14ac:dyDescent="0.2">
      <c r="D1437" s="24"/>
      <c r="E1437" s="24"/>
    </row>
    <row r="1438" spans="4:5" x14ac:dyDescent="0.2">
      <c r="D1438" s="24"/>
      <c r="E1438" s="24"/>
    </row>
    <row r="1439" spans="4:5" x14ac:dyDescent="0.2">
      <c r="D1439" s="24"/>
      <c r="E1439" s="24"/>
    </row>
    <row r="1440" spans="4:5" x14ac:dyDescent="0.2">
      <c r="D1440" s="24"/>
      <c r="E1440" s="24"/>
    </row>
    <row r="1441" spans="4:5" x14ac:dyDescent="0.2">
      <c r="D1441" s="24"/>
      <c r="E1441" s="24"/>
    </row>
    <row r="1442" spans="4:5" x14ac:dyDescent="0.2">
      <c r="D1442" s="24"/>
      <c r="E1442" s="24"/>
    </row>
    <row r="1443" spans="4:5" x14ac:dyDescent="0.2">
      <c r="D1443" s="24"/>
      <c r="E1443" s="24"/>
    </row>
    <row r="1444" spans="4:5" x14ac:dyDescent="0.2">
      <c r="D1444" s="24"/>
      <c r="E1444" s="24"/>
    </row>
    <row r="1445" spans="4:5" x14ac:dyDescent="0.2">
      <c r="D1445" s="24"/>
      <c r="E1445" s="24"/>
    </row>
    <row r="1446" spans="4:5" x14ac:dyDescent="0.2">
      <c r="D1446" s="24"/>
      <c r="E1446" s="24"/>
    </row>
    <row r="1447" spans="4:5" x14ac:dyDescent="0.2">
      <c r="D1447" s="24"/>
      <c r="E1447" s="24"/>
    </row>
    <row r="1448" spans="4:5" x14ac:dyDescent="0.2">
      <c r="D1448" s="24"/>
      <c r="E1448" s="24"/>
    </row>
    <row r="1449" spans="4:5" x14ac:dyDescent="0.2">
      <c r="D1449" s="24"/>
      <c r="E1449" s="24"/>
    </row>
    <row r="1450" spans="4:5" x14ac:dyDescent="0.2">
      <c r="D1450" s="24"/>
      <c r="E1450" s="24"/>
    </row>
    <row r="1451" spans="4:5" x14ac:dyDescent="0.2">
      <c r="D1451" s="24"/>
      <c r="E1451" s="24"/>
    </row>
    <row r="1452" spans="4:5" x14ac:dyDescent="0.2">
      <c r="D1452" s="24"/>
      <c r="E1452" s="24"/>
    </row>
    <row r="1453" spans="4:5" x14ac:dyDescent="0.2">
      <c r="D1453" s="24"/>
      <c r="E1453" s="24"/>
    </row>
    <row r="1454" spans="4:5" x14ac:dyDescent="0.2">
      <c r="D1454" s="24"/>
      <c r="E1454" s="24"/>
    </row>
    <row r="1455" spans="4:5" x14ac:dyDescent="0.2">
      <c r="D1455" s="24"/>
      <c r="E1455" s="24"/>
    </row>
    <row r="1456" spans="4:5" x14ac:dyDescent="0.2">
      <c r="D1456" s="24"/>
      <c r="E1456" s="24"/>
    </row>
    <row r="1457" spans="4:5" x14ac:dyDescent="0.2">
      <c r="D1457" s="24"/>
      <c r="E1457" s="24"/>
    </row>
    <row r="1458" spans="4:5" x14ac:dyDescent="0.2">
      <c r="D1458" s="24"/>
      <c r="E1458" s="24"/>
    </row>
    <row r="1459" spans="4:5" x14ac:dyDescent="0.2">
      <c r="D1459" s="24"/>
      <c r="E1459" s="24"/>
    </row>
    <row r="1460" spans="4:5" x14ac:dyDescent="0.2">
      <c r="D1460" s="24"/>
      <c r="E1460" s="24"/>
    </row>
    <row r="1461" spans="4:5" x14ac:dyDescent="0.2">
      <c r="D1461" s="24"/>
      <c r="E1461" s="24"/>
    </row>
    <row r="1462" spans="4:5" x14ac:dyDescent="0.2">
      <c r="D1462" s="24"/>
      <c r="E1462" s="24"/>
    </row>
    <row r="1463" spans="4:5" x14ac:dyDescent="0.2">
      <c r="D1463" s="24"/>
      <c r="E1463" s="24"/>
    </row>
    <row r="1464" spans="4:5" x14ac:dyDescent="0.2">
      <c r="D1464" s="24"/>
      <c r="E1464" s="24"/>
    </row>
    <row r="1465" spans="4:5" x14ac:dyDescent="0.2">
      <c r="D1465" s="24"/>
      <c r="E1465" s="24"/>
    </row>
    <row r="1466" spans="4:5" x14ac:dyDescent="0.2">
      <c r="D1466" s="24"/>
      <c r="E1466" s="24"/>
    </row>
    <row r="1467" spans="4:5" x14ac:dyDescent="0.2">
      <c r="D1467" s="24"/>
      <c r="E1467" s="24"/>
    </row>
    <row r="1468" spans="4:5" x14ac:dyDescent="0.2">
      <c r="D1468" s="24"/>
      <c r="E1468" s="24"/>
    </row>
    <row r="1469" spans="4:5" x14ac:dyDescent="0.2">
      <c r="D1469" s="24"/>
      <c r="E1469" s="24"/>
    </row>
    <row r="1470" spans="4:5" x14ac:dyDescent="0.2">
      <c r="D1470" s="24"/>
      <c r="E1470" s="24"/>
    </row>
    <row r="1471" spans="4:5" x14ac:dyDescent="0.2">
      <c r="D1471" s="24"/>
      <c r="E1471" s="24"/>
    </row>
    <row r="1472" spans="4:5" x14ac:dyDescent="0.2">
      <c r="D1472" s="24"/>
      <c r="E1472" s="24"/>
    </row>
    <row r="1473" spans="4:5" x14ac:dyDescent="0.2">
      <c r="D1473" s="24"/>
      <c r="E1473" s="24"/>
    </row>
    <row r="1474" spans="4:5" x14ac:dyDescent="0.2">
      <c r="D1474" s="24"/>
      <c r="E1474" s="24"/>
    </row>
    <row r="1475" spans="4:5" x14ac:dyDescent="0.2">
      <c r="D1475" s="24"/>
      <c r="E1475" s="24"/>
    </row>
    <row r="1476" spans="4:5" x14ac:dyDescent="0.2">
      <c r="D1476" s="24"/>
      <c r="E1476" s="24"/>
    </row>
    <row r="1477" spans="4:5" x14ac:dyDescent="0.2">
      <c r="D1477" s="24"/>
      <c r="E1477" s="24"/>
    </row>
    <row r="1478" spans="4:5" x14ac:dyDescent="0.2">
      <c r="D1478" s="24"/>
      <c r="E1478" s="24"/>
    </row>
    <row r="1479" spans="4:5" x14ac:dyDescent="0.2">
      <c r="D1479" s="24"/>
      <c r="E1479" s="24"/>
    </row>
    <row r="1480" spans="4:5" x14ac:dyDescent="0.2">
      <c r="D1480" s="24"/>
      <c r="E1480" s="24"/>
    </row>
    <row r="1481" spans="4:5" x14ac:dyDescent="0.2">
      <c r="D1481" s="24"/>
      <c r="E1481" s="24"/>
    </row>
    <row r="1482" spans="4:5" x14ac:dyDescent="0.2">
      <c r="D1482" s="24"/>
      <c r="E1482" s="24"/>
    </row>
    <row r="1483" spans="4:5" x14ac:dyDescent="0.2">
      <c r="D1483" s="24"/>
      <c r="E1483" s="24"/>
    </row>
    <row r="1484" spans="4:5" x14ac:dyDescent="0.2">
      <c r="D1484" s="24"/>
      <c r="E1484" s="24"/>
    </row>
    <row r="1485" spans="4:5" x14ac:dyDescent="0.2">
      <c r="D1485" s="24"/>
      <c r="E1485" s="24"/>
    </row>
    <row r="1486" spans="4:5" x14ac:dyDescent="0.2">
      <c r="D1486" s="24"/>
      <c r="E1486" s="24"/>
    </row>
    <row r="1487" spans="4:5" x14ac:dyDescent="0.2">
      <c r="D1487" s="24"/>
      <c r="E1487" s="24"/>
    </row>
    <row r="1488" spans="4:5" x14ac:dyDescent="0.2">
      <c r="D1488" s="24"/>
      <c r="E1488" s="24"/>
    </row>
    <row r="1489" spans="4:5" x14ac:dyDescent="0.2">
      <c r="D1489" s="24"/>
      <c r="E1489" s="24"/>
    </row>
    <row r="1490" spans="4:5" x14ac:dyDescent="0.2">
      <c r="D1490" s="24"/>
      <c r="E1490" s="24"/>
    </row>
    <row r="1491" spans="4:5" x14ac:dyDescent="0.2">
      <c r="D1491" s="24"/>
      <c r="E1491" s="24"/>
    </row>
    <row r="1492" spans="4:5" x14ac:dyDescent="0.2">
      <c r="D1492" s="24"/>
      <c r="E1492" s="24"/>
    </row>
    <row r="1493" spans="4:5" x14ac:dyDescent="0.2">
      <c r="D1493" s="24"/>
      <c r="E1493" s="24"/>
    </row>
    <row r="1494" spans="4:5" x14ac:dyDescent="0.2">
      <c r="D1494" s="24"/>
      <c r="E1494" s="24"/>
    </row>
    <row r="1495" spans="4:5" x14ac:dyDescent="0.2">
      <c r="D1495" s="24"/>
      <c r="E1495" s="24"/>
    </row>
    <row r="1496" spans="4:5" x14ac:dyDescent="0.2">
      <c r="D1496" s="24"/>
      <c r="E1496" s="24"/>
    </row>
    <row r="1497" spans="4:5" x14ac:dyDescent="0.2">
      <c r="D1497" s="24"/>
      <c r="E1497" s="24"/>
    </row>
    <row r="1498" spans="4:5" x14ac:dyDescent="0.2">
      <c r="D1498" s="24"/>
      <c r="E1498" s="24"/>
    </row>
    <row r="1499" spans="4:5" x14ac:dyDescent="0.2">
      <c r="D1499" s="24"/>
      <c r="E1499" s="24"/>
    </row>
    <row r="1500" spans="4:5" x14ac:dyDescent="0.2">
      <c r="D1500" s="24"/>
      <c r="E1500" s="24"/>
    </row>
    <row r="1501" spans="4:5" x14ac:dyDescent="0.2">
      <c r="D1501" s="24"/>
      <c r="E1501" s="24"/>
    </row>
    <row r="1502" spans="4:5" x14ac:dyDescent="0.2">
      <c r="D1502" s="24"/>
      <c r="E1502" s="24"/>
    </row>
    <row r="1503" spans="4:5" x14ac:dyDescent="0.2">
      <c r="D1503" s="24"/>
      <c r="E1503" s="24"/>
    </row>
    <row r="1504" spans="4:5" x14ac:dyDescent="0.2">
      <c r="D1504" s="24"/>
      <c r="E1504" s="24"/>
    </row>
    <row r="1505" spans="4:5" x14ac:dyDescent="0.2">
      <c r="D1505" s="24"/>
      <c r="E1505" s="24"/>
    </row>
    <row r="1506" spans="4:5" x14ac:dyDescent="0.2">
      <c r="D1506" s="24"/>
      <c r="E1506" s="24"/>
    </row>
    <row r="1507" spans="4:5" x14ac:dyDescent="0.2">
      <c r="D1507" s="24"/>
      <c r="E1507" s="24"/>
    </row>
    <row r="1508" spans="4:5" x14ac:dyDescent="0.2">
      <c r="D1508" s="24"/>
      <c r="E1508" s="24"/>
    </row>
    <row r="1509" spans="4:5" x14ac:dyDescent="0.2">
      <c r="D1509" s="24"/>
      <c r="E1509" s="24"/>
    </row>
    <row r="1510" spans="4:5" x14ac:dyDescent="0.2">
      <c r="D1510" s="24"/>
      <c r="E1510" s="24"/>
    </row>
    <row r="1511" spans="4:5" x14ac:dyDescent="0.2">
      <c r="D1511" s="24"/>
      <c r="E1511" s="24"/>
    </row>
    <row r="1512" spans="4:5" x14ac:dyDescent="0.2">
      <c r="D1512" s="24"/>
      <c r="E1512" s="24"/>
    </row>
    <row r="1513" spans="4:5" x14ac:dyDescent="0.2">
      <c r="D1513" s="24"/>
      <c r="E1513" s="24"/>
    </row>
    <row r="1514" spans="4:5" x14ac:dyDescent="0.2">
      <c r="D1514" s="24"/>
      <c r="E1514" s="24"/>
    </row>
    <row r="1515" spans="4:5" x14ac:dyDescent="0.2">
      <c r="D1515" s="24"/>
      <c r="E1515" s="24"/>
    </row>
    <row r="1516" spans="4:5" x14ac:dyDescent="0.2">
      <c r="D1516" s="24"/>
      <c r="E1516" s="24"/>
    </row>
    <row r="1517" spans="4:5" x14ac:dyDescent="0.2">
      <c r="D1517" s="24"/>
      <c r="E1517" s="24"/>
    </row>
    <row r="1518" spans="4:5" x14ac:dyDescent="0.2">
      <c r="D1518" s="24"/>
      <c r="E1518" s="24"/>
    </row>
    <row r="1519" spans="4:5" x14ac:dyDescent="0.2">
      <c r="D1519" s="24"/>
      <c r="E1519" s="24"/>
    </row>
    <row r="1520" spans="4:5" x14ac:dyDescent="0.2">
      <c r="D1520" s="24"/>
      <c r="E1520" s="24"/>
    </row>
    <row r="1521" spans="4:5" x14ac:dyDescent="0.2">
      <c r="D1521" s="24"/>
      <c r="E1521" s="24"/>
    </row>
    <row r="1522" spans="4:5" x14ac:dyDescent="0.2">
      <c r="D1522" s="24"/>
      <c r="E1522" s="24"/>
    </row>
    <row r="1523" spans="4:5" x14ac:dyDescent="0.2">
      <c r="D1523" s="24"/>
      <c r="E1523" s="24"/>
    </row>
    <row r="1524" spans="4:5" x14ac:dyDescent="0.2">
      <c r="D1524" s="24"/>
      <c r="E1524" s="24"/>
    </row>
    <row r="1525" spans="4:5" x14ac:dyDescent="0.2">
      <c r="D1525" s="24"/>
      <c r="E1525" s="24"/>
    </row>
    <row r="1526" spans="4:5" x14ac:dyDescent="0.2">
      <c r="D1526" s="24"/>
      <c r="E1526" s="24"/>
    </row>
    <row r="1527" spans="4:5" x14ac:dyDescent="0.2">
      <c r="D1527" s="24"/>
      <c r="E1527" s="24"/>
    </row>
    <row r="1528" spans="4:5" x14ac:dyDescent="0.2">
      <c r="D1528" s="24"/>
      <c r="E1528" s="24"/>
    </row>
    <row r="1529" spans="4:5" x14ac:dyDescent="0.2">
      <c r="D1529" s="24"/>
      <c r="E1529" s="24"/>
    </row>
    <row r="1530" spans="4:5" x14ac:dyDescent="0.2">
      <c r="D1530" s="24"/>
      <c r="E1530" s="24"/>
    </row>
    <row r="1531" spans="4:5" x14ac:dyDescent="0.2">
      <c r="D1531" s="24"/>
      <c r="E1531" s="24"/>
    </row>
    <row r="1532" spans="4:5" x14ac:dyDescent="0.2">
      <c r="D1532" s="24"/>
      <c r="E1532" s="24"/>
    </row>
    <row r="1533" spans="4:5" x14ac:dyDescent="0.2">
      <c r="D1533" s="24"/>
      <c r="E1533" s="24"/>
    </row>
    <row r="1534" spans="4:5" x14ac:dyDescent="0.2">
      <c r="D1534" s="24"/>
      <c r="E1534" s="24"/>
    </row>
    <row r="1535" spans="4:5" x14ac:dyDescent="0.2">
      <c r="D1535" s="24"/>
      <c r="E1535" s="24"/>
    </row>
    <row r="1536" spans="4:5" x14ac:dyDescent="0.2">
      <c r="D1536" s="24"/>
      <c r="E1536" s="24"/>
    </row>
    <row r="1537" spans="4:5" x14ac:dyDescent="0.2">
      <c r="D1537" s="24"/>
      <c r="E1537" s="24"/>
    </row>
    <row r="1538" spans="4:5" x14ac:dyDescent="0.2">
      <c r="D1538" s="24"/>
      <c r="E1538" s="24"/>
    </row>
    <row r="1539" spans="4:5" x14ac:dyDescent="0.2">
      <c r="D1539" s="24"/>
      <c r="E1539" s="24"/>
    </row>
    <row r="1540" spans="4:5" x14ac:dyDescent="0.2">
      <c r="D1540" s="24"/>
      <c r="E1540" s="24"/>
    </row>
    <row r="1541" spans="4:5" x14ac:dyDescent="0.2">
      <c r="D1541" s="24"/>
      <c r="E1541" s="24"/>
    </row>
    <row r="1542" spans="4:5" x14ac:dyDescent="0.2">
      <c r="D1542" s="24"/>
      <c r="E1542" s="24"/>
    </row>
    <row r="1543" spans="4:5" x14ac:dyDescent="0.2">
      <c r="D1543" s="24"/>
      <c r="E1543" s="24"/>
    </row>
    <row r="1544" spans="4:5" x14ac:dyDescent="0.2">
      <c r="D1544" s="24"/>
      <c r="E1544" s="24"/>
    </row>
    <row r="1545" spans="4:5" x14ac:dyDescent="0.2">
      <c r="D1545" s="24"/>
      <c r="E1545" s="24"/>
    </row>
    <row r="1546" spans="4:5" x14ac:dyDescent="0.2">
      <c r="D1546" s="24"/>
      <c r="E1546" s="24"/>
    </row>
    <row r="1547" spans="4:5" x14ac:dyDescent="0.2">
      <c r="D1547" s="24"/>
      <c r="E1547" s="24"/>
    </row>
    <row r="1548" spans="4:5" x14ac:dyDescent="0.2">
      <c r="D1548" s="24"/>
      <c r="E1548" s="24"/>
    </row>
    <row r="1549" spans="4:5" x14ac:dyDescent="0.2">
      <c r="D1549" s="24"/>
      <c r="E1549" s="24"/>
    </row>
    <row r="1550" spans="4:5" x14ac:dyDescent="0.2">
      <c r="D1550" s="24"/>
      <c r="E1550" s="24"/>
    </row>
    <row r="1551" spans="4:5" x14ac:dyDescent="0.2">
      <c r="D1551" s="24"/>
      <c r="E1551" s="24"/>
    </row>
    <row r="1552" spans="4:5" x14ac:dyDescent="0.2">
      <c r="D1552" s="24"/>
      <c r="E1552" s="24"/>
    </row>
    <row r="1553" spans="4:5" x14ac:dyDescent="0.2">
      <c r="D1553" s="24"/>
      <c r="E1553" s="24"/>
    </row>
    <row r="1554" spans="4:5" x14ac:dyDescent="0.2">
      <c r="D1554" s="24"/>
      <c r="E1554" s="24"/>
    </row>
    <row r="1555" spans="4:5" x14ac:dyDescent="0.2">
      <c r="D1555" s="24"/>
      <c r="E1555" s="24"/>
    </row>
    <row r="1556" spans="4:5" x14ac:dyDescent="0.2">
      <c r="D1556" s="24"/>
      <c r="E1556" s="24"/>
    </row>
    <row r="1557" spans="4:5" x14ac:dyDescent="0.2">
      <c r="D1557" s="24"/>
      <c r="E1557" s="24"/>
    </row>
    <row r="1558" spans="4:5" x14ac:dyDescent="0.2">
      <c r="D1558" s="24"/>
      <c r="E1558" s="24"/>
    </row>
    <row r="1559" spans="4:5" x14ac:dyDescent="0.2">
      <c r="D1559" s="24"/>
      <c r="E1559" s="24"/>
    </row>
    <row r="1560" spans="4:5" x14ac:dyDescent="0.2">
      <c r="D1560" s="24"/>
      <c r="E1560" s="24"/>
    </row>
    <row r="1561" spans="4:5" x14ac:dyDescent="0.2">
      <c r="D1561" s="24"/>
      <c r="E1561" s="24"/>
    </row>
    <row r="1562" spans="4:5" x14ac:dyDescent="0.2">
      <c r="D1562" s="24"/>
      <c r="E1562" s="24"/>
    </row>
    <row r="1563" spans="4:5" x14ac:dyDescent="0.2">
      <c r="D1563" s="24"/>
      <c r="E1563" s="24"/>
    </row>
    <row r="1564" spans="4:5" x14ac:dyDescent="0.2">
      <c r="D1564" s="24"/>
      <c r="E1564" s="24"/>
    </row>
    <row r="1565" spans="4:5" x14ac:dyDescent="0.2">
      <c r="D1565" s="24"/>
      <c r="E1565" s="24"/>
    </row>
    <row r="1566" spans="4:5" x14ac:dyDescent="0.2">
      <c r="D1566" s="24"/>
      <c r="E1566" s="24"/>
    </row>
    <row r="1567" spans="4:5" x14ac:dyDescent="0.2">
      <c r="D1567" s="24"/>
      <c r="E1567" s="24"/>
    </row>
    <row r="1568" spans="4:5" x14ac:dyDescent="0.2">
      <c r="D1568" s="24"/>
      <c r="E1568" s="24"/>
    </row>
    <row r="1569" spans="4:5" x14ac:dyDescent="0.2">
      <c r="D1569" s="24"/>
      <c r="E1569" s="24"/>
    </row>
    <row r="1570" spans="4:5" x14ac:dyDescent="0.2">
      <c r="D1570" s="24"/>
      <c r="E1570" s="24"/>
    </row>
    <row r="1571" spans="4:5" x14ac:dyDescent="0.2">
      <c r="D1571" s="24"/>
      <c r="E1571" s="24"/>
    </row>
    <row r="1572" spans="4:5" x14ac:dyDescent="0.2">
      <c r="D1572" s="24"/>
      <c r="E1572" s="24"/>
    </row>
    <row r="1573" spans="4:5" x14ac:dyDescent="0.2">
      <c r="D1573" s="24"/>
      <c r="E1573" s="24"/>
    </row>
    <row r="1574" spans="4:5" x14ac:dyDescent="0.2">
      <c r="D1574" s="24"/>
      <c r="E1574" s="24"/>
    </row>
    <row r="1575" spans="4:5" x14ac:dyDescent="0.2">
      <c r="D1575" s="24"/>
      <c r="E1575" s="24"/>
    </row>
    <row r="1576" spans="4:5" x14ac:dyDescent="0.2">
      <c r="D1576" s="24"/>
      <c r="E1576" s="24"/>
    </row>
    <row r="1577" spans="4:5" x14ac:dyDescent="0.2">
      <c r="D1577" s="24"/>
      <c r="E1577" s="24"/>
    </row>
    <row r="1578" spans="4:5" x14ac:dyDescent="0.2">
      <c r="D1578" s="24"/>
      <c r="E1578" s="24"/>
    </row>
    <row r="1579" spans="4:5" x14ac:dyDescent="0.2">
      <c r="D1579" s="24"/>
      <c r="E1579" s="24"/>
    </row>
    <row r="1580" spans="4:5" x14ac:dyDescent="0.2">
      <c r="D1580" s="24"/>
      <c r="E1580" s="24"/>
    </row>
    <row r="1581" spans="4:5" x14ac:dyDescent="0.2">
      <c r="D1581" s="24"/>
      <c r="E1581" s="24"/>
    </row>
    <row r="1582" spans="4:5" x14ac:dyDescent="0.2">
      <c r="D1582" s="24"/>
      <c r="E1582" s="24"/>
    </row>
    <row r="1583" spans="4:5" x14ac:dyDescent="0.2">
      <c r="D1583" s="24"/>
      <c r="E1583" s="24"/>
    </row>
    <row r="1584" spans="4:5" x14ac:dyDescent="0.2">
      <c r="D1584" s="24"/>
      <c r="E1584" s="24"/>
    </row>
    <row r="1585" spans="4:5" x14ac:dyDescent="0.2">
      <c r="D1585" s="24"/>
      <c r="E1585" s="24"/>
    </row>
    <row r="1586" spans="4:5" x14ac:dyDescent="0.2">
      <c r="D1586" s="24"/>
      <c r="E1586" s="24"/>
    </row>
    <row r="1587" spans="4:5" x14ac:dyDescent="0.2">
      <c r="D1587" s="24"/>
      <c r="E1587" s="24"/>
    </row>
    <row r="1588" spans="4:5" x14ac:dyDescent="0.2">
      <c r="D1588" s="24"/>
      <c r="E1588" s="24"/>
    </row>
    <row r="1589" spans="4:5" x14ac:dyDescent="0.2">
      <c r="D1589" s="24"/>
      <c r="E1589" s="24"/>
    </row>
    <row r="1590" spans="4:5" x14ac:dyDescent="0.2">
      <c r="D1590" s="24"/>
      <c r="E1590" s="24"/>
    </row>
    <row r="1591" spans="4:5" x14ac:dyDescent="0.2">
      <c r="D1591" s="24"/>
      <c r="E1591" s="24"/>
    </row>
    <row r="1592" spans="4:5" x14ac:dyDescent="0.2">
      <c r="D1592" s="24"/>
      <c r="E1592" s="24"/>
    </row>
    <row r="1593" spans="4:5" x14ac:dyDescent="0.2">
      <c r="D1593" s="24"/>
      <c r="E1593" s="24"/>
    </row>
    <row r="1594" spans="4:5" x14ac:dyDescent="0.2">
      <c r="D1594" s="24"/>
      <c r="E1594" s="24"/>
    </row>
    <row r="1595" spans="4:5" x14ac:dyDescent="0.2">
      <c r="D1595" s="24"/>
      <c r="E1595" s="24"/>
    </row>
    <row r="1596" spans="4:5" x14ac:dyDescent="0.2">
      <c r="D1596" s="24"/>
      <c r="E1596" s="24"/>
    </row>
    <row r="1597" spans="4:5" x14ac:dyDescent="0.2">
      <c r="D1597" s="24"/>
      <c r="E1597" s="24"/>
    </row>
    <row r="1598" spans="4:5" x14ac:dyDescent="0.2">
      <c r="D1598" s="24"/>
      <c r="E1598" s="24"/>
    </row>
    <row r="1599" spans="4:5" x14ac:dyDescent="0.2">
      <c r="D1599" s="24"/>
      <c r="E1599" s="24"/>
    </row>
    <row r="1600" spans="4:5" x14ac:dyDescent="0.2">
      <c r="D1600" s="24"/>
      <c r="E1600" s="24"/>
    </row>
    <row r="1601" spans="4:5" x14ac:dyDescent="0.2">
      <c r="D1601" s="24"/>
      <c r="E1601" s="24"/>
    </row>
    <row r="1602" spans="4:5" x14ac:dyDescent="0.2">
      <c r="D1602" s="24"/>
      <c r="E1602" s="24"/>
    </row>
    <row r="1603" spans="4:5" x14ac:dyDescent="0.2">
      <c r="D1603" s="24"/>
      <c r="E1603" s="24"/>
    </row>
    <row r="1604" spans="4:5" x14ac:dyDescent="0.2">
      <c r="D1604" s="24"/>
      <c r="E1604" s="24"/>
    </row>
    <row r="1605" spans="4:5" x14ac:dyDescent="0.2">
      <c r="D1605" s="24"/>
      <c r="E1605" s="24"/>
    </row>
    <row r="1606" spans="4:5" x14ac:dyDescent="0.2">
      <c r="D1606" s="24"/>
      <c r="E1606" s="24"/>
    </row>
    <row r="1607" spans="4:5" x14ac:dyDescent="0.2">
      <c r="D1607" s="24"/>
      <c r="E1607" s="24"/>
    </row>
    <row r="1608" spans="4:5" x14ac:dyDescent="0.2">
      <c r="D1608" s="24"/>
      <c r="E1608" s="24"/>
    </row>
    <row r="1609" spans="4:5" x14ac:dyDescent="0.2">
      <c r="D1609" s="24"/>
      <c r="E1609" s="24"/>
    </row>
    <row r="1610" spans="4:5" x14ac:dyDescent="0.2">
      <c r="D1610" s="24"/>
      <c r="E1610" s="24"/>
    </row>
    <row r="1611" spans="4:5" x14ac:dyDescent="0.2">
      <c r="D1611" s="24"/>
      <c r="E1611" s="24"/>
    </row>
    <row r="1612" spans="4:5" x14ac:dyDescent="0.2">
      <c r="D1612" s="24"/>
      <c r="E1612" s="24"/>
    </row>
    <row r="1613" spans="4:5" x14ac:dyDescent="0.2">
      <c r="D1613" s="24"/>
      <c r="E1613" s="24"/>
    </row>
    <row r="1614" spans="4:5" x14ac:dyDescent="0.2">
      <c r="D1614" s="24"/>
      <c r="E1614" s="24"/>
    </row>
    <row r="1615" spans="4:5" x14ac:dyDescent="0.2">
      <c r="D1615" s="24"/>
      <c r="E1615" s="24"/>
    </row>
    <row r="1616" spans="4:5" x14ac:dyDescent="0.2">
      <c r="D1616" s="24"/>
      <c r="E1616" s="24"/>
    </row>
    <row r="1617" spans="4:5" x14ac:dyDescent="0.2">
      <c r="D1617" s="24"/>
      <c r="E1617" s="24"/>
    </row>
    <row r="1618" spans="4:5" x14ac:dyDescent="0.2">
      <c r="D1618" s="24"/>
      <c r="E1618" s="24"/>
    </row>
    <row r="1619" spans="4:5" x14ac:dyDescent="0.2">
      <c r="D1619" s="24"/>
      <c r="E1619" s="24"/>
    </row>
    <row r="1620" spans="4:5" x14ac:dyDescent="0.2">
      <c r="D1620" s="24"/>
      <c r="E1620" s="24"/>
    </row>
    <row r="1621" spans="4:5" x14ac:dyDescent="0.2">
      <c r="D1621" s="24"/>
      <c r="E1621" s="24"/>
    </row>
    <row r="1622" spans="4:5" x14ac:dyDescent="0.2">
      <c r="D1622" s="24"/>
      <c r="E1622" s="24"/>
    </row>
    <row r="1623" spans="4:5" x14ac:dyDescent="0.2">
      <c r="D1623" s="24"/>
      <c r="E1623" s="24"/>
    </row>
    <row r="1624" spans="4:5" x14ac:dyDescent="0.2">
      <c r="D1624" s="24"/>
      <c r="E1624" s="24"/>
    </row>
    <row r="1625" spans="4:5" x14ac:dyDescent="0.2">
      <c r="D1625" s="24"/>
      <c r="E1625" s="24"/>
    </row>
    <row r="1626" spans="4:5" x14ac:dyDescent="0.2">
      <c r="D1626" s="24"/>
      <c r="E1626" s="24"/>
    </row>
    <row r="1627" spans="4:5" x14ac:dyDescent="0.2">
      <c r="D1627" s="24"/>
      <c r="E1627" s="24"/>
    </row>
    <row r="1628" spans="4:5" x14ac:dyDescent="0.2">
      <c r="D1628" s="24"/>
      <c r="E1628" s="24"/>
    </row>
    <row r="1629" spans="4:5" x14ac:dyDescent="0.2">
      <c r="D1629" s="24"/>
      <c r="E1629" s="24"/>
    </row>
    <row r="1630" spans="4:5" x14ac:dyDescent="0.2">
      <c r="D1630" s="24"/>
      <c r="E1630" s="24"/>
    </row>
    <row r="1631" spans="4:5" x14ac:dyDescent="0.2">
      <c r="D1631" s="24"/>
      <c r="E1631" s="24"/>
    </row>
    <row r="1632" spans="4:5" x14ac:dyDescent="0.2">
      <c r="D1632" s="24"/>
      <c r="E1632" s="24"/>
    </row>
    <row r="1633" spans="4:5" x14ac:dyDescent="0.2">
      <c r="D1633" s="24"/>
      <c r="E1633" s="24"/>
    </row>
    <row r="1634" spans="4:5" x14ac:dyDescent="0.2">
      <c r="D1634" s="24"/>
      <c r="E1634" s="24"/>
    </row>
    <row r="1635" spans="4:5" x14ac:dyDescent="0.2">
      <c r="D1635" s="24"/>
      <c r="E1635" s="24"/>
    </row>
    <row r="1636" spans="4:5" x14ac:dyDescent="0.2">
      <c r="D1636" s="24"/>
      <c r="E1636" s="24"/>
    </row>
    <row r="1637" spans="4:5" x14ac:dyDescent="0.2">
      <c r="D1637" s="24"/>
      <c r="E1637" s="24"/>
    </row>
    <row r="1638" spans="4:5" x14ac:dyDescent="0.2">
      <c r="D1638" s="24"/>
      <c r="E1638" s="24"/>
    </row>
    <row r="1639" spans="4:5" x14ac:dyDescent="0.2">
      <c r="D1639" s="24"/>
      <c r="E1639" s="24"/>
    </row>
    <row r="1640" spans="4:5" x14ac:dyDescent="0.2">
      <c r="D1640" s="24"/>
      <c r="E1640" s="24"/>
    </row>
    <row r="1641" spans="4:5" x14ac:dyDescent="0.2">
      <c r="D1641" s="24"/>
      <c r="E1641" s="24"/>
    </row>
    <row r="1642" spans="4:5" x14ac:dyDescent="0.2">
      <c r="D1642" s="24"/>
      <c r="E1642" s="24"/>
    </row>
    <row r="1643" spans="4:5" x14ac:dyDescent="0.2">
      <c r="D1643" s="24"/>
      <c r="E1643" s="24"/>
    </row>
    <row r="1644" spans="4:5" x14ac:dyDescent="0.2">
      <c r="D1644" s="24"/>
      <c r="E1644" s="24"/>
    </row>
    <row r="1645" spans="4:5" x14ac:dyDescent="0.2">
      <c r="D1645" s="24"/>
      <c r="E1645" s="24"/>
    </row>
    <row r="1646" spans="4:5" x14ac:dyDescent="0.2">
      <c r="D1646" s="24"/>
      <c r="E1646" s="24"/>
    </row>
    <row r="1647" spans="4:5" x14ac:dyDescent="0.2">
      <c r="D1647" s="24"/>
      <c r="E1647" s="24"/>
    </row>
    <row r="1648" spans="4:5" x14ac:dyDescent="0.2">
      <c r="D1648" s="24"/>
      <c r="E1648" s="24"/>
    </row>
    <row r="1649" spans="4:5" x14ac:dyDescent="0.2">
      <c r="D1649" s="24"/>
      <c r="E1649" s="24"/>
    </row>
    <row r="1650" spans="4:5" x14ac:dyDescent="0.2">
      <c r="D1650" s="24"/>
      <c r="E1650" s="24"/>
    </row>
    <row r="1651" spans="4:5" x14ac:dyDescent="0.2">
      <c r="D1651" s="24"/>
      <c r="E1651" s="24"/>
    </row>
    <row r="1652" spans="4:5" x14ac:dyDescent="0.2">
      <c r="D1652" s="24"/>
      <c r="E1652" s="24"/>
    </row>
    <row r="1653" spans="4:5" x14ac:dyDescent="0.2">
      <c r="D1653" s="24"/>
      <c r="E1653" s="24"/>
    </row>
    <row r="1654" spans="4:5" x14ac:dyDescent="0.2">
      <c r="D1654" s="24"/>
      <c r="E1654" s="24"/>
    </row>
    <row r="1655" spans="4:5" x14ac:dyDescent="0.2">
      <c r="D1655" s="24"/>
      <c r="E1655" s="24"/>
    </row>
    <row r="1656" spans="4:5" x14ac:dyDescent="0.2">
      <c r="D1656" s="24"/>
      <c r="E1656" s="24"/>
    </row>
    <row r="1657" spans="4:5" x14ac:dyDescent="0.2">
      <c r="D1657" s="24"/>
      <c r="E1657" s="24"/>
    </row>
    <row r="1658" spans="4:5" x14ac:dyDescent="0.2">
      <c r="D1658" s="24"/>
      <c r="E1658" s="24"/>
    </row>
    <row r="1659" spans="4:5" x14ac:dyDescent="0.2">
      <c r="D1659" s="24"/>
      <c r="E1659" s="24"/>
    </row>
    <row r="1660" spans="4:5" x14ac:dyDescent="0.2">
      <c r="D1660" s="24"/>
      <c r="E1660" s="24"/>
    </row>
    <row r="1661" spans="4:5" x14ac:dyDescent="0.2">
      <c r="D1661" s="24"/>
      <c r="E1661" s="24"/>
    </row>
    <row r="1662" spans="4:5" x14ac:dyDescent="0.2">
      <c r="D1662" s="24"/>
      <c r="E1662" s="24"/>
    </row>
    <row r="1663" spans="4:5" x14ac:dyDescent="0.2">
      <c r="D1663" s="24"/>
      <c r="E1663" s="24"/>
    </row>
    <row r="1664" spans="4:5" x14ac:dyDescent="0.2">
      <c r="D1664" s="24"/>
      <c r="E1664" s="24"/>
    </row>
    <row r="1665" spans="4:5" x14ac:dyDescent="0.2">
      <c r="D1665" s="24"/>
      <c r="E1665" s="24"/>
    </row>
    <row r="1666" spans="4:5" x14ac:dyDescent="0.2">
      <c r="D1666" s="24"/>
      <c r="E1666" s="24"/>
    </row>
    <row r="1667" spans="4:5" x14ac:dyDescent="0.2">
      <c r="D1667" s="24"/>
      <c r="E1667" s="24"/>
    </row>
    <row r="1668" spans="4:5" x14ac:dyDescent="0.2">
      <c r="D1668" s="24"/>
      <c r="E1668" s="24"/>
    </row>
    <row r="1669" spans="4:5" x14ac:dyDescent="0.2">
      <c r="D1669" s="24"/>
      <c r="E1669" s="24"/>
    </row>
    <row r="1670" spans="4:5" x14ac:dyDescent="0.2">
      <c r="D1670" s="24"/>
      <c r="E1670" s="24"/>
    </row>
    <row r="1671" spans="4:5" x14ac:dyDescent="0.2">
      <c r="D1671" s="24"/>
      <c r="E1671" s="24"/>
    </row>
    <row r="1672" spans="4:5" x14ac:dyDescent="0.2">
      <c r="D1672" s="24"/>
      <c r="E1672" s="24"/>
    </row>
    <row r="1673" spans="4:5" x14ac:dyDescent="0.2">
      <c r="D1673" s="24"/>
      <c r="E1673" s="24"/>
    </row>
    <row r="1674" spans="4:5" x14ac:dyDescent="0.2">
      <c r="D1674" s="24"/>
      <c r="E1674" s="24"/>
    </row>
    <row r="1675" spans="4:5" x14ac:dyDescent="0.2">
      <c r="D1675" s="24"/>
      <c r="E1675" s="24"/>
    </row>
    <row r="1676" spans="4:5" x14ac:dyDescent="0.2">
      <c r="D1676" s="24"/>
      <c r="E1676" s="24"/>
    </row>
    <row r="1677" spans="4:5" x14ac:dyDescent="0.2">
      <c r="D1677" s="24"/>
      <c r="E1677" s="24"/>
    </row>
    <row r="1678" spans="4:5" x14ac:dyDescent="0.2">
      <c r="D1678" s="24"/>
      <c r="E1678" s="24"/>
    </row>
    <row r="1679" spans="4:5" x14ac:dyDescent="0.2">
      <c r="D1679" s="24"/>
      <c r="E1679" s="24"/>
    </row>
    <row r="1680" spans="4:5" x14ac:dyDescent="0.2">
      <c r="D1680" s="24"/>
      <c r="E1680" s="24"/>
    </row>
    <row r="1681" spans="4:5" x14ac:dyDescent="0.2">
      <c r="D1681" s="24"/>
      <c r="E1681" s="24"/>
    </row>
    <row r="1682" spans="4:5" x14ac:dyDescent="0.2">
      <c r="D1682" s="24"/>
      <c r="E1682" s="24"/>
    </row>
    <row r="1683" spans="4:5" x14ac:dyDescent="0.2">
      <c r="D1683" s="24"/>
      <c r="E1683" s="24"/>
    </row>
    <row r="1684" spans="4:5" x14ac:dyDescent="0.2">
      <c r="D1684" s="24"/>
      <c r="E1684" s="24"/>
    </row>
    <row r="1685" spans="4:5" x14ac:dyDescent="0.2">
      <c r="D1685" s="24"/>
      <c r="E1685" s="24"/>
    </row>
    <row r="1686" spans="4:5" x14ac:dyDescent="0.2">
      <c r="D1686" s="24"/>
      <c r="E1686" s="24"/>
    </row>
    <row r="1687" spans="4:5" x14ac:dyDescent="0.2">
      <c r="D1687" s="24"/>
      <c r="E1687" s="24"/>
    </row>
    <row r="1688" spans="4:5" x14ac:dyDescent="0.2">
      <c r="D1688" s="24"/>
      <c r="E1688" s="24"/>
    </row>
    <row r="1689" spans="4:5" x14ac:dyDescent="0.2">
      <c r="D1689" s="24"/>
      <c r="E1689" s="24"/>
    </row>
    <row r="1690" spans="4:5" x14ac:dyDescent="0.2">
      <c r="D1690" s="24"/>
      <c r="E1690" s="24"/>
    </row>
    <row r="1691" spans="4:5" x14ac:dyDescent="0.2">
      <c r="D1691" s="24"/>
      <c r="E1691" s="24"/>
    </row>
    <row r="1692" spans="4:5" x14ac:dyDescent="0.2">
      <c r="D1692" s="24"/>
      <c r="E1692" s="24"/>
    </row>
    <row r="1693" spans="4:5" x14ac:dyDescent="0.2">
      <c r="D1693" s="24"/>
      <c r="E1693" s="24"/>
    </row>
    <row r="1694" spans="4:5" x14ac:dyDescent="0.2">
      <c r="D1694" s="24"/>
      <c r="E1694" s="24"/>
    </row>
    <row r="1695" spans="4:5" x14ac:dyDescent="0.2">
      <c r="D1695" s="24"/>
      <c r="E1695" s="24"/>
    </row>
    <row r="1696" spans="4:5" x14ac:dyDescent="0.2">
      <c r="D1696" s="24"/>
      <c r="E1696" s="24"/>
    </row>
    <row r="1697" spans="4:5" x14ac:dyDescent="0.2">
      <c r="D1697" s="24"/>
      <c r="E1697" s="24"/>
    </row>
    <row r="1698" spans="4:5" x14ac:dyDescent="0.2">
      <c r="D1698" s="24"/>
      <c r="E1698" s="24"/>
    </row>
    <row r="1699" spans="4:5" x14ac:dyDescent="0.2">
      <c r="D1699" s="24"/>
      <c r="E1699" s="24"/>
    </row>
    <row r="1700" spans="4:5" x14ac:dyDescent="0.2">
      <c r="D1700" s="24"/>
      <c r="E1700" s="24"/>
    </row>
    <row r="1701" spans="4:5" x14ac:dyDescent="0.2">
      <c r="D1701" s="24"/>
      <c r="E1701" s="24"/>
    </row>
    <row r="1702" spans="4:5" x14ac:dyDescent="0.2">
      <c r="D1702" s="24"/>
      <c r="E1702" s="24"/>
    </row>
    <row r="1703" spans="4:5" x14ac:dyDescent="0.2">
      <c r="D1703" s="24"/>
      <c r="E1703" s="24"/>
    </row>
    <row r="1704" spans="4:5" x14ac:dyDescent="0.2">
      <c r="D1704" s="24"/>
      <c r="E1704" s="24"/>
    </row>
    <row r="1705" spans="4:5" x14ac:dyDescent="0.2">
      <c r="D1705" s="24"/>
      <c r="E1705" s="24"/>
    </row>
    <row r="1706" spans="4:5" x14ac:dyDescent="0.2">
      <c r="D1706" s="24"/>
      <c r="E1706" s="24"/>
    </row>
    <row r="1707" spans="4:5" x14ac:dyDescent="0.2">
      <c r="D1707" s="24"/>
      <c r="E1707" s="24"/>
    </row>
    <row r="1708" spans="4:5" x14ac:dyDescent="0.2">
      <c r="D1708" s="24"/>
      <c r="E1708" s="24"/>
    </row>
    <row r="1709" spans="4:5" x14ac:dyDescent="0.2">
      <c r="D1709" s="24"/>
      <c r="E1709" s="24"/>
    </row>
    <row r="1710" spans="4:5" x14ac:dyDescent="0.2">
      <c r="D1710" s="24"/>
      <c r="E1710" s="24"/>
    </row>
    <row r="1711" spans="4:5" x14ac:dyDescent="0.2">
      <c r="D1711" s="24"/>
      <c r="E1711" s="24"/>
    </row>
    <row r="1712" spans="4:5" x14ac:dyDescent="0.2">
      <c r="D1712" s="24"/>
      <c r="E1712" s="24"/>
    </row>
    <row r="1713" spans="4:5" x14ac:dyDescent="0.2">
      <c r="D1713" s="24"/>
      <c r="E1713" s="24"/>
    </row>
    <row r="1714" spans="4:5" x14ac:dyDescent="0.2">
      <c r="D1714" s="24"/>
      <c r="E1714" s="24"/>
    </row>
    <row r="1715" spans="4:5" x14ac:dyDescent="0.2">
      <c r="D1715" s="24"/>
      <c r="E1715" s="24"/>
    </row>
    <row r="1716" spans="4:5" x14ac:dyDescent="0.2">
      <c r="D1716" s="24"/>
      <c r="E1716" s="24"/>
    </row>
    <row r="1717" spans="4:5" x14ac:dyDescent="0.2">
      <c r="D1717" s="24"/>
      <c r="E1717" s="24"/>
    </row>
    <row r="1718" spans="4:5" x14ac:dyDescent="0.2">
      <c r="D1718" s="24"/>
      <c r="E1718" s="24"/>
    </row>
    <row r="1719" spans="4:5" x14ac:dyDescent="0.2">
      <c r="D1719" s="24"/>
      <c r="E1719" s="24"/>
    </row>
    <row r="1720" spans="4:5" x14ac:dyDescent="0.2">
      <c r="D1720" s="24"/>
      <c r="E1720" s="24"/>
    </row>
    <row r="1721" spans="4:5" x14ac:dyDescent="0.2">
      <c r="D1721" s="24"/>
      <c r="E1721" s="24"/>
    </row>
    <row r="1722" spans="4:5" x14ac:dyDescent="0.2">
      <c r="D1722" s="24"/>
      <c r="E1722" s="24"/>
    </row>
    <row r="1723" spans="4:5" x14ac:dyDescent="0.2">
      <c r="D1723" s="24"/>
      <c r="E1723" s="24"/>
    </row>
    <row r="1724" spans="4:5" x14ac:dyDescent="0.2">
      <c r="D1724" s="24"/>
      <c r="E1724" s="24"/>
    </row>
    <row r="1725" spans="4:5" x14ac:dyDescent="0.2">
      <c r="D1725" s="24"/>
      <c r="E1725" s="24"/>
    </row>
    <row r="1726" spans="4:5" x14ac:dyDescent="0.2">
      <c r="D1726" s="24"/>
      <c r="E1726" s="24"/>
    </row>
    <row r="1727" spans="4:5" x14ac:dyDescent="0.2">
      <c r="D1727" s="24"/>
      <c r="E1727" s="24"/>
    </row>
    <row r="1728" spans="4:5" x14ac:dyDescent="0.2">
      <c r="D1728" s="24"/>
      <c r="E1728" s="24"/>
    </row>
    <row r="1729" spans="4:5" x14ac:dyDescent="0.2">
      <c r="D1729" s="24"/>
      <c r="E1729" s="24"/>
    </row>
    <row r="1730" spans="4:5" x14ac:dyDescent="0.2">
      <c r="D1730" s="24"/>
      <c r="E1730" s="24"/>
    </row>
    <row r="1731" spans="4:5" x14ac:dyDescent="0.2">
      <c r="D1731" s="24"/>
      <c r="E1731" s="24"/>
    </row>
    <row r="1732" spans="4:5" x14ac:dyDescent="0.2">
      <c r="D1732" s="24"/>
      <c r="E1732" s="24"/>
    </row>
    <row r="1733" spans="4:5" x14ac:dyDescent="0.2">
      <c r="D1733" s="24"/>
      <c r="E1733" s="24"/>
    </row>
    <row r="1734" spans="4:5" x14ac:dyDescent="0.2">
      <c r="D1734" s="24"/>
      <c r="E1734" s="24"/>
    </row>
    <row r="1735" spans="4:5" x14ac:dyDescent="0.2">
      <c r="D1735" s="24"/>
      <c r="E1735" s="24"/>
    </row>
    <row r="1736" spans="4:5" x14ac:dyDescent="0.2">
      <c r="D1736" s="24"/>
      <c r="E1736" s="24"/>
    </row>
    <row r="1737" spans="4:5" x14ac:dyDescent="0.2">
      <c r="D1737" s="24"/>
      <c r="E1737" s="24"/>
    </row>
    <row r="1738" spans="4:5" x14ac:dyDescent="0.2">
      <c r="D1738" s="24"/>
      <c r="E1738" s="24"/>
    </row>
    <row r="1739" spans="4:5" x14ac:dyDescent="0.2">
      <c r="D1739" s="24"/>
      <c r="E1739" s="24"/>
    </row>
    <row r="1740" spans="4:5" x14ac:dyDescent="0.2">
      <c r="D1740" s="24"/>
      <c r="E1740" s="24"/>
    </row>
    <row r="1741" spans="4:5" x14ac:dyDescent="0.2">
      <c r="D1741" s="24"/>
      <c r="E1741" s="24"/>
    </row>
    <row r="1742" spans="4:5" x14ac:dyDescent="0.2">
      <c r="D1742" s="24"/>
      <c r="E1742" s="24"/>
    </row>
    <row r="1743" spans="4:5" x14ac:dyDescent="0.2">
      <c r="D1743" s="24"/>
      <c r="E1743" s="24"/>
    </row>
    <row r="1744" spans="4:5" x14ac:dyDescent="0.2">
      <c r="D1744" s="24"/>
      <c r="E1744" s="24"/>
    </row>
    <row r="1745" spans="4:5" x14ac:dyDescent="0.2">
      <c r="D1745" s="24"/>
      <c r="E1745" s="24"/>
    </row>
    <row r="1746" spans="4:5" x14ac:dyDescent="0.2">
      <c r="D1746" s="24"/>
      <c r="E1746" s="24"/>
    </row>
    <row r="1747" spans="4:5" x14ac:dyDescent="0.2">
      <c r="D1747" s="24"/>
      <c r="E1747" s="24"/>
    </row>
    <row r="1748" spans="4:5" x14ac:dyDescent="0.2">
      <c r="D1748" s="24"/>
      <c r="E1748" s="24"/>
    </row>
    <row r="1749" spans="4:5" x14ac:dyDescent="0.2">
      <c r="D1749" s="24"/>
      <c r="E1749" s="24"/>
    </row>
    <row r="1750" spans="4:5" x14ac:dyDescent="0.2">
      <c r="D1750" s="24"/>
      <c r="E1750" s="24"/>
    </row>
    <row r="1751" spans="4:5" x14ac:dyDescent="0.2">
      <c r="D1751" s="24"/>
      <c r="E1751" s="24"/>
    </row>
    <row r="1752" spans="4:5" x14ac:dyDescent="0.2">
      <c r="D1752" s="24"/>
      <c r="E1752" s="24"/>
    </row>
    <row r="1753" spans="4:5" x14ac:dyDescent="0.2">
      <c r="D1753" s="24"/>
      <c r="E1753" s="24"/>
    </row>
    <row r="1754" spans="4:5" x14ac:dyDescent="0.2">
      <c r="D1754" s="24"/>
      <c r="E1754" s="24"/>
    </row>
    <row r="1755" spans="4:5" x14ac:dyDescent="0.2">
      <c r="D1755" s="24"/>
      <c r="E1755" s="24"/>
    </row>
    <row r="1756" spans="4:5" x14ac:dyDescent="0.2">
      <c r="D1756" s="24"/>
      <c r="E1756" s="24"/>
    </row>
    <row r="1757" spans="4:5" x14ac:dyDescent="0.2">
      <c r="D1757" s="24"/>
      <c r="E1757" s="24"/>
    </row>
    <row r="1758" spans="4:5" x14ac:dyDescent="0.2">
      <c r="D1758" s="24"/>
      <c r="E1758" s="24"/>
    </row>
    <row r="1759" spans="4:5" x14ac:dyDescent="0.2">
      <c r="D1759" s="24"/>
      <c r="E1759" s="24"/>
    </row>
    <row r="1760" spans="4:5" x14ac:dyDescent="0.2">
      <c r="D1760" s="24"/>
      <c r="E1760" s="24"/>
    </row>
    <row r="1761" spans="4:5" x14ac:dyDescent="0.2">
      <c r="D1761" s="24"/>
      <c r="E1761" s="24"/>
    </row>
    <row r="1762" spans="4:5" x14ac:dyDescent="0.2">
      <c r="D1762" s="24"/>
      <c r="E1762" s="24"/>
    </row>
    <row r="1763" spans="4:5" x14ac:dyDescent="0.2">
      <c r="D1763" s="24"/>
      <c r="E1763" s="24"/>
    </row>
    <row r="1764" spans="4:5" x14ac:dyDescent="0.2">
      <c r="D1764" s="24"/>
      <c r="E1764" s="24"/>
    </row>
    <row r="1765" spans="4:5" x14ac:dyDescent="0.2">
      <c r="D1765" s="24"/>
      <c r="E1765" s="24"/>
    </row>
    <row r="1766" spans="4:5" x14ac:dyDescent="0.2">
      <c r="D1766" s="24"/>
      <c r="E1766" s="24"/>
    </row>
    <row r="1767" spans="4:5" x14ac:dyDescent="0.2">
      <c r="D1767" s="24"/>
      <c r="E1767" s="24"/>
    </row>
    <row r="1768" spans="4:5" x14ac:dyDescent="0.2">
      <c r="D1768" s="24"/>
      <c r="E1768" s="24"/>
    </row>
    <row r="1769" spans="4:5" x14ac:dyDescent="0.2">
      <c r="D1769" s="24"/>
      <c r="E1769" s="24"/>
    </row>
    <row r="1770" spans="4:5" x14ac:dyDescent="0.2">
      <c r="D1770" s="24"/>
      <c r="E1770" s="24"/>
    </row>
    <row r="1771" spans="4:5" x14ac:dyDescent="0.2">
      <c r="D1771" s="24"/>
      <c r="E1771" s="24"/>
    </row>
    <row r="1772" spans="4:5" x14ac:dyDescent="0.2">
      <c r="D1772" s="24"/>
      <c r="E1772" s="24"/>
    </row>
    <row r="1773" spans="4:5" x14ac:dyDescent="0.2">
      <c r="D1773" s="24"/>
      <c r="E1773" s="24"/>
    </row>
    <row r="1774" spans="4:5" x14ac:dyDescent="0.2">
      <c r="D1774" s="24"/>
      <c r="E1774" s="24"/>
    </row>
    <row r="1775" spans="4:5" x14ac:dyDescent="0.2">
      <c r="D1775" s="24"/>
      <c r="E1775" s="24"/>
    </row>
    <row r="1776" spans="4:5" x14ac:dyDescent="0.2">
      <c r="D1776" s="24"/>
      <c r="E1776" s="24"/>
    </row>
    <row r="1777" spans="4:5" x14ac:dyDescent="0.2">
      <c r="D1777" s="24"/>
      <c r="E1777" s="24"/>
    </row>
    <row r="1778" spans="4:5" x14ac:dyDescent="0.2">
      <c r="D1778" s="24"/>
      <c r="E1778" s="24"/>
    </row>
    <row r="1779" spans="4:5" x14ac:dyDescent="0.2">
      <c r="D1779" s="24"/>
      <c r="E1779" s="24"/>
    </row>
    <row r="1780" spans="4:5" x14ac:dyDescent="0.2">
      <c r="D1780" s="24"/>
      <c r="E1780" s="24"/>
    </row>
    <row r="1781" spans="4:5" x14ac:dyDescent="0.2">
      <c r="D1781" s="24"/>
      <c r="E1781" s="24"/>
    </row>
    <row r="1782" spans="4:5" x14ac:dyDescent="0.2">
      <c r="D1782" s="24"/>
      <c r="E1782" s="24"/>
    </row>
    <row r="1783" spans="4:5" x14ac:dyDescent="0.2">
      <c r="D1783" s="24"/>
      <c r="E1783" s="24"/>
    </row>
    <row r="1784" spans="4:5" x14ac:dyDescent="0.2">
      <c r="D1784" s="24"/>
      <c r="E1784" s="24"/>
    </row>
    <row r="1785" spans="4:5" x14ac:dyDescent="0.2">
      <c r="D1785" s="24"/>
      <c r="E1785" s="24"/>
    </row>
    <row r="1786" spans="4:5" x14ac:dyDescent="0.2">
      <c r="D1786" s="24"/>
      <c r="E1786" s="24"/>
    </row>
    <row r="1787" spans="4:5" x14ac:dyDescent="0.2">
      <c r="D1787" s="24"/>
      <c r="E1787" s="24"/>
    </row>
    <row r="1788" spans="4:5" x14ac:dyDescent="0.2">
      <c r="D1788" s="24"/>
      <c r="E1788" s="24"/>
    </row>
    <row r="1789" spans="4:5" x14ac:dyDescent="0.2">
      <c r="D1789" s="24"/>
      <c r="E1789" s="24"/>
    </row>
    <row r="1790" spans="4:5" x14ac:dyDescent="0.2">
      <c r="D1790" s="24"/>
      <c r="E1790" s="24"/>
    </row>
    <row r="1791" spans="4:5" x14ac:dyDescent="0.2">
      <c r="D1791" s="24"/>
      <c r="E1791" s="24"/>
    </row>
    <row r="1792" spans="4:5" x14ac:dyDescent="0.2">
      <c r="D1792" s="24"/>
      <c r="E1792" s="24"/>
    </row>
    <row r="1793" spans="4:5" x14ac:dyDescent="0.2">
      <c r="D1793" s="24"/>
      <c r="E1793" s="24"/>
    </row>
    <row r="1794" spans="4:5" x14ac:dyDescent="0.2">
      <c r="D1794" s="24"/>
      <c r="E1794" s="24"/>
    </row>
    <row r="1795" spans="4:5" x14ac:dyDescent="0.2">
      <c r="D1795" s="24"/>
      <c r="E1795" s="24"/>
    </row>
    <row r="1796" spans="4:5" x14ac:dyDescent="0.2">
      <c r="D1796" s="24"/>
      <c r="E1796" s="24"/>
    </row>
    <row r="1797" spans="4:5" x14ac:dyDescent="0.2">
      <c r="D1797" s="24"/>
      <c r="E1797" s="24"/>
    </row>
    <row r="1798" spans="4:5" x14ac:dyDescent="0.2">
      <c r="D1798" s="24"/>
      <c r="E1798" s="24"/>
    </row>
    <row r="1799" spans="4:5" x14ac:dyDescent="0.2">
      <c r="D1799" s="24"/>
      <c r="E1799" s="24"/>
    </row>
    <row r="1800" spans="4:5" x14ac:dyDescent="0.2">
      <c r="D1800" s="24"/>
      <c r="E1800" s="24"/>
    </row>
    <row r="1801" spans="4:5" x14ac:dyDescent="0.2">
      <c r="D1801" s="24"/>
      <c r="E1801" s="24"/>
    </row>
    <row r="1802" spans="4:5" x14ac:dyDescent="0.2">
      <c r="D1802" s="24"/>
      <c r="E1802" s="24"/>
    </row>
    <row r="1803" spans="4:5" x14ac:dyDescent="0.2">
      <c r="D1803" s="24"/>
      <c r="E1803" s="24"/>
    </row>
    <row r="1804" spans="4:5" x14ac:dyDescent="0.2">
      <c r="D1804" s="24"/>
      <c r="E1804" s="24"/>
    </row>
    <row r="1805" spans="4:5" x14ac:dyDescent="0.2">
      <c r="D1805" s="24"/>
      <c r="E1805" s="24"/>
    </row>
    <row r="1806" spans="4:5" x14ac:dyDescent="0.2">
      <c r="D1806" s="24"/>
      <c r="E1806" s="24"/>
    </row>
    <row r="1807" spans="4:5" x14ac:dyDescent="0.2">
      <c r="D1807" s="24"/>
      <c r="E1807" s="24"/>
    </row>
    <row r="1808" spans="4:5" x14ac:dyDescent="0.2">
      <c r="D1808" s="24"/>
      <c r="E1808" s="24"/>
    </row>
  </sheetData>
  <mergeCells count="9">
    <mergeCell ref="A48:B48"/>
    <mergeCell ref="E3:E4"/>
    <mergeCell ref="A1:J1"/>
    <mergeCell ref="A3:A4"/>
    <mergeCell ref="B3:B4"/>
    <mergeCell ref="C3:C4"/>
    <mergeCell ref="D3:D4"/>
    <mergeCell ref="F3:I3"/>
    <mergeCell ref="J3:J4"/>
  </mergeCells>
  <pageMargins left="0.70866141732283472" right="0.70866141732283472" top="0.59055118110236227" bottom="0.59055118110236227" header="0.31496062992125984" footer="0.31496062992125984"/>
  <pageSetup paperSize="9" scale="76" orientation="landscape" r:id="rId1"/>
  <headerFooter>
    <oddHeader xml:space="preserve">&amp;R10. sz. melléklet
12/2018.(V.31.) Egyek Önk.
</oddHeader>
  </headerFooter>
  <rowBreaks count="5" manualBreakCount="5">
    <brk id="11" max="9" man="1"/>
    <brk id="20" max="16383" man="1"/>
    <brk id="27" max="16383" man="1"/>
    <brk id="40" max="16383" man="1"/>
    <brk id="48" max="9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R11" sqref="R11"/>
    </sheetView>
  </sheetViews>
  <sheetFormatPr defaultRowHeight="12.75" x14ac:dyDescent="0.2"/>
  <sheetData/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  <headerFooter>
    <oddHeader>&amp;R                                                           11. sz. melléklet
                                      12/2018.(V.31.) Egyek Önk. r.</oddHeader>
  </headerFooter>
  <drawing r:id="rId2"/>
  <legacyDrawing r:id="rId3"/>
  <oleObjects>
    <mc:AlternateContent xmlns:mc="http://schemas.openxmlformats.org/markup-compatibility/2006">
      <mc:Choice Requires="x14">
        <oleObject progId="Munkalap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15</xdr:col>
                <xdr:colOff>561975</xdr:colOff>
                <xdr:row>142</xdr:row>
                <xdr:rowOff>0</xdr:rowOff>
              </to>
            </anchor>
          </objectPr>
        </oleObject>
      </mc:Choice>
      <mc:Fallback>
        <oleObject progId="Munkalap" shapeId="1025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topLeftCell="D1" zoomScaleNormal="100" workbookViewId="0">
      <selection activeCell="O27" sqref="O27"/>
    </sheetView>
  </sheetViews>
  <sheetFormatPr defaultColWidth="9.140625" defaultRowHeight="12.75" x14ac:dyDescent="0.2"/>
  <cols>
    <col min="1" max="1" width="4.7109375" style="419" customWidth="1"/>
    <col min="2" max="2" width="43.5703125" style="419" customWidth="1"/>
    <col min="3" max="3" width="16.28515625" style="419" customWidth="1"/>
    <col min="4" max="5" width="13.42578125" style="419" customWidth="1"/>
    <col min="6" max="6" width="10.42578125" style="419" customWidth="1"/>
    <col min="7" max="7" width="12.7109375" style="419" customWidth="1"/>
    <col min="8" max="8" width="16.28515625" style="419" customWidth="1"/>
    <col min="9" max="9" width="15.28515625" style="419" customWidth="1"/>
    <col min="10" max="13" width="9.140625" style="419"/>
    <col min="14" max="16384" width="9.140625" style="415"/>
  </cols>
  <sheetData>
    <row r="1" spans="1:9" ht="15.75" x14ac:dyDescent="0.25">
      <c r="G1" s="1684"/>
      <c r="H1" s="1684"/>
      <c r="I1" s="1684"/>
    </row>
    <row r="2" spans="1:9" ht="15.75" x14ac:dyDescent="0.25">
      <c r="A2" s="1685"/>
      <c r="B2" s="1685"/>
      <c r="C2" s="1685"/>
      <c r="D2" s="1685"/>
      <c r="E2" s="1685"/>
      <c r="F2" s="1685"/>
      <c r="G2" s="1685"/>
      <c r="H2" s="1685"/>
      <c r="I2" s="1685"/>
    </row>
    <row r="3" spans="1:9" ht="17.25" customHeight="1" x14ac:dyDescent="0.25">
      <c r="A3" s="1686" t="s">
        <v>687</v>
      </c>
      <c r="B3" s="1686"/>
      <c r="C3" s="1686"/>
      <c r="D3" s="1686"/>
      <c r="E3" s="1686"/>
      <c r="F3" s="1686"/>
      <c r="G3" s="1686"/>
      <c r="H3" s="1686"/>
      <c r="I3" s="1686"/>
    </row>
    <row r="4" spans="1:9" ht="17.25" customHeight="1" x14ac:dyDescent="0.25">
      <c r="A4" s="420"/>
      <c r="B4" s="420"/>
      <c r="C4" s="420"/>
      <c r="D4" s="420"/>
      <c r="E4" s="420"/>
      <c r="F4" s="420"/>
      <c r="G4" s="420"/>
      <c r="H4" s="420"/>
      <c r="I4" s="420"/>
    </row>
    <row r="5" spans="1:9" ht="17.25" customHeight="1" x14ac:dyDescent="0.25">
      <c r="A5" s="420"/>
      <c r="B5" s="1687"/>
      <c r="C5" s="1687"/>
      <c r="D5" s="1687"/>
      <c r="E5" s="1687"/>
      <c r="F5" s="1687"/>
      <c r="G5" s="1687"/>
      <c r="H5" s="1687"/>
      <c r="I5" s="420"/>
    </row>
    <row r="7" spans="1:9" ht="13.5" customHeight="1" thickBot="1" x14ac:dyDescent="0.3">
      <c r="H7" s="1688" t="s">
        <v>550</v>
      </c>
      <c r="I7" s="1688"/>
    </row>
    <row r="8" spans="1:9" ht="15.75" x14ac:dyDescent="0.2">
      <c r="A8" s="1689" t="s">
        <v>256</v>
      </c>
      <c r="B8" s="1691" t="s">
        <v>314</v>
      </c>
      <c r="C8" s="1693" t="s">
        <v>257</v>
      </c>
      <c r="D8" s="1693" t="s">
        <v>258</v>
      </c>
      <c r="E8" s="1693"/>
      <c r="F8" s="1693"/>
      <c r="G8" s="1693"/>
      <c r="H8" s="1693"/>
      <c r="I8" s="1695"/>
    </row>
    <row r="9" spans="1:9" ht="47.25" x14ac:dyDescent="0.2">
      <c r="A9" s="1690"/>
      <c r="B9" s="1692"/>
      <c r="C9" s="1694"/>
      <c r="D9" s="449" t="s">
        <v>259</v>
      </c>
      <c r="E9" s="449" t="s">
        <v>260</v>
      </c>
      <c r="F9" s="449" t="s">
        <v>261</v>
      </c>
      <c r="G9" s="449" t="s">
        <v>262</v>
      </c>
      <c r="H9" s="449" t="s">
        <v>263</v>
      </c>
      <c r="I9" s="450" t="s">
        <v>264</v>
      </c>
    </row>
    <row r="10" spans="1:9" ht="13.5" thickBot="1" x14ac:dyDescent="0.25">
      <c r="A10" s="451" t="s">
        <v>0</v>
      </c>
      <c r="B10" s="452" t="s">
        <v>4</v>
      </c>
      <c r="C10" s="452" t="s">
        <v>8</v>
      </c>
      <c r="D10" s="452" t="s">
        <v>2</v>
      </c>
      <c r="E10" s="452" t="s">
        <v>5</v>
      </c>
      <c r="F10" s="452" t="s">
        <v>9</v>
      </c>
      <c r="G10" s="452" t="s">
        <v>3</v>
      </c>
      <c r="H10" s="452" t="s">
        <v>265</v>
      </c>
      <c r="I10" s="453" t="s">
        <v>266</v>
      </c>
    </row>
    <row r="11" spans="1:9" ht="16.5" thickBot="1" x14ac:dyDescent="0.3">
      <c r="A11" s="1696" t="s">
        <v>315</v>
      </c>
      <c r="B11" s="1696"/>
    </row>
    <row r="12" spans="1:9" ht="15.75" thickBot="1" x14ac:dyDescent="0.3">
      <c r="A12" s="454" t="s">
        <v>0</v>
      </c>
      <c r="B12" s="455" t="s">
        <v>316</v>
      </c>
      <c r="C12" s="421"/>
      <c r="D12" s="421"/>
      <c r="E12" s="421"/>
      <c r="F12" s="421"/>
      <c r="G12" s="421"/>
      <c r="H12" s="421"/>
      <c r="I12" s="422">
        <f>SUM(C12+H12)</f>
        <v>0</v>
      </c>
    </row>
    <row r="13" spans="1:9" ht="15.75" thickBot="1" x14ac:dyDescent="0.3">
      <c r="A13" s="456" t="s">
        <v>4</v>
      </c>
      <c r="B13" s="457" t="s">
        <v>317</v>
      </c>
      <c r="C13" s="423"/>
      <c r="D13" s="423"/>
      <c r="E13" s="423"/>
      <c r="F13" s="423"/>
      <c r="G13" s="423"/>
      <c r="H13" s="423"/>
      <c r="I13" s="422">
        <f t="shared" ref="I13:I18" si="0">SUM(C13+H13)</f>
        <v>0</v>
      </c>
    </row>
    <row r="14" spans="1:9" ht="15.75" thickBot="1" x14ac:dyDescent="0.3">
      <c r="A14" s="456" t="s">
        <v>8</v>
      </c>
      <c r="B14" s="457" t="s">
        <v>318</v>
      </c>
      <c r="C14" s="423"/>
      <c r="D14" s="423"/>
      <c r="E14" s="423"/>
      <c r="F14" s="423"/>
      <c r="G14" s="423"/>
      <c r="H14" s="423"/>
      <c r="I14" s="422">
        <f t="shared" si="0"/>
        <v>0</v>
      </c>
    </row>
    <row r="15" spans="1:9" ht="15.75" thickBot="1" x14ac:dyDescent="0.3">
      <c r="A15" s="456" t="s">
        <v>2</v>
      </c>
      <c r="B15" s="457" t="s">
        <v>319</v>
      </c>
      <c r="C15" s="423"/>
      <c r="D15" s="423"/>
      <c r="E15" s="423"/>
      <c r="F15" s="423"/>
      <c r="G15" s="423"/>
      <c r="H15" s="423"/>
      <c r="I15" s="422">
        <f t="shared" si="0"/>
        <v>0</v>
      </c>
    </row>
    <row r="16" spans="1:9" ht="15.75" thickBot="1" x14ac:dyDescent="0.3">
      <c r="A16" s="456" t="s">
        <v>5</v>
      </c>
      <c r="B16" s="457" t="s">
        <v>320</v>
      </c>
      <c r="C16" s="458"/>
      <c r="D16" s="458"/>
      <c r="E16" s="458"/>
      <c r="F16" s="458"/>
      <c r="G16" s="458"/>
      <c r="H16" s="458"/>
      <c r="I16" s="422">
        <f t="shared" si="0"/>
        <v>0</v>
      </c>
    </row>
    <row r="17" spans="1:9" ht="15.75" thickBot="1" x14ac:dyDescent="0.3">
      <c r="A17" s="456" t="s">
        <v>9</v>
      </c>
      <c r="B17" s="457" t="s">
        <v>321</v>
      </c>
      <c r="C17" s="425">
        <v>6113816</v>
      </c>
      <c r="D17" s="425">
        <v>1002051</v>
      </c>
      <c r="E17" s="425"/>
      <c r="F17" s="425"/>
      <c r="G17" s="425"/>
      <c r="H17" s="425">
        <f>SUM(D17:G17)</f>
        <v>1002051</v>
      </c>
      <c r="I17" s="422">
        <f t="shared" si="0"/>
        <v>7115867</v>
      </c>
    </row>
    <row r="18" spans="1:9" ht="15.75" thickBot="1" x14ac:dyDescent="0.3">
      <c r="A18" s="460" t="s">
        <v>3</v>
      </c>
      <c r="B18" s="461" t="s">
        <v>322</v>
      </c>
      <c r="C18" s="462"/>
      <c r="D18" s="462"/>
      <c r="E18" s="462"/>
      <c r="F18" s="462"/>
      <c r="G18" s="462"/>
      <c r="H18" s="425"/>
      <c r="I18" s="422">
        <f t="shared" si="0"/>
        <v>0</v>
      </c>
    </row>
    <row r="19" spans="1:9" ht="15" thickBot="1" x14ac:dyDescent="0.25">
      <c r="A19" s="1697" t="s">
        <v>323</v>
      </c>
      <c r="B19" s="1698"/>
      <c r="C19" s="463">
        <f t="shared" ref="C19:I19" si="1">C12+C13+C14+C16+C15+C17+C18</f>
        <v>6113816</v>
      </c>
      <c r="D19" s="463">
        <f t="shared" si="1"/>
        <v>1002051</v>
      </c>
      <c r="E19" s="463">
        <f t="shared" si="1"/>
        <v>0</v>
      </c>
      <c r="F19" s="463">
        <f t="shared" si="1"/>
        <v>0</v>
      </c>
      <c r="G19" s="463">
        <f t="shared" si="1"/>
        <v>0</v>
      </c>
      <c r="H19" s="463">
        <f t="shared" si="1"/>
        <v>1002051</v>
      </c>
      <c r="I19" s="464">
        <f t="shared" si="1"/>
        <v>7115867</v>
      </c>
    </row>
    <row r="20" spans="1:9" ht="16.5" thickBot="1" x14ac:dyDescent="0.3">
      <c r="A20" s="1679" t="s">
        <v>324</v>
      </c>
      <c r="B20" s="1679"/>
    </row>
    <row r="21" spans="1:9" ht="15" x14ac:dyDescent="0.25">
      <c r="A21" s="465" t="s">
        <v>0</v>
      </c>
      <c r="B21" s="466" t="s">
        <v>325</v>
      </c>
      <c r="C21" s="455"/>
      <c r="D21" s="455"/>
      <c r="E21" s="455"/>
      <c r="F21" s="455"/>
      <c r="G21" s="455"/>
      <c r="H21" s="455"/>
      <c r="I21" s="467"/>
    </row>
    <row r="22" spans="1:9" ht="15.75" thickBot="1" x14ac:dyDescent="0.3">
      <c r="A22" s="468" t="s">
        <v>4</v>
      </c>
      <c r="B22" s="469" t="s">
        <v>322</v>
      </c>
      <c r="C22" s="461"/>
      <c r="D22" s="461"/>
      <c r="E22" s="461"/>
      <c r="F22" s="461"/>
      <c r="G22" s="461"/>
      <c r="H22" s="461"/>
      <c r="I22" s="470"/>
    </row>
    <row r="23" spans="1:9" ht="15" thickBot="1" x14ac:dyDescent="0.25">
      <c r="A23" s="1680" t="s">
        <v>326</v>
      </c>
      <c r="B23" s="1681"/>
      <c r="C23" s="471"/>
      <c r="D23" s="471"/>
      <c r="E23" s="471"/>
      <c r="F23" s="471"/>
      <c r="G23" s="471"/>
      <c r="H23" s="471"/>
      <c r="I23" s="472"/>
    </row>
    <row r="24" spans="1:9" ht="15.75" thickBot="1" x14ac:dyDescent="0.3">
      <c r="A24" s="1682" t="s">
        <v>327</v>
      </c>
      <c r="B24" s="1683"/>
      <c r="C24" s="473">
        <f>C23+C19</f>
        <v>6113816</v>
      </c>
      <c r="D24" s="473">
        <f t="shared" ref="D24:I24" si="2">D23+D19</f>
        <v>1002051</v>
      </c>
      <c r="E24" s="473">
        <f t="shared" si="2"/>
        <v>0</v>
      </c>
      <c r="F24" s="473">
        <f t="shared" si="2"/>
        <v>0</v>
      </c>
      <c r="G24" s="473">
        <f t="shared" si="2"/>
        <v>0</v>
      </c>
      <c r="H24" s="473">
        <f t="shared" si="2"/>
        <v>1002051</v>
      </c>
      <c r="I24" s="473">
        <f t="shared" si="2"/>
        <v>7115867</v>
      </c>
    </row>
    <row r="28" spans="1:9" x14ac:dyDescent="0.2">
      <c r="I28" s="1486"/>
    </row>
  </sheetData>
  <mergeCells count="14">
    <mergeCell ref="A20:B20"/>
    <mergeCell ref="A23:B23"/>
    <mergeCell ref="A24:B24"/>
    <mergeCell ref="G1:I1"/>
    <mergeCell ref="A2:I2"/>
    <mergeCell ref="A3:I3"/>
    <mergeCell ref="B5:H5"/>
    <mergeCell ref="H7:I7"/>
    <mergeCell ref="A8:A9"/>
    <mergeCell ref="B8:B9"/>
    <mergeCell ref="C8:C9"/>
    <mergeCell ref="D8:I8"/>
    <mergeCell ref="A11:B11"/>
    <mergeCell ref="A19:B19"/>
  </mergeCells>
  <pageMargins left="0.75" right="0.75" top="1" bottom="1" header="0.5" footer="0.5"/>
  <pageSetup paperSize="9" scale="89" orientation="landscape" r:id="rId1"/>
  <headerFooter alignWithMargins="0">
    <oddHeader xml:space="preserve">&amp;R12.1 sz. melléklet
12/2018.(V.31.) Egyek Önk. r.
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topLeftCell="C1" zoomScaleNormal="110" workbookViewId="0">
      <selection activeCell="N27" sqref="N27"/>
    </sheetView>
  </sheetViews>
  <sheetFormatPr defaultColWidth="9.140625" defaultRowHeight="12.75" x14ac:dyDescent="0.2"/>
  <cols>
    <col min="1" max="1" width="4.7109375" style="419" customWidth="1"/>
    <col min="2" max="2" width="43.5703125" style="419" customWidth="1"/>
    <col min="3" max="3" width="14" style="419" customWidth="1"/>
    <col min="4" max="4" width="11.7109375" style="419" customWidth="1"/>
    <col min="5" max="5" width="12.140625" style="419" customWidth="1"/>
    <col min="6" max="6" width="9.7109375" style="419" bestFit="1" customWidth="1"/>
    <col min="7" max="7" width="11.28515625" style="419" customWidth="1"/>
    <col min="8" max="8" width="11.7109375" style="419" customWidth="1"/>
    <col min="9" max="9" width="15.5703125" style="419" customWidth="1"/>
    <col min="10" max="13" width="9.140625" style="419"/>
    <col min="14" max="16384" width="9.140625" style="415"/>
  </cols>
  <sheetData>
    <row r="1" spans="1:9" ht="15.75" x14ac:dyDescent="0.25">
      <c r="G1" s="1684"/>
      <c r="H1" s="1684"/>
      <c r="I1" s="1684"/>
    </row>
    <row r="2" spans="1:9" ht="15.75" x14ac:dyDescent="0.25">
      <c r="A2" s="1685"/>
      <c r="B2" s="1685"/>
      <c r="C2" s="1685"/>
      <c r="D2" s="1685"/>
      <c r="E2" s="1685"/>
      <c r="F2" s="1685"/>
      <c r="G2" s="1685"/>
      <c r="H2" s="1685"/>
      <c r="I2" s="1685"/>
    </row>
    <row r="3" spans="1:9" ht="15.75" x14ac:dyDescent="0.25">
      <c r="A3" s="427"/>
      <c r="B3" s="427"/>
      <c r="C3" s="427"/>
      <c r="D3" s="427"/>
      <c r="E3" s="427"/>
      <c r="F3" s="427"/>
      <c r="G3" s="427"/>
      <c r="H3" s="427"/>
      <c r="I3" s="427"/>
    </row>
    <row r="4" spans="1:9" ht="27.6" customHeight="1" x14ac:dyDescent="0.2">
      <c r="A4" s="1699" t="s">
        <v>688</v>
      </c>
      <c r="B4" s="1699"/>
      <c r="C4" s="1699"/>
      <c r="D4" s="1699"/>
      <c r="E4" s="1699"/>
      <c r="F4" s="1699"/>
      <c r="G4" s="1699"/>
      <c r="H4" s="1699"/>
      <c r="I4" s="1699"/>
    </row>
    <row r="5" spans="1:9" ht="17.25" customHeight="1" x14ac:dyDescent="0.25">
      <c r="A5" s="420"/>
      <c r="B5" s="420"/>
      <c r="C5" s="420"/>
      <c r="D5" s="420"/>
      <c r="E5" s="420"/>
      <c r="F5" s="420"/>
      <c r="G5" s="420"/>
      <c r="H5" s="420"/>
      <c r="I5" s="420"/>
    </row>
    <row r="6" spans="1:9" ht="17.25" customHeight="1" x14ac:dyDescent="0.25">
      <c r="A6" s="420"/>
      <c r="B6" s="1687"/>
      <c r="C6" s="1687"/>
      <c r="D6" s="1687"/>
      <c r="E6" s="1687"/>
      <c r="F6" s="1687"/>
      <c r="G6" s="1687"/>
      <c r="H6" s="1687"/>
      <c r="I6" s="420"/>
    </row>
    <row r="8" spans="1:9" ht="13.5" customHeight="1" thickBot="1" x14ac:dyDescent="0.3">
      <c r="H8" s="1688" t="s">
        <v>550</v>
      </c>
      <c r="I8" s="1688"/>
    </row>
    <row r="9" spans="1:9" ht="15.75" x14ac:dyDescent="0.2">
      <c r="A9" s="1689" t="s">
        <v>256</v>
      </c>
      <c r="B9" s="1691" t="s">
        <v>314</v>
      </c>
      <c r="C9" s="1693" t="s">
        <v>257</v>
      </c>
      <c r="D9" s="1693" t="s">
        <v>258</v>
      </c>
      <c r="E9" s="1693"/>
      <c r="F9" s="1693"/>
      <c r="G9" s="1693"/>
      <c r="H9" s="1693"/>
      <c r="I9" s="1695"/>
    </row>
    <row r="10" spans="1:9" ht="47.25" x14ac:dyDescent="0.2">
      <c r="A10" s="1690"/>
      <c r="B10" s="1692"/>
      <c r="C10" s="1694"/>
      <c r="D10" s="449" t="s">
        <v>259</v>
      </c>
      <c r="E10" s="449" t="s">
        <v>260</v>
      </c>
      <c r="F10" s="449" t="s">
        <v>261</v>
      </c>
      <c r="G10" s="449" t="s">
        <v>262</v>
      </c>
      <c r="H10" s="449" t="s">
        <v>263</v>
      </c>
      <c r="I10" s="450" t="s">
        <v>264</v>
      </c>
    </row>
    <row r="11" spans="1:9" ht="13.5" thickBot="1" x14ac:dyDescent="0.25">
      <c r="A11" s="451" t="s">
        <v>0</v>
      </c>
      <c r="B11" s="452" t="s">
        <v>4</v>
      </c>
      <c r="C11" s="452" t="s">
        <v>8</v>
      </c>
      <c r="D11" s="452" t="s">
        <v>2</v>
      </c>
      <c r="E11" s="452" t="s">
        <v>5</v>
      </c>
      <c r="F11" s="452" t="s">
        <v>9</v>
      </c>
      <c r="G11" s="452" t="s">
        <v>3</v>
      </c>
      <c r="H11" s="452" t="s">
        <v>265</v>
      </c>
      <c r="I11" s="453" t="s">
        <v>266</v>
      </c>
    </row>
    <row r="12" spans="1:9" ht="16.5" thickBot="1" x14ac:dyDescent="0.3">
      <c r="A12" s="1696" t="s">
        <v>315</v>
      </c>
      <c r="B12" s="1696"/>
    </row>
    <row r="13" spans="1:9" ht="15" x14ac:dyDescent="0.25">
      <c r="A13" s="454" t="s">
        <v>0</v>
      </c>
      <c r="B13" s="455" t="s">
        <v>316</v>
      </c>
      <c r="C13" s="421"/>
      <c r="D13" s="421"/>
      <c r="E13" s="421"/>
      <c r="F13" s="421"/>
      <c r="G13" s="421"/>
      <c r="H13" s="421"/>
      <c r="I13" s="422"/>
    </row>
    <row r="14" spans="1:9" ht="15" x14ac:dyDescent="0.25">
      <c r="A14" s="456" t="s">
        <v>4</v>
      </c>
      <c r="B14" s="457" t="s">
        <v>317</v>
      </c>
      <c r="C14" s="423"/>
      <c r="D14" s="423"/>
      <c r="E14" s="423"/>
      <c r="F14" s="423"/>
      <c r="G14" s="423"/>
      <c r="H14" s="423"/>
      <c r="I14" s="424"/>
    </row>
    <row r="15" spans="1:9" ht="15" x14ac:dyDescent="0.25">
      <c r="A15" s="456" t="s">
        <v>8</v>
      </c>
      <c r="B15" s="457" t="s">
        <v>318</v>
      </c>
      <c r="C15" s="423"/>
      <c r="D15" s="423"/>
      <c r="E15" s="423"/>
      <c r="F15" s="423"/>
      <c r="G15" s="423"/>
      <c r="H15" s="423"/>
      <c r="I15" s="424"/>
    </row>
    <row r="16" spans="1:9" ht="15" x14ac:dyDescent="0.25">
      <c r="A16" s="456" t="s">
        <v>2</v>
      </c>
      <c r="B16" s="457" t="s">
        <v>319</v>
      </c>
      <c r="C16" s="423"/>
      <c r="D16" s="423"/>
      <c r="E16" s="423"/>
      <c r="F16" s="423"/>
      <c r="G16" s="423"/>
      <c r="H16" s="423"/>
      <c r="I16" s="424"/>
    </row>
    <row r="17" spans="1:9" ht="15" x14ac:dyDescent="0.25">
      <c r="A17" s="456" t="s">
        <v>5</v>
      </c>
      <c r="B17" s="457" t="s">
        <v>320</v>
      </c>
      <c r="C17" s="458"/>
      <c r="D17" s="458"/>
      <c r="E17" s="458"/>
      <c r="F17" s="458"/>
      <c r="G17" s="458"/>
      <c r="H17" s="458"/>
      <c r="I17" s="459"/>
    </row>
    <row r="18" spans="1:9" ht="15" x14ac:dyDescent="0.25">
      <c r="A18" s="456" t="s">
        <v>9</v>
      </c>
      <c r="B18" s="457" t="s">
        <v>321</v>
      </c>
      <c r="C18" s="425">
        <v>400653</v>
      </c>
      <c r="D18" s="425">
        <v>340473</v>
      </c>
      <c r="E18" s="425"/>
      <c r="F18" s="425"/>
      <c r="G18" s="425"/>
      <c r="H18" s="425">
        <f>SUM(D18:G18)</f>
        <v>340473</v>
      </c>
      <c r="I18" s="426">
        <f>SUM(C18+H18)</f>
        <v>741126</v>
      </c>
    </row>
    <row r="19" spans="1:9" ht="15.75" thickBot="1" x14ac:dyDescent="0.3">
      <c r="A19" s="460" t="s">
        <v>3</v>
      </c>
      <c r="B19" s="461" t="s">
        <v>322</v>
      </c>
      <c r="C19" s="462"/>
      <c r="D19" s="462"/>
      <c r="E19" s="462"/>
      <c r="F19" s="462"/>
      <c r="G19" s="462"/>
      <c r="H19" s="425">
        <f>G19+F19+E19+D19</f>
        <v>0</v>
      </c>
      <c r="I19" s="426">
        <f>H19+C19</f>
        <v>0</v>
      </c>
    </row>
    <row r="20" spans="1:9" ht="15" thickBot="1" x14ac:dyDescent="0.25">
      <c r="A20" s="1697" t="s">
        <v>323</v>
      </c>
      <c r="B20" s="1698"/>
      <c r="C20" s="463">
        <f t="shared" ref="C20:I20" si="0">C13+C14+C15+C17+C16+C18+C19</f>
        <v>400653</v>
      </c>
      <c r="D20" s="463">
        <f t="shared" si="0"/>
        <v>340473</v>
      </c>
      <c r="E20" s="463">
        <f t="shared" si="0"/>
        <v>0</v>
      </c>
      <c r="F20" s="463">
        <f t="shared" si="0"/>
        <v>0</v>
      </c>
      <c r="G20" s="463">
        <f t="shared" si="0"/>
        <v>0</v>
      </c>
      <c r="H20" s="463">
        <f t="shared" si="0"/>
        <v>340473</v>
      </c>
      <c r="I20" s="464">
        <f t="shared" si="0"/>
        <v>741126</v>
      </c>
    </row>
    <row r="21" spans="1:9" ht="16.5" thickBot="1" x14ac:dyDescent="0.3">
      <c r="A21" s="1679" t="s">
        <v>324</v>
      </c>
      <c r="B21" s="1679"/>
    </row>
    <row r="22" spans="1:9" ht="15" x14ac:dyDescent="0.25">
      <c r="A22" s="465" t="s">
        <v>0</v>
      </c>
      <c r="B22" s="466" t="s">
        <v>325</v>
      </c>
      <c r="C22" s="455"/>
      <c r="D22" s="455"/>
      <c r="E22" s="455"/>
      <c r="F22" s="455"/>
      <c r="G22" s="455"/>
      <c r="H22" s="455"/>
      <c r="I22" s="467"/>
    </row>
    <row r="23" spans="1:9" ht="15.75" thickBot="1" x14ac:dyDescent="0.3">
      <c r="A23" s="468" t="s">
        <v>4</v>
      </c>
      <c r="B23" s="469" t="s">
        <v>322</v>
      </c>
      <c r="C23" s="461"/>
      <c r="D23" s="461"/>
      <c r="E23" s="461"/>
      <c r="F23" s="461"/>
      <c r="G23" s="461"/>
      <c r="H23" s="461"/>
      <c r="I23" s="470"/>
    </row>
    <row r="24" spans="1:9" ht="15" thickBot="1" x14ac:dyDescent="0.25">
      <c r="A24" s="1680" t="s">
        <v>326</v>
      </c>
      <c r="B24" s="1681"/>
      <c r="C24" s="471"/>
      <c r="D24" s="471"/>
      <c r="E24" s="471"/>
      <c r="F24" s="471"/>
      <c r="G24" s="471"/>
      <c r="H24" s="471"/>
      <c r="I24" s="472"/>
    </row>
    <row r="25" spans="1:9" ht="15.75" thickBot="1" x14ac:dyDescent="0.3">
      <c r="A25" s="1682" t="s">
        <v>327</v>
      </c>
      <c r="B25" s="1683"/>
      <c r="C25" s="473">
        <f>C24+C20</f>
        <v>400653</v>
      </c>
      <c r="D25" s="473">
        <f t="shared" ref="D25:I25" si="1">D24+D20</f>
        <v>340473</v>
      </c>
      <c r="E25" s="473">
        <f t="shared" si="1"/>
        <v>0</v>
      </c>
      <c r="F25" s="473">
        <f t="shared" si="1"/>
        <v>0</v>
      </c>
      <c r="G25" s="473">
        <f t="shared" si="1"/>
        <v>0</v>
      </c>
      <c r="H25" s="473">
        <f t="shared" si="1"/>
        <v>340473</v>
      </c>
      <c r="I25" s="473">
        <f t="shared" si="1"/>
        <v>741126</v>
      </c>
    </row>
  </sheetData>
  <mergeCells count="14">
    <mergeCell ref="A21:B21"/>
    <mergeCell ref="A24:B24"/>
    <mergeCell ref="A25:B25"/>
    <mergeCell ref="G1:I1"/>
    <mergeCell ref="A2:I2"/>
    <mergeCell ref="A4:I4"/>
    <mergeCell ref="B6:H6"/>
    <mergeCell ref="H8:I8"/>
    <mergeCell ref="A9:A10"/>
    <mergeCell ref="B9:B10"/>
    <mergeCell ref="C9:C10"/>
    <mergeCell ref="D9:I9"/>
    <mergeCell ref="A12:B12"/>
    <mergeCell ref="A20:B20"/>
  </mergeCells>
  <pageMargins left="0.75" right="0.75" top="1" bottom="1" header="0.5" footer="0.5"/>
  <pageSetup paperSize="9" scale="98" orientation="landscape" r:id="rId1"/>
  <headerFooter alignWithMargins="0">
    <oddHeader xml:space="preserve">&amp;R12. 2. sz. melléklet
12/2018.(V.31.) Egyek Önk. r.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7"/>
  <sheetViews>
    <sheetView view="pageLayout" topLeftCell="B1" zoomScaleNormal="130" workbookViewId="0">
      <selection sqref="A1:G1"/>
    </sheetView>
  </sheetViews>
  <sheetFormatPr defaultRowHeight="12.75" x14ac:dyDescent="0.2"/>
  <cols>
    <col min="1" max="1" width="37.5703125" style="642" customWidth="1"/>
    <col min="2" max="2" width="27.5703125" style="24" customWidth="1"/>
    <col min="3" max="3" width="18.5703125" style="24" customWidth="1"/>
    <col min="4" max="4" width="17" style="648" customWidth="1"/>
    <col min="5" max="5" width="19" style="649" bestFit="1" customWidth="1"/>
    <col min="6" max="6" width="20.42578125" style="648" customWidth="1"/>
    <col min="7" max="7" width="15.5703125" style="616" customWidth="1"/>
    <col min="8" max="9" width="17.42578125" customWidth="1"/>
    <col min="10" max="10" width="17.85546875" customWidth="1"/>
  </cols>
  <sheetData>
    <row r="1" spans="1:10" ht="15.75" customHeight="1" x14ac:dyDescent="0.2">
      <c r="A1" s="1546" t="s">
        <v>610</v>
      </c>
      <c r="B1" s="1546"/>
      <c r="C1" s="1546"/>
      <c r="D1" s="1546"/>
      <c r="E1" s="1546"/>
      <c r="F1" s="1546"/>
      <c r="G1" s="1546"/>
      <c r="H1" s="180"/>
      <c r="I1" s="180"/>
      <c r="J1" s="180"/>
    </row>
    <row r="2" spans="1:10" ht="12.75" customHeight="1" x14ac:dyDescent="0.2">
      <c r="A2" s="640"/>
      <c r="B2" s="640"/>
      <c r="C2" s="640"/>
      <c r="D2" s="647"/>
      <c r="E2" s="647"/>
      <c r="F2" s="647"/>
      <c r="G2" s="641"/>
      <c r="H2" s="180"/>
      <c r="I2" s="180"/>
      <c r="J2" s="180"/>
    </row>
    <row r="3" spans="1:10" ht="13.5" thickBot="1" x14ac:dyDescent="0.25">
      <c r="F3" s="1038" t="s">
        <v>197</v>
      </c>
      <c r="G3" s="1038"/>
    </row>
    <row r="4" spans="1:10" ht="16.5" thickBot="1" x14ac:dyDescent="0.3">
      <c r="A4" s="650" t="s">
        <v>77</v>
      </c>
      <c r="B4" s="651" t="s">
        <v>162</v>
      </c>
      <c r="C4" s="652" t="s">
        <v>158</v>
      </c>
      <c r="D4" s="653" t="s">
        <v>163</v>
      </c>
      <c r="E4" s="653" t="s">
        <v>160</v>
      </c>
      <c r="F4" s="654" t="s">
        <v>161</v>
      </c>
    </row>
    <row r="5" spans="1:10" ht="24.75" thickBot="1" x14ac:dyDescent="0.25">
      <c r="A5" s="1547" t="s">
        <v>176</v>
      </c>
      <c r="B5" s="655" t="s">
        <v>57</v>
      </c>
      <c r="C5" s="656">
        <v>992953</v>
      </c>
      <c r="D5" s="657">
        <v>6215372</v>
      </c>
      <c r="E5" s="658">
        <v>4394130</v>
      </c>
      <c r="F5" s="870">
        <f>E5/D5*100</f>
        <v>70.697779634107178</v>
      </c>
    </row>
    <row r="6" spans="1:10" ht="36" x14ac:dyDescent="0.2">
      <c r="A6" s="1547"/>
      <c r="B6" s="660" t="s">
        <v>62</v>
      </c>
      <c r="C6" s="661"/>
      <c r="D6" s="662"/>
      <c r="E6" s="663"/>
      <c r="F6" s="664"/>
    </row>
    <row r="7" spans="1:10" x14ac:dyDescent="0.2">
      <c r="A7" s="1547"/>
      <c r="B7" s="660" t="s">
        <v>75</v>
      </c>
      <c r="C7" s="661"/>
      <c r="D7" s="662"/>
      <c r="E7" s="663"/>
      <c r="F7" s="664"/>
    </row>
    <row r="8" spans="1:10" ht="13.5" thickBot="1" x14ac:dyDescent="0.25">
      <c r="A8" s="1547"/>
      <c r="B8" s="660" t="s">
        <v>55</v>
      </c>
      <c r="C8" s="661">
        <v>267000</v>
      </c>
      <c r="D8" s="662">
        <v>1674556</v>
      </c>
      <c r="E8" s="663">
        <v>1629542</v>
      </c>
      <c r="F8" s="870">
        <f>E8/D8*100</f>
        <v>97.311884463702611</v>
      </c>
    </row>
    <row r="9" spans="1:10" x14ac:dyDescent="0.2">
      <c r="A9" s="1547"/>
      <c r="B9" s="660" t="s">
        <v>76</v>
      </c>
      <c r="C9" s="661"/>
      <c r="D9" s="662"/>
      <c r="E9" s="663"/>
      <c r="F9" s="664"/>
    </row>
    <row r="10" spans="1:10" ht="24" x14ac:dyDescent="0.2">
      <c r="A10" s="1547"/>
      <c r="B10" s="660" t="s">
        <v>73</v>
      </c>
      <c r="C10" s="661"/>
      <c r="D10" s="662"/>
      <c r="E10" s="663"/>
      <c r="F10" s="664"/>
    </row>
    <row r="11" spans="1:10" ht="24.75" thickBot="1" x14ac:dyDescent="0.25">
      <c r="A11" s="1547"/>
      <c r="B11" s="660" t="s">
        <v>64</v>
      </c>
      <c r="C11" s="665"/>
      <c r="D11" s="662"/>
      <c r="E11" s="663"/>
      <c r="F11" s="870"/>
    </row>
    <row r="12" spans="1:10" x14ac:dyDescent="0.2">
      <c r="A12" s="1547"/>
      <c r="B12" s="660" t="s">
        <v>71</v>
      </c>
      <c r="C12" s="661"/>
      <c r="D12" s="662"/>
      <c r="E12" s="663"/>
      <c r="F12" s="664"/>
    </row>
    <row r="13" spans="1:10" ht="13.5" thickBot="1" x14ac:dyDescent="0.25">
      <c r="A13" s="1548"/>
      <c r="B13" s="666" t="s">
        <v>11</v>
      </c>
      <c r="C13" s="667">
        <f>SUM(C5:C12)</f>
        <v>1259953</v>
      </c>
      <c r="D13" s="668">
        <f>SUM(D5:D12)</f>
        <v>7889928</v>
      </c>
      <c r="E13" s="668">
        <f>SUM(E5:E12)</f>
        <v>6023672</v>
      </c>
      <c r="F13" s="669">
        <f>E13/D13*100</f>
        <v>76.346349421693077</v>
      </c>
    </row>
    <row r="14" spans="1:10" ht="24" x14ac:dyDescent="0.2">
      <c r="A14" s="1547" t="s">
        <v>84</v>
      </c>
      <c r="B14" s="655" t="s">
        <v>57</v>
      </c>
      <c r="C14" s="656"/>
      <c r="D14" s="657"/>
      <c r="E14" s="658"/>
      <c r="F14" s="659"/>
    </row>
    <row r="15" spans="1:10" ht="36" x14ac:dyDescent="0.2">
      <c r="A15" s="1547"/>
      <c r="B15" s="660" t="s">
        <v>62</v>
      </c>
      <c r="C15" s="661"/>
      <c r="D15" s="662"/>
      <c r="E15" s="663"/>
      <c r="F15" s="664"/>
    </row>
    <row r="16" spans="1:10" x14ac:dyDescent="0.2">
      <c r="A16" s="1547"/>
      <c r="B16" s="660" t="s">
        <v>75</v>
      </c>
      <c r="C16" s="661"/>
      <c r="D16" s="662"/>
      <c r="E16" s="663"/>
      <c r="F16" s="664"/>
    </row>
    <row r="17" spans="1:6" ht="13.5" thickBot="1" x14ac:dyDescent="0.25">
      <c r="A17" s="1547"/>
      <c r="B17" s="660" t="s">
        <v>55</v>
      </c>
      <c r="C17" s="661">
        <v>658000</v>
      </c>
      <c r="D17" s="662">
        <v>720000</v>
      </c>
      <c r="E17" s="663">
        <v>720000</v>
      </c>
      <c r="F17" s="870">
        <f>E17/D17*100</f>
        <v>100</v>
      </c>
    </row>
    <row r="18" spans="1:6" x14ac:dyDescent="0.2">
      <c r="A18" s="1547"/>
      <c r="B18" s="660" t="s">
        <v>76</v>
      </c>
      <c r="C18" s="661"/>
      <c r="D18" s="662"/>
      <c r="E18" s="663"/>
      <c r="F18" s="664"/>
    </row>
    <row r="19" spans="1:6" ht="24" x14ac:dyDescent="0.2">
      <c r="A19" s="1547"/>
      <c r="B19" s="660" t="s">
        <v>73</v>
      </c>
      <c r="C19" s="661"/>
      <c r="D19" s="662"/>
      <c r="E19" s="663"/>
      <c r="F19" s="664"/>
    </row>
    <row r="20" spans="1:6" ht="24" x14ac:dyDescent="0.2">
      <c r="A20" s="1547"/>
      <c r="B20" s="660" t="s">
        <v>64</v>
      </c>
      <c r="C20" s="670"/>
      <c r="D20" s="671"/>
      <c r="E20" s="672"/>
      <c r="F20" s="673"/>
    </row>
    <row r="21" spans="1:6" x14ac:dyDescent="0.2">
      <c r="A21" s="1547"/>
      <c r="B21" s="660" t="s">
        <v>71</v>
      </c>
      <c r="C21" s="674"/>
      <c r="D21" s="671"/>
      <c r="E21" s="672"/>
      <c r="F21" s="673"/>
    </row>
    <row r="22" spans="1:6" ht="13.5" thickBot="1" x14ac:dyDescent="0.25">
      <c r="A22" s="1548"/>
      <c r="B22" s="666" t="s">
        <v>11</v>
      </c>
      <c r="C22" s="667">
        <f>SUM(C14:C21)</f>
        <v>658000</v>
      </c>
      <c r="D22" s="668">
        <f>SUM(D14:D21)</f>
        <v>720000</v>
      </c>
      <c r="E22" s="668">
        <f>SUM(E14:E21)</f>
        <v>720000</v>
      </c>
      <c r="F22" s="678">
        <f>E22/D22*100</f>
        <v>100</v>
      </c>
    </row>
    <row r="23" spans="1:6" ht="24" x14ac:dyDescent="0.2">
      <c r="A23" s="1547" t="s">
        <v>78</v>
      </c>
      <c r="B23" s="655" t="s">
        <v>57</v>
      </c>
      <c r="C23" s="656"/>
      <c r="D23" s="657"/>
      <c r="E23" s="658"/>
      <c r="F23" s="662"/>
    </row>
    <row r="24" spans="1:6" ht="36" x14ac:dyDescent="0.2">
      <c r="A24" s="1547"/>
      <c r="B24" s="660" t="s">
        <v>62</v>
      </c>
      <c r="C24" s="661"/>
      <c r="D24" s="662"/>
      <c r="E24" s="663"/>
      <c r="F24" s="662"/>
    </row>
    <row r="25" spans="1:6" x14ac:dyDescent="0.2">
      <c r="A25" s="1547"/>
      <c r="B25" s="660" t="s">
        <v>75</v>
      </c>
      <c r="C25" s="661"/>
      <c r="D25" s="662"/>
      <c r="E25" s="663"/>
      <c r="F25" s="662"/>
    </row>
    <row r="26" spans="1:6" x14ac:dyDescent="0.2">
      <c r="A26" s="1547"/>
      <c r="B26" s="660" t="s">
        <v>55</v>
      </c>
      <c r="C26" s="661">
        <v>44450282</v>
      </c>
      <c r="D26" s="662">
        <v>48754895</v>
      </c>
      <c r="E26" s="663">
        <v>50195277</v>
      </c>
      <c r="F26" s="663">
        <f>E26/D26*100</f>
        <v>102.95433309824583</v>
      </c>
    </row>
    <row r="27" spans="1:6" x14ac:dyDescent="0.2">
      <c r="A27" s="1547"/>
      <c r="B27" s="660" t="s">
        <v>76</v>
      </c>
      <c r="C27" s="661"/>
      <c r="D27" s="662">
        <v>1770403</v>
      </c>
      <c r="E27" s="663">
        <v>2574243</v>
      </c>
      <c r="F27" s="663">
        <f>E27/D27*100</f>
        <v>145.40435143862723</v>
      </c>
    </row>
    <row r="28" spans="1:6" ht="24" x14ac:dyDescent="0.2">
      <c r="A28" s="1547"/>
      <c r="B28" s="660" t="s">
        <v>73</v>
      </c>
      <c r="C28" s="661"/>
      <c r="D28" s="662">
        <v>7834004</v>
      </c>
      <c r="E28" s="663"/>
      <c r="F28" s="662"/>
    </row>
    <row r="29" spans="1:6" ht="24" x14ac:dyDescent="0.2">
      <c r="A29" s="1547"/>
      <c r="B29" s="660" t="s">
        <v>64</v>
      </c>
      <c r="C29" s="665"/>
      <c r="D29" s="662"/>
      <c r="E29" s="663"/>
      <c r="F29" s="662"/>
    </row>
    <row r="30" spans="1:6" x14ac:dyDescent="0.2">
      <c r="A30" s="1547"/>
      <c r="B30" s="660" t="s">
        <v>71</v>
      </c>
      <c r="C30" s="661"/>
      <c r="D30" s="662"/>
      <c r="E30" s="663"/>
      <c r="F30" s="664"/>
    </row>
    <row r="31" spans="1:6" ht="13.5" thickBot="1" x14ac:dyDescent="0.25">
      <c r="A31" s="1548"/>
      <c r="B31" s="666" t="s">
        <v>11</v>
      </c>
      <c r="C31" s="667">
        <f>SUM(C23:C30)</f>
        <v>44450282</v>
      </c>
      <c r="D31" s="667">
        <f>SUM(D23:D30)</f>
        <v>58359302</v>
      </c>
      <c r="E31" s="667">
        <f>SUM(E23:E30)</f>
        <v>52769520</v>
      </c>
      <c r="F31" s="669">
        <f>E31/D31*100</f>
        <v>90.421780575785505</v>
      </c>
    </row>
    <row r="32" spans="1:6" ht="24" x14ac:dyDescent="0.2">
      <c r="A32" s="1547" t="s">
        <v>79</v>
      </c>
      <c r="B32" s="675" t="s">
        <v>57</v>
      </c>
      <c r="C32" s="656">
        <v>332037968</v>
      </c>
      <c r="D32" s="657">
        <v>293094670</v>
      </c>
      <c r="E32" s="658">
        <v>293140130</v>
      </c>
      <c r="F32" s="663">
        <f>E32/D32*100</f>
        <v>100.0155103468787</v>
      </c>
    </row>
    <row r="33" spans="1:6" ht="36" x14ac:dyDescent="0.2">
      <c r="A33" s="1547"/>
      <c r="B33" s="660" t="s">
        <v>62</v>
      </c>
      <c r="C33" s="661"/>
      <c r="D33" s="662">
        <v>4073108</v>
      </c>
      <c r="E33" s="663">
        <v>4073108</v>
      </c>
      <c r="F33" s="664">
        <f>E33/D33*100</f>
        <v>100</v>
      </c>
    </row>
    <row r="34" spans="1:6" x14ac:dyDescent="0.2">
      <c r="A34" s="1547"/>
      <c r="B34" s="660" t="s">
        <v>75</v>
      </c>
      <c r="C34" s="661"/>
      <c r="D34" s="662"/>
      <c r="E34" s="663"/>
      <c r="F34" s="664"/>
    </row>
    <row r="35" spans="1:6" x14ac:dyDescent="0.2">
      <c r="A35" s="1547"/>
      <c r="B35" s="660" t="s">
        <v>55</v>
      </c>
      <c r="C35" s="661"/>
      <c r="D35" s="662"/>
      <c r="E35" s="663"/>
      <c r="F35" s="664"/>
    </row>
    <row r="36" spans="1:6" x14ac:dyDescent="0.2">
      <c r="A36" s="1547"/>
      <c r="B36" s="660" t="s">
        <v>76</v>
      </c>
      <c r="C36" s="661"/>
      <c r="D36" s="662"/>
      <c r="E36" s="663"/>
      <c r="F36" s="664"/>
    </row>
    <row r="37" spans="1:6" ht="24" x14ac:dyDescent="0.2">
      <c r="A37" s="1547"/>
      <c r="B37" s="660" t="s">
        <v>73</v>
      </c>
      <c r="C37" s="661"/>
      <c r="D37" s="662"/>
      <c r="E37" s="663"/>
      <c r="F37" s="664"/>
    </row>
    <row r="38" spans="1:6" ht="24" x14ac:dyDescent="0.2">
      <c r="A38" s="1547"/>
      <c r="B38" s="660" t="s">
        <v>64</v>
      </c>
      <c r="C38" s="665"/>
      <c r="D38" s="662"/>
      <c r="E38" s="663"/>
      <c r="F38" s="664"/>
    </row>
    <row r="39" spans="1:6" x14ac:dyDescent="0.2">
      <c r="A39" s="1547"/>
      <c r="B39" s="660" t="s">
        <v>71</v>
      </c>
      <c r="C39" s="661">
        <v>10495990</v>
      </c>
      <c r="D39" s="662">
        <v>7625543</v>
      </c>
      <c r="E39" s="663">
        <v>18675524</v>
      </c>
      <c r="F39" s="664"/>
    </row>
    <row r="40" spans="1:6" ht="13.5" thickBot="1" x14ac:dyDescent="0.25">
      <c r="A40" s="1548"/>
      <c r="B40" s="666" t="s">
        <v>11</v>
      </c>
      <c r="C40" s="676">
        <f>SUM(C32:C39)</f>
        <v>342533958</v>
      </c>
      <c r="D40" s="677">
        <f>SUM(D32:D39)</f>
        <v>304793321</v>
      </c>
      <c r="E40" s="677">
        <f>SUM(E32:E39)</f>
        <v>315888762</v>
      </c>
      <c r="F40" s="678">
        <f>E40/D40*100</f>
        <v>103.64031631782377</v>
      </c>
    </row>
    <row r="41" spans="1:6" ht="24" x14ac:dyDescent="0.2">
      <c r="A41" s="1543" t="s">
        <v>383</v>
      </c>
      <c r="B41" s="679" t="s">
        <v>57</v>
      </c>
      <c r="C41" s="699"/>
      <c r="D41" s="1039">
        <v>3856760</v>
      </c>
      <c r="E41" s="1039">
        <v>3857155</v>
      </c>
      <c r="F41" s="664">
        <f>E41/D41*100</f>
        <v>100.01024175732998</v>
      </c>
    </row>
    <row r="42" spans="1:6" ht="36" x14ac:dyDescent="0.2">
      <c r="A42" s="1544"/>
      <c r="B42" s="679" t="s">
        <v>62</v>
      </c>
      <c r="C42" s="701"/>
      <c r="D42" s="1040"/>
      <c r="E42" s="1040"/>
      <c r="F42" s="681"/>
    </row>
    <row r="43" spans="1:6" x14ac:dyDescent="0.2">
      <c r="A43" s="1544"/>
      <c r="B43" s="679" t="s">
        <v>75</v>
      </c>
      <c r="C43" s="701"/>
      <c r="D43" s="1040"/>
      <c r="E43" s="1040"/>
      <c r="F43" s="681"/>
    </row>
    <row r="44" spans="1:6" x14ac:dyDescent="0.2">
      <c r="A44" s="1544"/>
      <c r="B44" s="679" t="s">
        <v>55</v>
      </c>
      <c r="C44" s="701"/>
      <c r="D44" s="1040"/>
      <c r="E44" s="1040"/>
      <c r="F44" s="681"/>
    </row>
    <row r="45" spans="1:6" x14ac:dyDescent="0.2">
      <c r="A45" s="1544"/>
      <c r="B45" s="679" t="s">
        <v>76</v>
      </c>
      <c r="C45" s="701"/>
      <c r="D45" s="1040"/>
      <c r="E45" s="1040"/>
      <c r="F45" s="681"/>
    </row>
    <row r="46" spans="1:6" ht="24" x14ac:dyDescent="0.2">
      <c r="A46" s="1544"/>
      <c r="B46" s="679" t="s">
        <v>73</v>
      </c>
      <c r="C46" s="701"/>
      <c r="D46" s="1040"/>
      <c r="E46" s="1040"/>
      <c r="F46" s="681"/>
    </row>
    <row r="47" spans="1:6" ht="24" x14ac:dyDescent="0.2">
      <c r="A47" s="1544"/>
      <c r="B47" s="679" t="s">
        <v>64</v>
      </c>
      <c r="C47" s="701"/>
      <c r="D47" s="1040"/>
      <c r="E47" s="1040"/>
      <c r="F47" s="681"/>
    </row>
    <row r="48" spans="1:6" x14ac:dyDescent="0.2">
      <c r="A48" s="1544"/>
      <c r="B48" s="679" t="s">
        <v>71</v>
      </c>
      <c r="C48" s="701"/>
      <c r="D48" s="1040">
        <v>128069949</v>
      </c>
      <c r="E48" s="1040">
        <v>130338121</v>
      </c>
      <c r="F48" s="664">
        <f>E48/D48*100</f>
        <v>101.77104154230592</v>
      </c>
    </row>
    <row r="49" spans="1:6" ht="13.5" thickBot="1" x14ac:dyDescent="0.25">
      <c r="A49" s="1549"/>
      <c r="B49" s="682" t="s">
        <v>11</v>
      </c>
      <c r="C49" s="683">
        <f>SUM(C41:C48)</f>
        <v>0</v>
      </c>
      <c r="D49" s="683">
        <f>SUM(D41:D48)</f>
        <v>131926709</v>
      </c>
      <c r="E49" s="683">
        <f>SUM(E41:E48)</f>
        <v>134195276</v>
      </c>
      <c r="F49" s="681">
        <f>E49/D49*100</f>
        <v>101.71956612667417</v>
      </c>
    </row>
    <row r="50" spans="1:6" ht="16.5" thickBot="1" x14ac:dyDescent="0.3">
      <c r="A50" s="650" t="s">
        <v>77</v>
      </c>
      <c r="B50" s="651" t="s">
        <v>162</v>
      </c>
      <c r="C50" s="652" t="s">
        <v>158</v>
      </c>
      <c r="D50" s="653" t="s">
        <v>163</v>
      </c>
      <c r="E50" s="653" t="s">
        <v>160</v>
      </c>
      <c r="F50" s="654" t="s">
        <v>161</v>
      </c>
    </row>
    <row r="51" spans="1:6" ht="24" x14ac:dyDescent="0.2">
      <c r="A51" s="1543" t="s">
        <v>497</v>
      </c>
      <c r="B51" s="655" t="s">
        <v>57</v>
      </c>
      <c r="C51" s="656"/>
      <c r="D51" s="657">
        <v>77167574</v>
      </c>
      <c r="E51" s="658">
        <v>68445196</v>
      </c>
      <c r="F51" s="664">
        <f>E51/D51*100</f>
        <v>88.696835279543706</v>
      </c>
    </row>
    <row r="52" spans="1:6" ht="36" x14ac:dyDescent="0.2">
      <c r="A52" s="1544"/>
      <c r="B52" s="660" t="s">
        <v>62</v>
      </c>
      <c r="C52" s="661">
        <v>13557909</v>
      </c>
      <c r="D52" s="662"/>
      <c r="E52" s="663"/>
      <c r="F52" s="664"/>
    </row>
    <row r="53" spans="1:6" x14ac:dyDescent="0.2">
      <c r="A53" s="1544"/>
      <c r="B53" s="660" t="s">
        <v>75</v>
      </c>
      <c r="C53" s="661"/>
      <c r="D53" s="662"/>
      <c r="E53" s="663"/>
      <c r="F53" s="664"/>
    </row>
    <row r="54" spans="1:6" x14ac:dyDescent="0.2">
      <c r="A54" s="1544"/>
      <c r="B54" s="660" t="s">
        <v>55</v>
      </c>
      <c r="C54" s="661"/>
      <c r="D54" s="662"/>
      <c r="E54" s="663"/>
      <c r="F54" s="664"/>
    </row>
    <row r="55" spans="1:6" x14ac:dyDescent="0.2">
      <c r="A55" s="1544"/>
      <c r="B55" s="660" t="s">
        <v>76</v>
      </c>
      <c r="C55" s="661"/>
      <c r="D55" s="662"/>
      <c r="E55" s="663"/>
      <c r="F55" s="664"/>
    </row>
    <row r="56" spans="1:6" ht="24" x14ac:dyDescent="0.2">
      <c r="A56" s="1544"/>
      <c r="B56" s="660" t="s">
        <v>73</v>
      </c>
      <c r="C56" s="661"/>
      <c r="D56" s="662"/>
      <c r="E56" s="663"/>
      <c r="F56" s="664"/>
    </row>
    <row r="57" spans="1:6" ht="24" x14ac:dyDescent="0.2">
      <c r="A57" s="1544"/>
      <c r="B57" s="660" t="s">
        <v>64</v>
      </c>
      <c r="C57" s="665"/>
      <c r="D57" s="662"/>
      <c r="E57" s="663"/>
      <c r="F57" s="664"/>
    </row>
    <row r="58" spans="1:6" x14ac:dyDescent="0.2">
      <c r="A58" s="1544"/>
      <c r="B58" s="660" t="s">
        <v>71</v>
      </c>
      <c r="C58" s="661"/>
      <c r="D58" s="662"/>
      <c r="E58" s="663"/>
      <c r="F58" s="664"/>
    </row>
    <row r="59" spans="1:6" ht="13.5" thickBot="1" x14ac:dyDescent="0.25">
      <c r="A59" s="1545"/>
      <c r="B59" s="666" t="s">
        <v>11</v>
      </c>
      <c r="C59" s="667">
        <f>SUM(C51:C58)</f>
        <v>13557909</v>
      </c>
      <c r="D59" s="668">
        <f>SUM(D51:D58)</f>
        <v>77167574</v>
      </c>
      <c r="E59" s="668">
        <f>SUM(E51:E58)</f>
        <v>68445196</v>
      </c>
      <c r="F59" s="669">
        <f>E59/D59*100</f>
        <v>88.696835279543706</v>
      </c>
    </row>
    <row r="60" spans="1:6" ht="24" x14ac:dyDescent="0.2">
      <c r="A60" s="1550" t="s">
        <v>83</v>
      </c>
      <c r="B60" s="655" t="s">
        <v>57</v>
      </c>
      <c r="C60" s="656"/>
      <c r="D60" s="657">
        <v>392251598</v>
      </c>
      <c r="E60" s="658">
        <v>390373035</v>
      </c>
      <c r="F60" s="659">
        <f>E60/D60*100</f>
        <v>99.521082129536666</v>
      </c>
    </row>
    <row r="61" spans="1:6" ht="36" x14ac:dyDescent="0.2">
      <c r="A61" s="1551"/>
      <c r="B61" s="660" t="s">
        <v>62</v>
      </c>
      <c r="C61" s="661">
        <v>2067017</v>
      </c>
      <c r="D61" s="662">
        <v>87525376</v>
      </c>
      <c r="E61" s="663">
        <v>84716673</v>
      </c>
      <c r="F61" s="664">
        <f>E61/D61*100</f>
        <v>96.790984365494182</v>
      </c>
    </row>
    <row r="62" spans="1:6" x14ac:dyDescent="0.2">
      <c r="A62" s="1551"/>
      <c r="B62" s="660" t="s">
        <v>75</v>
      </c>
      <c r="C62" s="661"/>
      <c r="D62" s="662"/>
      <c r="E62" s="663"/>
      <c r="F62" s="664"/>
    </row>
    <row r="63" spans="1:6" x14ac:dyDescent="0.2">
      <c r="A63" s="1551"/>
      <c r="B63" s="660" t="s">
        <v>55</v>
      </c>
      <c r="C63" s="661">
        <v>6545000</v>
      </c>
      <c r="D63" s="662">
        <v>17261462</v>
      </c>
      <c r="E63" s="663">
        <v>19272112</v>
      </c>
      <c r="F63" s="664">
        <f>E63/D63*100</f>
        <v>111.6482022206462</v>
      </c>
    </row>
    <row r="64" spans="1:6" x14ac:dyDescent="0.2">
      <c r="A64" s="1551"/>
      <c r="B64" s="660" t="s">
        <v>76</v>
      </c>
      <c r="C64" s="661"/>
      <c r="D64" s="662"/>
      <c r="E64" s="663"/>
      <c r="F64" s="664"/>
    </row>
    <row r="65" spans="1:6" ht="24" x14ac:dyDescent="0.2">
      <c r="A65" s="1551"/>
      <c r="B65" s="660" t="s">
        <v>73</v>
      </c>
      <c r="C65" s="661"/>
      <c r="D65" s="662"/>
      <c r="E65" s="663"/>
      <c r="F65" s="664"/>
    </row>
    <row r="66" spans="1:6" ht="24" x14ac:dyDescent="0.2">
      <c r="A66" s="1551"/>
      <c r="B66" s="660" t="s">
        <v>64</v>
      </c>
      <c r="C66" s="685"/>
      <c r="D66" s="662"/>
      <c r="E66" s="663"/>
      <c r="F66" s="664"/>
    </row>
    <row r="67" spans="1:6" x14ac:dyDescent="0.2">
      <c r="A67" s="1551"/>
      <c r="B67" s="660" t="s">
        <v>71</v>
      </c>
      <c r="C67" s="661">
        <v>103843735</v>
      </c>
      <c r="D67" s="662"/>
      <c r="E67" s="663"/>
      <c r="F67" s="664"/>
    </row>
    <row r="68" spans="1:6" ht="13.5" thickBot="1" x14ac:dyDescent="0.25">
      <c r="A68" s="1552"/>
      <c r="B68" s="690" t="s">
        <v>11</v>
      </c>
      <c r="C68" s="676">
        <f>SUM(C60:C67)</f>
        <v>112455752</v>
      </c>
      <c r="D68" s="677">
        <f>SUM(D60:D67)</f>
        <v>497038436</v>
      </c>
      <c r="E68" s="677">
        <f>SUM(E60:E67)</f>
        <v>494361820</v>
      </c>
      <c r="F68" s="678">
        <f>E68/D68*100</f>
        <v>99.461487119277834</v>
      </c>
    </row>
    <row r="69" spans="1:6" ht="24" x14ac:dyDescent="0.2">
      <c r="A69" s="1550" t="s">
        <v>565</v>
      </c>
      <c r="B69" s="1218" t="s">
        <v>57</v>
      </c>
      <c r="C69" s="1219"/>
      <c r="D69" s="1039"/>
      <c r="E69" s="1039"/>
      <c r="F69" s="680"/>
    </row>
    <row r="70" spans="1:6" ht="36" x14ac:dyDescent="0.2">
      <c r="A70" s="1551"/>
      <c r="B70" s="1220" t="s">
        <v>62</v>
      </c>
      <c r="C70" s="1217"/>
      <c r="D70" s="1040"/>
      <c r="E70" s="1040"/>
      <c r="F70" s="681"/>
    </row>
    <row r="71" spans="1:6" x14ac:dyDescent="0.2">
      <c r="A71" s="1551"/>
      <c r="B71" s="1220" t="s">
        <v>75</v>
      </c>
      <c r="C71" s="1217"/>
      <c r="D71" s="1040"/>
      <c r="E71" s="1040"/>
      <c r="F71" s="681"/>
    </row>
    <row r="72" spans="1:6" x14ac:dyDescent="0.2">
      <c r="A72" s="1551"/>
      <c r="B72" s="1220" t="s">
        <v>55</v>
      </c>
      <c r="C72" s="1217">
        <v>2954000</v>
      </c>
      <c r="D72" s="1040">
        <v>2954000</v>
      </c>
      <c r="E72" s="1040">
        <v>3503666</v>
      </c>
      <c r="F72" s="664">
        <f>E72/D72*100</f>
        <v>118.60751523358159</v>
      </c>
    </row>
    <row r="73" spans="1:6" x14ac:dyDescent="0.2">
      <c r="A73" s="1551"/>
      <c r="B73" s="1220" t="s">
        <v>76</v>
      </c>
      <c r="C73" s="1217"/>
      <c r="D73" s="1040"/>
      <c r="E73" s="1040"/>
      <c r="F73" s="681"/>
    </row>
    <row r="74" spans="1:6" ht="24" x14ac:dyDescent="0.2">
      <c r="A74" s="1551"/>
      <c r="B74" s="1220" t="s">
        <v>73</v>
      </c>
      <c r="C74" s="1217"/>
      <c r="D74" s="1040"/>
      <c r="E74" s="1040"/>
      <c r="F74" s="681"/>
    </row>
    <row r="75" spans="1:6" ht="24" x14ac:dyDescent="0.2">
      <c r="A75" s="1551"/>
      <c r="B75" s="1220" t="s">
        <v>64</v>
      </c>
      <c r="C75" s="1217"/>
      <c r="D75" s="1040"/>
      <c r="E75" s="1040"/>
      <c r="F75" s="681"/>
    </row>
    <row r="76" spans="1:6" x14ac:dyDescent="0.2">
      <c r="A76" s="1551"/>
      <c r="B76" s="1220" t="s">
        <v>71</v>
      </c>
      <c r="C76" s="1217"/>
      <c r="D76" s="1040"/>
      <c r="E76" s="1040"/>
      <c r="F76" s="681"/>
    </row>
    <row r="77" spans="1:6" ht="13.5" thickBot="1" x14ac:dyDescent="0.25">
      <c r="A77" s="1552"/>
      <c r="B77" s="1221" t="s">
        <v>11</v>
      </c>
      <c r="C77" s="1223">
        <f>SUM(C69:C76)</f>
        <v>2954000</v>
      </c>
      <c r="D77" s="1223">
        <f t="shared" ref="D77:E77" si="0">SUM(D69:D76)</f>
        <v>2954000</v>
      </c>
      <c r="E77" s="1223">
        <f t="shared" si="0"/>
        <v>3503666</v>
      </c>
      <c r="F77" s="873">
        <f>E77/D77*100</f>
        <v>118.60751523358159</v>
      </c>
    </row>
    <row r="78" spans="1:6" ht="24" x14ac:dyDescent="0.2">
      <c r="A78" s="1550" t="s">
        <v>498</v>
      </c>
      <c r="B78" s="693" t="s">
        <v>57</v>
      </c>
      <c r="C78" s="1224"/>
      <c r="D78" s="657"/>
      <c r="E78" s="658"/>
      <c r="F78" s="659"/>
    </row>
    <row r="79" spans="1:6" ht="36" x14ac:dyDescent="0.2">
      <c r="A79" s="1551"/>
      <c r="B79" s="679" t="s">
        <v>62</v>
      </c>
      <c r="C79" s="1225"/>
      <c r="D79" s="662">
        <v>810000000</v>
      </c>
      <c r="E79" s="663">
        <v>12968679</v>
      </c>
      <c r="F79" s="664">
        <f>E79/D79*100</f>
        <v>1.6010714814814815</v>
      </c>
    </row>
    <row r="80" spans="1:6" x14ac:dyDescent="0.2">
      <c r="A80" s="1551"/>
      <c r="B80" s="679" t="s">
        <v>75</v>
      </c>
      <c r="C80" s="1225"/>
      <c r="D80" s="662"/>
      <c r="E80" s="663"/>
      <c r="F80" s="664"/>
    </row>
    <row r="81" spans="1:6" x14ac:dyDescent="0.2">
      <c r="A81" s="1551"/>
      <c r="B81" s="679" t="s">
        <v>55</v>
      </c>
      <c r="C81" s="1225"/>
      <c r="D81" s="662"/>
      <c r="E81" s="663"/>
      <c r="F81" s="664"/>
    </row>
    <row r="82" spans="1:6" x14ac:dyDescent="0.2">
      <c r="A82" s="1551"/>
      <c r="B82" s="679" t="s">
        <v>76</v>
      </c>
      <c r="C82" s="1225"/>
      <c r="D82" s="662"/>
      <c r="E82" s="663"/>
      <c r="F82" s="664"/>
    </row>
    <row r="83" spans="1:6" ht="24" x14ac:dyDescent="0.2">
      <c r="A83" s="1551"/>
      <c r="B83" s="679" t="s">
        <v>73</v>
      </c>
      <c r="C83" s="1225"/>
      <c r="D83" s="662"/>
      <c r="E83" s="663"/>
      <c r="F83" s="664"/>
    </row>
    <row r="84" spans="1:6" ht="24" x14ac:dyDescent="0.2">
      <c r="A84" s="1551"/>
      <c r="B84" s="679" t="s">
        <v>64</v>
      </c>
      <c r="C84" s="1226"/>
      <c r="D84" s="662"/>
      <c r="E84" s="663"/>
      <c r="F84" s="664"/>
    </row>
    <row r="85" spans="1:6" x14ac:dyDescent="0.2">
      <c r="A85" s="1551"/>
      <c r="B85" s="679" t="s">
        <v>71</v>
      </c>
      <c r="C85" s="1225">
        <v>10153018</v>
      </c>
      <c r="D85" s="662"/>
      <c r="E85" s="663"/>
      <c r="F85" s="664"/>
    </row>
    <row r="86" spans="1:6" ht="13.5" thickBot="1" x14ac:dyDescent="0.25">
      <c r="A86" s="1552"/>
      <c r="B86" s="682" t="s">
        <v>11</v>
      </c>
      <c r="C86" s="684">
        <f>SUM(C78:C85)</f>
        <v>10153018</v>
      </c>
      <c r="D86" s="1222">
        <f>SUM(D78:D85)</f>
        <v>810000000</v>
      </c>
      <c r="E86" s="1222">
        <f>SUM(E78:E85)</f>
        <v>12968679</v>
      </c>
      <c r="F86" s="669">
        <f>E86/D86%</f>
        <v>1.6010714814814815</v>
      </c>
    </row>
    <row r="87" spans="1:6" ht="24" x14ac:dyDescent="0.2">
      <c r="A87" s="1543" t="s">
        <v>499</v>
      </c>
      <c r="B87" s="655" t="s">
        <v>57</v>
      </c>
      <c r="C87" s="1224"/>
      <c r="D87" s="657"/>
      <c r="E87" s="658"/>
      <c r="F87" s="659"/>
    </row>
    <row r="88" spans="1:6" ht="36" x14ac:dyDescent="0.2">
      <c r="A88" s="1544"/>
      <c r="B88" s="660" t="s">
        <v>62</v>
      </c>
      <c r="C88" s="1225"/>
      <c r="D88" s="662"/>
      <c r="E88" s="663"/>
      <c r="F88" s="664"/>
    </row>
    <row r="89" spans="1:6" x14ac:dyDescent="0.2">
      <c r="A89" s="1544"/>
      <c r="B89" s="660" t="s">
        <v>75</v>
      </c>
      <c r="C89" s="1225"/>
      <c r="D89" s="663"/>
      <c r="E89" s="663"/>
      <c r="F89" s="664"/>
    </row>
    <row r="90" spans="1:6" x14ac:dyDescent="0.2">
      <c r="A90" s="1544"/>
      <c r="B90" s="660" t="s">
        <v>55</v>
      </c>
      <c r="C90" s="1225"/>
      <c r="D90" s="662"/>
      <c r="E90" s="663"/>
      <c r="F90" s="664"/>
    </row>
    <row r="91" spans="1:6" x14ac:dyDescent="0.2">
      <c r="A91" s="1544"/>
      <c r="B91" s="660" t="s">
        <v>76</v>
      </c>
      <c r="C91" s="1225"/>
      <c r="D91" s="662"/>
      <c r="E91" s="663"/>
      <c r="F91" s="664"/>
    </row>
    <row r="92" spans="1:6" ht="24" x14ac:dyDescent="0.2">
      <c r="A92" s="1544"/>
      <c r="B92" s="660" t="s">
        <v>73</v>
      </c>
      <c r="C92" s="1225"/>
      <c r="D92" s="662"/>
      <c r="E92" s="663">
        <v>100000</v>
      </c>
      <c r="F92" s="664"/>
    </row>
    <row r="93" spans="1:6" ht="24" x14ac:dyDescent="0.2">
      <c r="A93" s="1544"/>
      <c r="B93" s="660" t="s">
        <v>64</v>
      </c>
      <c r="C93" s="1227"/>
      <c r="D93" s="662"/>
      <c r="E93" s="663"/>
      <c r="F93" s="664"/>
    </row>
    <row r="94" spans="1:6" x14ac:dyDescent="0.2">
      <c r="A94" s="1544"/>
      <c r="B94" s="660" t="s">
        <v>71</v>
      </c>
      <c r="C94" s="1225"/>
      <c r="D94" s="662"/>
      <c r="E94" s="663"/>
      <c r="F94" s="664"/>
    </row>
    <row r="95" spans="1:6" ht="13.5" thickBot="1" x14ac:dyDescent="0.25">
      <c r="A95" s="1545"/>
      <c r="B95" s="666" t="s">
        <v>11</v>
      </c>
      <c r="C95" s="683">
        <f>SUM(C87:C94)</f>
        <v>0</v>
      </c>
      <c r="D95" s="677">
        <f>SUM(D87:D94)</f>
        <v>0</v>
      </c>
      <c r="E95" s="677">
        <f>SUM(E87:E94)</f>
        <v>100000</v>
      </c>
      <c r="F95" s="678"/>
    </row>
    <row r="96" spans="1:6" ht="24" x14ac:dyDescent="0.2">
      <c r="A96" s="1543" t="s">
        <v>691</v>
      </c>
      <c r="B96" s="691" t="s">
        <v>57</v>
      </c>
      <c r="C96" s="699"/>
      <c r="D96" s="1039"/>
      <c r="E96" s="1039"/>
      <c r="F96" s="1041"/>
    </row>
    <row r="97" spans="1:6" ht="36" x14ac:dyDescent="0.2">
      <c r="A97" s="1544"/>
      <c r="B97" s="679" t="s">
        <v>62</v>
      </c>
      <c r="C97" s="701"/>
      <c r="D97" s="1040"/>
      <c r="E97" s="1040"/>
      <c r="F97" s="1042"/>
    </row>
    <row r="98" spans="1:6" x14ac:dyDescent="0.2">
      <c r="A98" s="1544"/>
      <c r="B98" s="679" t="s">
        <v>75</v>
      </c>
      <c r="C98" s="701"/>
      <c r="D98" s="1040"/>
      <c r="E98" s="1040"/>
      <c r="F98" s="1042"/>
    </row>
    <row r="99" spans="1:6" x14ac:dyDescent="0.2">
      <c r="A99" s="1544"/>
      <c r="B99" s="679" t="s">
        <v>55</v>
      </c>
      <c r="C99" s="701"/>
      <c r="D99" s="1040"/>
      <c r="E99" s="1040"/>
      <c r="F99" s="1042"/>
    </row>
    <row r="100" spans="1:6" x14ac:dyDescent="0.2">
      <c r="A100" s="1544"/>
      <c r="B100" s="679" t="s">
        <v>76</v>
      </c>
      <c r="C100" s="701"/>
      <c r="D100" s="1040"/>
      <c r="E100" s="1040"/>
      <c r="F100" s="1042"/>
    </row>
    <row r="101" spans="1:6" ht="24" x14ac:dyDescent="0.2">
      <c r="A101" s="1544"/>
      <c r="B101" s="679" t="s">
        <v>73</v>
      </c>
      <c r="C101" s="701"/>
      <c r="D101" s="1040"/>
      <c r="E101" s="1040"/>
      <c r="F101" s="1042"/>
    </row>
    <row r="102" spans="1:6" ht="24" x14ac:dyDescent="0.2">
      <c r="A102" s="1544"/>
      <c r="B102" s="679" t="s">
        <v>64</v>
      </c>
      <c r="C102" s="701"/>
      <c r="D102" s="1040"/>
      <c r="E102" s="1040"/>
      <c r="F102" s="1042"/>
    </row>
    <row r="103" spans="1:6" x14ac:dyDescent="0.2">
      <c r="A103" s="1544"/>
      <c r="B103" s="679" t="s">
        <v>71</v>
      </c>
      <c r="C103" s="701">
        <v>722731</v>
      </c>
      <c r="D103" s="1040"/>
      <c r="E103" s="1040"/>
      <c r="F103" s="1042"/>
    </row>
    <row r="104" spans="1:6" ht="13.5" thickBot="1" x14ac:dyDescent="0.25">
      <c r="A104" s="1545"/>
      <c r="B104" s="682" t="s">
        <v>11</v>
      </c>
      <c r="C104" s="684">
        <f>SUM(C96:C103)</f>
        <v>722731</v>
      </c>
      <c r="D104" s="668"/>
      <c r="E104" s="668"/>
      <c r="F104" s="669"/>
    </row>
    <row r="105" spans="1:6" ht="24" x14ac:dyDescent="0.2">
      <c r="A105" s="1543" t="s">
        <v>566</v>
      </c>
      <c r="B105" s="655" t="s">
        <v>57</v>
      </c>
      <c r="C105" s="882"/>
      <c r="D105" s="1228"/>
      <c r="E105" s="871"/>
      <c r="F105" s="1229"/>
    </row>
    <row r="106" spans="1:6" ht="36" x14ac:dyDescent="0.2">
      <c r="A106" s="1544"/>
      <c r="B106" s="660" t="s">
        <v>62</v>
      </c>
      <c r="C106" s="1044">
        <v>1951807365</v>
      </c>
      <c r="D106" s="1040">
        <v>1951807365</v>
      </c>
      <c r="E106" s="1042"/>
      <c r="F106" s="1045"/>
    </row>
    <row r="107" spans="1:6" x14ac:dyDescent="0.2">
      <c r="A107" s="1544"/>
      <c r="B107" s="660" t="s">
        <v>75</v>
      </c>
      <c r="C107" s="1044"/>
      <c r="D107" s="1040"/>
      <c r="E107" s="1042"/>
      <c r="F107" s="1045"/>
    </row>
    <row r="108" spans="1:6" x14ac:dyDescent="0.2">
      <c r="A108" s="1544"/>
      <c r="B108" s="660" t="s">
        <v>55</v>
      </c>
      <c r="C108" s="1044"/>
      <c r="D108" s="1040"/>
      <c r="E108" s="1042">
        <v>49259</v>
      </c>
      <c r="F108" s="1045"/>
    </row>
    <row r="109" spans="1:6" x14ac:dyDescent="0.2">
      <c r="A109" s="1544"/>
      <c r="B109" s="660" t="s">
        <v>76</v>
      </c>
      <c r="C109" s="1044"/>
      <c r="D109" s="1040"/>
      <c r="E109" s="1042"/>
      <c r="F109" s="1045"/>
    </row>
    <row r="110" spans="1:6" ht="24" x14ac:dyDescent="0.2">
      <c r="A110" s="1544"/>
      <c r="B110" s="660" t="s">
        <v>73</v>
      </c>
      <c r="C110" s="1044"/>
      <c r="D110" s="1040"/>
      <c r="E110" s="1042"/>
      <c r="F110" s="1045"/>
    </row>
    <row r="111" spans="1:6" ht="24" x14ac:dyDescent="0.2">
      <c r="A111" s="1544"/>
      <c r="B111" s="660" t="s">
        <v>64</v>
      </c>
      <c r="C111" s="1044"/>
      <c r="D111" s="1040"/>
      <c r="E111" s="1042"/>
      <c r="F111" s="1045"/>
    </row>
    <row r="112" spans="1:6" ht="13.5" thickBot="1" x14ac:dyDescent="0.25">
      <c r="A112" s="1544"/>
      <c r="B112" s="660" t="s">
        <v>71</v>
      </c>
      <c r="C112" s="1046"/>
      <c r="D112" s="1047"/>
      <c r="E112" s="1048"/>
      <c r="F112" s="1049"/>
    </row>
    <row r="113" spans="1:6" ht="13.5" thickBot="1" x14ac:dyDescent="0.25">
      <c r="A113" s="1545"/>
      <c r="B113" s="666" t="s">
        <v>11</v>
      </c>
      <c r="C113" s="882">
        <f>SUM(C105:C112)</f>
        <v>1951807365</v>
      </c>
      <c r="D113" s="882">
        <f t="shared" ref="D113:E113" si="1">SUM(D105:D112)</f>
        <v>1951807365</v>
      </c>
      <c r="E113" s="1043">
        <f t="shared" si="1"/>
        <v>49259</v>
      </c>
      <c r="F113" s="874">
        <f>E113/D113%</f>
        <v>2.5237634042845208E-3</v>
      </c>
    </row>
    <row r="114" spans="1:6" ht="16.5" thickBot="1" x14ac:dyDescent="0.3">
      <c r="A114" s="650" t="s">
        <v>77</v>
      </c>
      <c r="B114" s="651" t="s">
        <v>162</v>
      </c>
      <c r="C114" s="652" t="s">
        <v>158</v>
      </c>
      <c r="D114" s="653" t="s">
        <v>163</v>
      </c>
      <c r="E114" s="653" t="s">
        <v>160</v>
      </c>
      <c r="F114" s="654" t="s">
        <v>161</v>
      </c>
    </row>
    <row r="115" spans="1:6" ht="24" x14ac:dyDescent="0.2">
      <c r="A115" s="1543" t="s">
        <v>500</v>
      </c>
      <c r="B115" s="691" t="s">
        <v>57</v>
      </c>
      <c r="C115" s="699">
        <v>3898618</v>
      </c>
      <c r="D115" s="658">
        <f>314400+8113030</f>
        <v>8427430</v>
      </c>
      <c r="E115" s="658">
        <f>314400+8113030</f>
        <v>8427430</v>
      </c>
      <c r="F115" s="700">
        <f>SUM(E115/D115*100)</f>
        <v>100</v>
      </c>
    </row>
    <row r="116" spans="1:6" ht="36" x14ac:dyDescent="0.2">
      <c r="A116" s="1544"/>
      <c r="B116" s="679" t="s">
        <v>62</v>
      </c>
      <c r="C116" s="701">
        <v>1000000</v>
      </c>
      <c r="D116" s="663">
        <v>1000000</v>
      </c>
      <c r="E116" s="663">
        <v>1000000</v>
      </c>
      <c r="F116" s="702">
        <f>SUM(E116/D116*100)</f>
        <v>100</v>
      </c>
    </row>
    <row r="117" spans="1:6" x14ac:dyDescent="0.2">
      <c r="A117" s="1544"/>
      <c r="B117" s="679" t="s">
        <v>75</v>
      </c>
      <c r="C117" s="701"/>
      <c r="D117" s="663"/>
      <c r="E117" s="663"/>
      <c r="F117" s="702"/>
    </row>
    <row r="118" spans="1:6" x14ac:dyDescent="0.2">
      <c r="A118" s="1544"/>
      <c r="B118" s="679" t="s">
        <v>55</v>
      </c>
      <c r="C118" s="701">
        <v>5000</v>
      </c>
      <c r="D118" s="663">
        <f>104951+62937+14875+5000</f>
        <v>187763</v>
      </c>
      <c r="E118" s="663">
        <f>10000+6602+14875</f>
        <v>31477</v>
      </c>
      <c r="F118" s="702">
        <f t="shared" ref="F118" si="2">SUM(E118/D118*100)</f>
        <v>16.764218722538519</v>
      </c>
    </row>
    <row r="119" spans="1:6" x14ac:dyDescent="0.2">
      <c r="A119" s="1544"/>
      <c r="B119" s="679" t="s">
        <v>76</v>
      </c>
      <c r="C119" s="701"/>
      <c r="D119" s="663"/>
      <c r="E119" s="663"/>
      <c r="F119" s="702"/>
    </row>
    <row r="120" spans="1:6" ht="24" x14ac:dyDescent="0.2">
      <c r="A120" s="1544"/>
      <c r="B120" s="679" t="s">
        <v>73</v>
      </c>
      <c r="C120" s="701"/>
      <c r="D120" s="663"/>
      <c r="E120" s="663"/>
      <c r="F120" s="702"/>
    </row>
    <row r="121" spans="1:6" ht="24" x14ac:dyDescent="0.2">
      <c r="A121" s="1544"/>
      <c r="B121" s="679" t="s">
        <v>64</v>
      </c>
      <c r="C121" s="701"/>
      <c r="D121" s="663"/>
      <c r="E121" s="663"/>
      <c r="F121" s="702"/>
    </row>
    <row r="122" spans="1:6" x14ac:dyDescent="0.2">
      <c r="A122" s="1544"/>
      <c r="B122" s="679" t="s">
        <v>71</v>
      </c>
      <c r="C122" s="701">
        <v>1076960</v>
      </c>
      <c r="D122" s="663"/>
      <c r="E122" s="663"/>
      <c r="F122" s="702"/>
    </row>
    <row r="123" spans="1:6" ht="13.5" thickBot="1" x14ac:dyDescent="0.25">
      <c r="A123" s="1545"/>
      <c r="B123" s="692" t="s">
        <v>11</v>
      </c>
      <c r="C123" s="683">
        <f>SUM(C115:C122)</f>
        <v>5980578</v>
      </c>
      <c r="D123" s="1223">
        <f>SUM(D115:D122)</f>
        <v>9615193</v>
      </c>
      <c r="E123" s="1223">
        <f>SUM(E115:E122)</f>
        <v>9458907</v>
      </c>
      <c r="F123" s="678">
        <f>SUM(E123/D123*100)</f>
        <v>98.374593208893472</v>
      </c>
    </row>
    <row r="124" spans="1:6" ht="24" x14ac:dyDescent="0.2">
      <c r="A124" s="1543" t="s">
        <v>112</v>
      </c>
      <c r="B124" s="693" t="s">
        <v>57</v>
      </c>
      <c r="C124" s="1224"/>
      <c r="D124" s="657"/>
      <c r="E124" s="658"/>
      <c r="F124" s="700"/>
    </row>
    <row r="125" spans="1:6" ht="36" x14ac:dyDescent="0.2">
      <c r="A125" s="1544"/>
      <c r="B125" s="679" t="s">
        <v>62</v>
      </c>
      <c r="C125" s="1225"/>
      <c r="D125" s="662"/>
      <c r="E125" s="663"/>
      <c r="F125" s="702"/>
    </row>
    <row r="126" spans="1:6" x14ac:dyDescent="0.2">
      <c r="A126" s="1544"/>
      <c r="B126" s="679" t="s">
        <v>75</v>
      </c>
      <c r="C126" s="1225"/>
      <c r="D126" s="662"/>
      <c r="E126" s="663"/>
      <c r="F126" s="702"/>
    </row>
    <row r="127" spans="1:6" x14ac:dyDescent="0.2">
      <c r="A127" s="1544"/>
      <c r="B127" s="679" t="s">
        <v>55</v>
      </c>
      <c r="C127" s="1225">
        <v>13000</v>
      </c>
      <c r="D127" s="662">
        <f>1028961+97275+58000</f>
        <v>1184236</v>
      </c>
      <c r="E127" s="663">
        <v>637031</v>
      </c>
      <c r="F127" s="702">
        <f>SUM(E127/D127*100)</f>
        <v>53.792571750901011</v>
      </c>
    </row>
    <row r="128" spans="1:6" x14ac:dyDescent="0.2">
      <c r="A128" s="1544"/>
      <c r="B128" s="679" t="s">
        <v>76</v>
      </c>
      <c r="C128" s="1225"/>
      <c r="D128" s="662"/>
      <c r="E128" s="663"/>
      <c r="F128" s="702"/>
    </row>
    <row r="129" spans="1:10" ht="24" x14ac:dyDescent="0.2">
      <c r="A129" s="1544"/>
      <c r="B129" s="679" t="s">
        <v>73</v>
      </c>
      <c r="C129" s="1225"/>
      <c r="D129" s="662"/>
      <c r="E129" s="663"/>
      <c r="F129" s="702"/>
    </row>
    <row r="130" spans="1:10" ht="24" x14ac:dyDescent="0.2">
      <c r="A130" s="1544"/>
      <c r="B130" s="679" t="s">
        <v>64</v>
      </c>
      <c r="C130" s="1227"/>
      <c r="D130" s="662"/>
      <c r="E130" s="663"/>
      <c r="F130" s="702"/>
    </row>
    <row r="131" spans="1:10" x14ac:dyDescent="0.2">
      <c r="A131" s="1544"/>
      <c r="B131" s="679" t="s">
        <v>71</v>
      </c>
      <c r="C131" s="1225"/>
      <c r="D131" s="662"/>
      <c r="E131" s="663"/>
      <c r="F131" s="702"/>
    </row>
    <row r="132" spans="1:10" ht="13.5" thickBot="1" x14ac:dyDescent="0.25">
      <c r="A132" s="1545"/>
      <c r="B132" s="1230" t="s">
        <v>11</v>
      </c>
      <c r="C132" s="684">
        <f>SUM(C124:C131)</f>
        <v>13000</v>
      </c>
      <c r="D132" s="668">
        <f>SUM(D124:D131)</f>
        <v>1184236</v>
      </c>
      <c r="E132" s="668">
        <f>SUM(E124:E131)</f>
        <v>637031</v>
      </c>
      <c r="F132" s="669">
        <f>SUM(E132/D132*100)</f>
        <v>53.792571750901011</v>
      </c>
    </row>
    <row r="133" spans="1:10" s="616" customFormat="1" ht="24.75" thickBot="1" x14ac:dyDescent="0.25">
      <c r="A133" s="1543" t="s">
        <v>567</v>
      </c>
      <c r="B133" s="655" t="s">
        <v>57</v>
      </c>
      <c r="C133" s="656">
        <v>57000</v>
      </c>
      <c r="D133" s="657">
        <v>57000</v>
      </c>
      <c r="E133" s="658"/>
      <c r="F133" s="700">
        <f>SUM(E133/D133*100)</f>
        <v>0</v>
      </c>
      <c r="H133"/>
      <c r="I133"/>
      <c r="J133"/>
    </row>
    <row r="134" spans="1:10" s="616" customFormat="1" ht="36.75" thickBot="1" x14ac:dyDescent="0.25">
      <c r="A134" s="1544"/>
      <c r="B134" s="660" t="s">
        <v>62</v>
      </c>
      <c r="C134" s="661"/>
      <c r="D134" s="662"/>
      <c r="E134" s="663"/>
      <c r="F134" s="700"/>
      <c r="H134"/>
      <c r="I134"/>
      <c r="J134"/>
    </row>
    <row r="135" spans="1:10" s="616" customFormat="1" ht="13.5" thickBot="1" x14ac:dyDescent="0.25">
      <c r="A135" s="1544"/>
      <c r="B135" s="660" t="s">
        <v>75</v>
      </c>
      <c r="C135" s="661"/>
      <c r="D135" s="662"/>
      <c r="E135" s="663"/>
      <c r="F135" s="700"/>
      <c r="H135"/>
      <c r="I135"/>
      <c r="J135"/>
    </row>
    <row r="136" spans="1:10" s="616" customFormat="1" ht="13.5" thickBot="1" x14ac:dyDescent="0.25">
      <c r="A136" s="1544"/>
      <c r="B136" s="660" t="s">
        <v>55</v>
      </c>
      <c r="C136" s="661"/>
      <c r="D136" s="662"/>
      <c r="E136" s="663"/>
      <c r="F136" s="700"/>
      <c r="H136"/>
      <c r="I136"/>
      <c r="J136"/>
    </row>
    <row r="137" spans="1:10" s="616" customFormat="1" ht="13.5" thickBot="1" x14ac:dyDescent="0.25">
      <c r="A137" s="1544"/>
      <c r="B137" s="660" t="s">
        <v>76</v>
      </c>
      <c r="C137" s="661"/>
      <c r="D137" s="662"/>
      <c r="E137" s="663"/>
      <c r="F137" s="700"/>
      <c r="H137"/>
      <c r="I137"/>
      <c r="J137"/>
    </row>
    <row r="138" spans="1:10" s="616" customFormat="1" ht="24.75" thickBot="1" x14ac:dyDescent="0.25">
      <c r="A138" s="1544"/>
      <c r="B138" s="660" t="s">
        <v>73</v>
      </c>
      <c r="C138" s="661"/>
      <c r="D138" s="662"/>
      <c r="E138" s="663"/>
      <c r="F138" s="700"/>
      <c r="H138"/>
      <c r="I138"/>
      <c r="J138"/>
    </row>
    <row r="139" spans="1:10" s="616" customFormat="1" ht="24.75" thickBot="1" x14ac:dyDescent="0.25">
      <c r="A139" s="1544"/>
      <c r="B139" s="660" t="s">
        <v>64</v>
      </c>
      <c r="C139" s="665"/>
      <c r="D139" s="662"/>
      <c r="E139" s="663"/>
      <c r="F139" s="700"/>
      <c r="H139"/>
      <c r="I139"/>
      <c r="J139"/>
    </row>
    <row r="140" spans="1:10" s="616" customFormat="1" x14ac:dyDescent="0.2">
      <c r="A140" s="1544"/>
      <c r="B140" s="660" t="s">
        <v>71</v>
      </c>
      <c r="C140" s="661"/>
      <c r="D140" s="662"/>
      <c r="E140" s="663"/>
      <c r="F140" s="700"/>
      <c r="H140"/>
      <c r="I140"/>
      <c r="J140"/>
    </row>
    <row r="141" spans="1:10" s="616" customFormat="1" ht="13.5" thickBot="1" x14ac:dyDescent="0.25">
      <c r="A141" s="1545"/>
      <c r="B141" s="666" t="s">
        <v>11</v>
      </c>
      <c r="C141" s="676">
        <f>SUM(C133:C140)</f>
        <v>57000</v>
      </c>
      <c r="D141" s="677">
        <f>SUM(D133:D140)</f>
        <v>57000</v>
      </c>
      <c r="E141" s="677">
        <f>SUM(E133:E140)</f>
        <v>0</v>
      </c>
      <c r="F141" s="678">
        <f>E141/D141*100</f>
        <v>0</v>
      </c>
      <c r="H141"/>
      <c r="I141"/>
      <c r="J141"/>
    </row>
    <row r="142" spans="1:10" s="616" customFormat="1" ht="24" x14ac:dyDescent="0.2">
      <c r="A142" s="1543" t="s">
        <v>568</v>
      </c>
      <c r="B142" s="691" t="s">
        <v>57</v>
      </c>
      <c r="C142" s="1224"/>
      <c r="D142" s="657"/>
      <c r="E142" s="658"/>
      <c r="F142" s="700"/>
      <c r="H142"/>
      <c r="I142"/>
      <c r="J142"/>
    </row>
    <row r="143" spans="1:10" s="616" customFormat="1" ht="36" x14ac:dyDescent="0.2">
      <c r="A143" s="1544"/>
      <c r="B143" s="679" t="s">
        <v>62</v>
      </c>
      <c r="C143" s="1225"/>
      <c r="D143" s="662"/>
      <c r="E143" s="663"/>
      <c r="F143" s="702"/>
      <c r="H143"/>
      <c r="I143"/>
      <c r="J143"/>
    </row>
    <row r="144" spans="1:10" s="616" customFormat="1" x14ac:dyDescent="0.2">
      <c r="A144" s="1544"/>
      <c r="B144" s="679" t="s">
        <v>75</v>
      </c>
      <c r="C144" s="1225"/>
      <c r="D144" s="662"/>
      <c r="E144" s="663"/>
      <c r="F144" s="702"/>
      <c r="H144"/>
      <c r="I144"/>
      <c r="J144"/>
    </row>
    <row r="145" spans="1:10" s="616" customFormat="1" x14ac:dyDescent="0.2">
      <c r="A145" s="1544"/>
      <c r="B145" s="679" t="s">
        <v>55</v>
      </c>
      <c r="C145" s="1225"/>
      <c r="D145" s="662"/>
      <c r="E145" s="663"/>
      <c r="F145" s="702"/>
      <c r="H145"/>
      <c r="I145"/>
      <c r="J145"/>
    </row>
    <row r="146" spans="1:10" s="616" customFormat="1" x14ac:dyDescent="0.2">
      <c r="A146" s="1544"/>
      <c r="B146" s="679" t="s">
        <v>76</v>
      </c>
      <c r="C146" s="1225"/>
      <c r="D146" s="662"/>
      <c r="E146" s="663"/>
      <c r="F146" s="702"/>
      <c r="H146"/>
      <c r="I146"/>
      <c r="J146"/>
    </row>
    <row r="147" spans="1:10" s="616" customFormat="1" ht="24" x14ac:dyDescent="0.2">
      <c r="A147" s="1544"/>
      <c r="B147" s="679" t="s">
        <v>73</v>
      </c>
      <c r="C147" s="1225"/>
      <c r="D147" s="662"/>
      <c r="E147" s="663"/>
      <c r="F147" s="702"/>
      <c r="H147"/>
      <c r="I147"/>
      <c r="J147"/>
    </row>
    <row r="148" spans="1:10" s="616" customFormat="1" ht="24" x14ac:dyDescent="0.2">
      <c r="A148" s="1544"/>
      <c r="B148" s="679" t="s">
        <v>64</v>
      </c>
      <c r="C148" s="1227"/>
      <c r="D148" s="662"/>
      <c r="E148" s="663"/>
      <c r="F148" s="702"/>
      <c r="H148"/>
      <c r="I148"/>
      <c r="J148"/>
    </row>
    <row r="149" spans="1:10" s="616" customFormat="1" x14ac:dyDescent="0.2">
      <c r="A149" s="1544"/>
      <c r="B149" s="679" t="s">
        <v>71</v>
      </c>
      <c r="C149" s="1225">
        <v>406000</v>
      </c>
      <c r="D149" s="662"/>
      <c r="E149" s="663"/>
      <c r="F149" s="702"/>
      <c r="H149"/>
      <c r="I149"/>
      <c r="J149"/>
    </row>
    <row r="150" spans="1:10" s="616" customFormat="1" ht="13.5" thickBot="1" x14ac:dyDescent="0.25">
      <c r="A150" s="1545"/>
      <c r="B150" s="682" t="s">
        <v>11</v>
      </c>
      <c r="C150" s="684">
        <f>SUM(C142:C149)</f>
        <v>406000</v>
      </c>
      <c r="D150" s="668">
        <f>SUM(D142:D149)</f>
        <v>0</v>
      </c>
      <c r="E150" s="668">
        <f>SUM(E142:E149)</f>
        <v>0</v>
      </c>
      <c r="F150" s="669"/>
      <c r="H150"/>
      <c r="I150"/>
      <c r="J150"/>
    </row>
    <row r="151" spans="1:10" s="616" customFormat="1" ht="24" x14ac:dyDescent="0.2">
      <c r="A151" s="1543" t="s">
        <v>692</v>
      </c>
      <c r="B151" s="675" t="s">
        <v>57</v>
      </c>
      <c r="C151" s="686"/>
      <c r="D151" s="687"/>
      <c r="E151" s="688"/>
      <c r="F151" s="689"/>
      <c r="H151"/>
      <c r="I151"/>
      <c r="J151"/>
    </row>
    <row r="152" spans="1:10" s="616" customFormat="1" ht="36" x14ac:dyDescent="0.2">
      <c r="A152" s="1544"/>
      <c r="B152" s="660" t="s">
        <v>62</v>
      </c>
      <c r="C152" s="661"/>
      <c r="D152" s="662"/>
      <c r="E152" s="663"/>
      <c r="F152" s="664"/>
      <c r="H152"/>
      <c r="I152"/>
      <c r="J152"/>
    </row>
    <row r="153" spans="1:10" s="616" customFormat="1" x14ac:dyDescent="0.2">
      <c r="A153" s="1544"/>
      <c r="B153" s="660" t="s">
        <v>75</v>
      </c>
      <c r="C153" s="661"/>
      <c r="D153" s="662"/>
      <c r="E153" s="663"/>
      <c r="F153" s="664"/>
      <c r="H153"/>
      <c r="I153"/>
      <c r="J153"/>
    </row>
    <row r="154" spans="1:10" s="616" customFormat="1" x14ac:dyDescent="0.2">
      <c r="A154" s="1544"/>
      <c r="B154" s="660" t="s">
        <v>55</v>
      </c>
      <c r="C154" s="661"/>
      <c r="D154" s="662"/>
      <c r="E154" s="663"/>
      <c r="F154" s="664"/>
      <c r="H154"/>
      <c r="I154"/>
      <c r="J154"/>
    </row>
    <row r="155" spans="1:10" s="616" customFormat="1" x14ac:dyDescent="0.2">
      <c r="A155" s="1544"/>
      <c r="B155" s="660" t="s">
        <v>76</v>
      </c>
      <c r="C155" s="661"/>
      <c r="D155" s="662"/>
      <c r="E155" s="663"/>
      <c r="F155" s="664"/>
      <c r="H155"/>
      <c r="I155"/>
      <c r="J155"/>
    </row>
    <row r="156" spans="1:10" s="616" customFormat="1" ht="24" x14ac:dyDescent="0.2">
      <c r="A156" s="1544"/>
      <c r="B156" s="660" t="s">
        <v>73</v>
      </c>
      <c r="C156" s="661"/>
      <c r="D156" s="662"/>
      <c r="E156" s="663"/>
      <c r="F156" s="664"/>
      <c r="H156"/>
      <c r="I156"/>
      <c r="J156"/>
    </row>
    <row r="157" spans="1:10" s="616" customFormat="1" ht="24" x14ac:dyDescent="0.2">
      <c r="A157" s="1544"/>
      <c r="B157" s="660" t="s">
        <v>64</v>
      </c>
      <c r="C157" s="665"/>
      <c r="D157" s="662"/>
      <c r="E157" s="663"/>
      <c r="F157" s="664"/>
      <c r="H157"/>
      <c r="I157"/>
      <c r="J157"/>
    </row>
    <row r="158" spans="1:10" s="616" customFormat="1" x14ac:dyDescent="0.2">
      <c r="A158" s="1544"/>
      <c r="B158" s="660" t="s">
        <v>71</v>
      </c>
      <c r="C158" s="661">
        <v>500000</v>
      </c>
      <c r="D158" s="662"/>
      <c r="E158" s="663"/>
      <c r="F158" s="664"/>
      <c r="H158"/>
      <c r="I158"/>
      <c r="J158"/>
    </row>
    <row r="159" spans="1:10" s="616" customFormat="1" ht="13.5" thickBot="1" x14ac:dyDescent="0.25">
      <c r="A159" s="1545"/>
      <c r="B159" s="666" t="s">
        <v>11</v>
      </c>
      <c r="C159" s="676">
        <f>SUM(C151:C158)</f>
        <v>500000</v>
      </c>
      <c r="D159" s="677">
        <f>SUM(D151:D158)</f>
        <v>0</v>
      </c>
      <c r="E159" s="677">
        <f>SUM(E151:E158)</f>
        <v>0</v>
      </c>
      <c r="F159" s="678"/>
      <c r="H159"/>
      <c r="I159"/>
      <c r="J159"/>
    </row>
    <row r="160" spans="1:10" s="616" customFormat="1" ht="24" x14ac:dyDescent="0.2">
      <c r="A160" s="1543" t="s">
        <v>501</v>
      </c>
      <c r="B160" s="660" t="s">
        <v>57</v>
      </c>
      <c r="C160" s="656"/>
      <c r="D160" s="657">
        <v>690047</v>
      </c>
      <c r="E160" s="658">
        <v>690047</v>
      </c>
      <c r="F160" s="659">
        <f>E160/D160*100</f>
        <v>100</v>
      </c>
      <c r="H160"/>
      <c r="I160"/>
      <c r="J160"/>
    </row>
    <row r="161" spans="1:10" s="616" customFormat="1" ht="36" x14ac:dyDescent="0.2">
      <c r="A161" s="1544"/>
      <c r="B161" s="660" t="s">
        <v>62</v>
      </c>
      <c r="C161" s="661"/>
      <c r="D161" s="662"/>
      <c r="E161" s="663"/>
      <c r="F161" s="664"/>
      <c r="H161"/>
      <c r="I161"/>
      <c r="J161"/>
    </row>
    <row r="162" spans="1:10" s="616" customFormat="1" x14ac:dyDescent="0.2">
      <c r="A162" s="1544"/>
      <c r="B162" s="660" t="s">
        <v>75</v>
      </c>
      <c r="C162" s="661"/>
      <c r="D162" s="662"/>
      <c r="E162" s="663"/>
      <c r="F162" s="664"/>
      <c r="H162"/>
      <c r="I162"/>
      <c r="J162"/>
    </row>
    <row r="163" spans="1:10" s="616" customFormat="1" x14ac:dyDescent="0.2">
      <c r="A163" s="1544"/>
      <c r="B163" s="660" t="s">
        <v>55</v>
      </c>
      <c r="C163" s="661"/>
      <c r="D163" s="662">
        <v>71723</v>
      </c>
      <c r="E163" s="663">
        <f>119685+32315</f>
        <v>152000</v>
      </c>
      <c r="F163" s="664">
        <f>E163/D163*100</f>
        <v>211.92643921754529</v>
      </c>
      <c r="H163"/>
      <c r="I163"/>
      <c r="J163"/>
    </row>
    <row r="164" spans="1:10" s="616" customFormat="1" x14ac:dyDescent="0.2">
      <c r="A164" s="1544"/>
      <c r="B164" s="660" t="s">
        <v>76</v>
      </c>
      <c r="C164" s="661"/>
      <c r="D164" s="662"/>
      <c r="E164" s="663"/>
      <c r="F164" s="664"/>
      <c r="H164"/>
      <c r="I164"/>
      <c r="J164"/>
    </row>
    <row r="165" spans="1:10" s="616" customFormat="1" ht="24" x14ac:dyDescent="0.2">
      <c r="A165" s="1544"/>
      <c r="B165" s="660" t="s">
        <v>73</v>
      </c>
      <c r="C165" s="661"/>
      <c r="D165" s="662">
        <v>70000</v>
      </c>
      <c r="E165" s="663">
        <v>70000</v>
      </c>
      <c r="F165" s="664">
        <f>E165/D165*100</f>
        <v>100</v>
      </c>
      <c r="H165"/>
      <c r="I165"/>
      <c r="J165"/>
    </row>
    <row r="166" spans="1:10" s="616" customFormat="1" ht="24" x14ac:dyDescent="0.2">
      <c r="A166" s="1544"/>
      <c r="B166" s="660" t="s">
        <v>64</v>
      </c>
      <c r="C166" s="665"/>
      <c r="D166" s="662"/>
      <c r="E166" s="663"/>
      <c r="F166" s="664"/>
      <c r="H166"/>
      <c r="I166"/>
      <c r="J166"/>
    </row>
    <row r="167" spans="1:10" s="616" customFormat="1" x14ac:dyDescent="0.2">
      <c r="A167" s="1544"/>
      <c r="B167" s="660" t="s">
        <v>71</v>
      </c>
      <c r="C167" s="661"/>
      <c r="D167" s="662"/>
      <c r="E167" s="663"/>
      <c r="F167" s="664"/>
      <c r="H167"/>
      <c r="I167"/>
      <c r="J167"/>
    </row>
    <row r="168" spans="1:10" s="616" customFormat="1" ht="13.5" thickBot="1" x14ac:dyDescent="0.25">
      <c r="A168" s="1545"/>
      <c r="B168" s="666" t="s">
        <v>11</v>
      </c>
      <c r="C168" s="667">
        <f>SUM(C160:C167)</f>
        <v>0</v>
      </c>
      <c r="D168" s="668">
        <f>SUM(D160:D167)</f>
        <v>831770</v>
      </c>
      <c r="E168" s="668">
        <f>SUM(E160:E167)</f>
        <v>912047</v>
      </c>
      <c r="F168" s="669">
        <f>E168/D168*100</f>
        <v>109.65134592495522</v>
      </c>
      <c r="H168"/>
      <c r="I168"/>
      <c r="J168"/>
    </row>
    <row r="169" spans="1:10" s="616" customFormat="1" ht="16.5" thickBot="1" x14ac:dyDescent="0.3">
      <c r="A169" s="694" t="s">
        <v>77</v>
      </c>
      <c r="B169" s="695" t="s">
        <v>162</v>
      </c>
      <c r="C169" s="696" t="s">
        <v>158</v>
      </c>
      <c r="D169" s="697" t="s">
        <v>163</v>
      </c>
      <c r="E169" s="697" t="s">
        <v>160</v>
      </c>
      <c r="F169" s="698" t="s">
        <v>161</v>
      </c>
      <c r="H169"/>
      <c r="I169"/>
      <c r="J169"/>
    </row>
    <row r="170" spans="1:10" s="616" customFormat="1" ht="24" x14ac:dyDescent="0.2">
      <c r="A170" s="1543" t="s">
        <v>178</v>
      </c>
      <c r="B170" s="655" t="s">
        <v>57</v>
      </c>
      <c r="C170" s="686"/>
      <c r="D170" s="687">
        <v>8703500</v>
      </c>
      <c r="E170" s="688">
        <v>8703500</v>
      </c>
      <c r="F170" s="700">
        <f>SUM(E170/D170*100)</f>
        <v>100</v>
      </c>
      <c r="H170"/>
      <c r="I170"/>
      <c r="J170"/>
    </row>
    <row r="171" spans="1:10" s="616" customFormat="1" ht="36" x14ac:dyDescent="0.2">
      <c r="A171" s="1544"/>
      <c r="B171" s="660" t="s">
        <v>62</v>
      </c>
      <c r="C171" s="661"/>
      <c r="D171" s="662"/>
      <c r="E171" s="663"/>
      <c r="F171" s="664"/>
      <c r="H171"/>
      <c r="I171"/>
      <c r="J171"/>
    </row>
    <row r="172" spans="1:10" s="616" customFormat="1" x14ac:dyDescent="0.2">
      <c r="A172" s="1544"/>
      <c r="B172" s="660" t="s">
        <v>75</v>
      </c>
      <c r="C172" s="661"/>
      <c r="D172" s="662"/>
      <c r="E172" s="663"/>
      <c r="F172" s="664"/>
      <c r="H172"/>
      <c r="I172"/>
      <c r="J172"/>
    </row>
    <row r="173" spans="1:10" s="616" customFormat="1" x14ac:dyDescent="0.2">
      <c r="A173" s="1544"/>
      <c r="B173" s="660" t="s">
        <v>55</v>
      </c>
      <c r="C173" s="661"/>
      <c r="D173" s="662"/>
      <c r="E173" s="663"/>
      <c r="F173" s="664"/>
      <c r="H173"/>
      <c r="I173"/>
      <c r="J173"/>
    </row>
    <row r="174" spans="1:10" s="616" customFormat="1" x14ac:dyDescent="0.2">
      <c r="A174" s="1544"/>
      <c r="B174" s="660" t="s">
        <v>76</v>
      </c>
      <c r="C174" s="661"/>
      <c r="D174" s="662"/>
      <c r="E174" s="663"/>
      <c r="F174" s="664"/>
      <c r="H174"/>
      <c r="I174"/>
      <c r="J174"/>
    </row>
    <row r="175" spans="1:10" s="616" customFormat="1" ht="24" x14ac:dyDescent="0.2">
      <c r="A175" s="1544"/>
      <c r="B175" s="660" t="s">
        <v>73</v>
      </c>
      <c r="C175" s="661"/>
      <c r="D175" s="662"/>
      <c r="E175" s="663"/>
      <c r="F175" s="664"/>
      <c r="H175"/>
      <c r="I175"/>
      <c r="J175"/>
    </row>
    <row r="176" spans="1:10" s="616" customFormat="1" ht="24" x14ac:dyDescent="0.2">
      <c r="A176" s="1544"/>
      <c r="B176" s="660" t="s">
        <v>64</v>
      </c>
      <c r="C176" s="665"/>
      <c r="D176" s="662"/>
      <c r="E176" s="663"/>
      <c r="F176" s="664"/>
      <c r="H176"/>
      <c r="I176"/>
      <c r="J176"/>
    </row>
    <row r="177" spans="1:10" s="616" customFormat="1" x14ac:dyDescent="0.2">
      <c r="A177" s="1544"/>
      <c r="B177" s="660" t="s">
        <v>71</v>
      </c>
      <c r="C177" s="661"/>
      <c r="D177" s="662"/>
      <c r="E177" s="663"/>
      <c r="F177" s="664"/>
      <c r="H177"/>
      <c r="I177"/>
      <c r="J177"/>
    </row>
    <row r="178" spans="1:10" s="616" customFormat="1" ht="13.5" thickBot="1" x14ac:dyDescent="0.25">
      <c r="A178" s="1545"/>
      <c r="B178" s="666" t="s">
        <v>11</v>
      </c>
      <c r="C178" s="667">
        <f>SUM(C170:C177)</f>
        <v>0</v>
      </c>
      <c r="D178" s="668">
        <f>SUM(D170:D177)</f>
        <v>8703500</v>
      </c>
      <c r="E178" s="668">
        <f>SUM(E170:E177)</f>
        <v>8703500</v>
      </c>
      <c r="F178" s="669">
        <f>E178/D178*100</f>
        <v>100</v>
      </c>
      <c r="H178"/>
      <c r="I178"/>
      <c r="J178"/>
    </row>
    <row r="179" spans="1:10" s="616" customFormat="1" ht="24" x14ac:dyDescent="0.2">
      <c r="A179" s="1543" t="s">
        <v>507</v>
      </c>
      <c r="B179" s="675" t="s">
        <v>57</v>
      </c>
      <c r="C179" s="686"/>
      <c r="D179" s="687"/>
      <c r="E179" s="688"/>
      <c r="F179" s="689"/>
      <c r="H179"/>
      <c r="I179"/>
      <c r="J179"/>
    </row>
    <row r="180" spans="1:10" s="616" customFormat="1" ht="36" x14ac:dyDescent="0.2">
      <c r="A180" s="1544"/>
      <c r="B180" s="660" t="s">
        <v>62</v>
      </c>
      <c r="C180" s="661"/>
      <c r="D180" s="662"/>
      <c r="E180" s="663"/>
      <c r="F180" s="664"/>
      <c r="H180"/>
      <c r="I180"/>
      <c r="J180"/>
    </row>
    <row r="181" spans="1:10" s="616" customFormat="1" x14ac:dyDescent="0.2">
      <c r="A181" s="1544"/>
      <c r="B181" s="660" t="s">
        <v>75</v>
      </c>
      <c r="C181" s="661"/>
      <c r="D181" s="662"/>
      <c r="E181" s="663"/>
      <c r="F181" s="664"/>
      <c r="H181"/>
      <c r="I181"/>
      <c r="J181"/>
    </row>
    <row r="182" spans="1:10" s="616" customFormat="1" x14ac:dyDescent="0.2">
      <c r="A182" s="1544"/>
      <c r="B182" s="660" t="s">
        <v>55</v>
      </c>
      <c r="C182" s="661">
        <v>4373600</v>
      </c>
      <c r="D182" s="662">
        <v>5837728</v>
      </c>
      <c r="E182" s="663">
        <v>5549857</v>
      </c>
      <c r="F182" s="664">
        <f>E182/D182*100</f>
        <v>95.068783608965674</v>
      </c>
      <c r="H182"/>
      <c r="I182"/>
      <c r="J182"/>
    </row>
    <row r="183" spans="1:10" s="616" customFormat="1" x14ac:dyDescent="0.2">
      <c r="A183" s="1544"/>
      <c r="B183" s="660" t="s">
        <v>76</v>
      </c>
      <c r="C183" s="661"/>
      <c r="D183" s="662"/>
      <c r="E183" s="663"/>
      <c r="F183" s="664"/>
      <c r="H183"/>
      <c r="I183"/>
      <c r="J183"/>
    </row>
    <row r="184" spans="1:10" s="616" customFormat="1" ht="24" x14ac:dyDescent="0.2">
      <c r="A184" s="1544"/>
      <c r="B184" s="660" t="s">
        <v>73</v>
      </c>
      <c r="C184" s="661"/>
      <c r="D184" s="662"/>
      <c r="E184" s="663"/>
      <c r="F184" s="664"/>
      <c r="H184"/>
      <c r="I184"/>
      <c r="J184"/>
    </row>
    <row r="185" spans="1:10" s="616" customFormat="1" ht="24" x14ac:dyDescent="0.2">
      <c r="A185" s="1544"/>
      <c r="B185" s="660" t="s">
        <v>64</v>
      </c>
      <c r="C185" s="665"/>
      <c r="D185" s="662"/>
      <c r="E185" s="663"/>
      <c r="F185" s="664"/>
      <c r="H185"/>
      <c r="I185"/>
      <c r="J185"/>
    </row>
    <row r="186" spans="1:10" s="616" customFormat="1" x14ac:dyDescent="0.2">
      <c r="A186" s="1544"/>
      <c r="B186" s="660" t="s">
        <v>71</v>
      </c>
      <c r="C186" s="661"/>
      <c r="D186" s="662"/>
      <c r="E186" s="663"/>
      <c r="F186" s="664"/>
      <c r="H186"/>
      <c r="I186"/>
      <c r="J186"/>
    </row>
    <row r="187" spans="1:10" s="616" customFormat="1" ht="13.5" thickBot="1" x14ac:dyDescent="0.25">
      <c r="A187" s="1545"/>
      <c r="B187" s="690" t="s">
        <v>11</v>
      </c>
      <c r="C187" s="676">
        <f>SUM(C179:C186)</f>
        <v>4373600</v>
      </c>
      <c r="D187" s="677">
        <f>SUM(D179:D186)</f>
        <v>5837728</v>
      </c>
      <c r="E187" s="677">
        <f>SUM(E179:E186)</f>
        <v>5549857</v>
      </c>
      <c r="F187" s="678">
        <f>E187/D187*100</f>
        <v>95.068783608965674</v>
      </c>
      <c r="H187"/>
      <c r="I187"/>
      <c r="J187"/>
    </row>
    <row r="188" spans="1:10" s="616" customFormat="1" ht="16.5" thickBot="1" x14ac:dyDescent="0.3">
      <c r="A188" s="694" t="s">
        <v>77</v>
      </c>
      <c r="B188" s="695" t="s">
        <v>162</v>
      </c>
      <c r="C188" s="696" t="s">
        <v>158</v>
      </c>
      <c r="D188" s="697" t="s">
        <v>163</v>
      </c>
      <c r="E188" s="697" t="s">
        <v>160</v>
      </c>
      <c r="F188" s="698" t="s">
        <v>161</v>
      </c>
      <c r="H188"/>
      <c r="I188"/>
      <c r="J188"/>
    </row>
    <row r="189" spans="1:10" s="616" customFormat="1" ht="24" x14ac:dyDescent="0.2">
      <c r="A189" s="1543" t="s">
        <v>506</v>
      </c>
      <c r="B189" s="655" t="s">
        <v>57</v>
      </c>
      <c r="C189" s="656"/>
      <c r="D189" s="657"/>
      <c r="E189" s="658"/>
      <c r="F189" s="689"/>
      <c r="H189"/>
      <c r="I189"/>
      <c r="J189"/>
    </row>
    <row r="190" spans="1:10" s="616" customFormat="1" ht="36" x14ac:dyDescent="0.2">
      <c r="A190" s="1544"/>
      <c r="B190" s="660" t="s">
        <v>62</v>
      </c>
      <c r="C190" s="661"/>
      <c r="D190" s="662"/>
      <c r="E190" s="663"/>
      <c r="F190" s="664"/>
      <c r="H190"/>
      <c r="I190"/>
      <c r="J190"/>
    </row>
    <row r="191" spans="1:10" s="616" customFormat="1" x14ac:dyDescent="0.2">
      <c r="A191" s="1544"/>
      <c r="B191" s="660" t="s">
        <v>75</v>
      </c>
      <c r="C191" s="661"/>
      <c r="D191" s="662"/>
      <c r="E191" s="663"/>
      <c r="F191" s="664"/>
      <c r="H191"/>
      <c r="I191"/>
      <c r="J191"/>
    </row>
    <row r="192" spans="1:10" s="616" customFormat="1" x14ac:dyDescent="0.2">
      <c r="A192" s="1544"/>
      <c r="B192" s="660" t="s">
        <v>55</v>
      </c>
      <c r="C192" s="661"/>
      <c r="D192" s="662"/>
      <c r="E192" s="663"/>
      <c r="F192" s="664"/>
      <c r="H192"/>
      <c r="I192"/>
      <c r="J192"/>
    </row>
    <row r="193" spans="1:10" s="616" customFormat="1" x14ac:dyDescent="0.2">
      <c r="A193" s="1544"/>
      <c r="B193" s="660" t="s">
        <v>76</v>
      </c>
      <c r="C193" s="661"/>
      <c r="D193" s="662"/>
      <c r="E193" s="663"/>
      <c r="F193" s="664"/>
      <c r="H193"/>
      <c r="I193"/>
      <c r="J193"/>
    </row>
    <row r="194" spans="1:10" s="616" customFormat="1" ht="24" x14ac:dyDescent="0.2">
      <c r="A194" s="1544"/>
      <c r="B194" s="660" t="s">
        <v>73</v>
      </c>
      <c r="C194" s="661">
        <v>247000</v>
      </c>
      <c r="D194" s="662">
        <v>4132501</v>
      </c>
      <c r="E194" s="663">
        <v>4104438</v>
      </c>
      <c r="F194" s="664">
        <f>E194/D194*100</f>
        <v>99.32091970455663</v>
      </c>
      <c r="H194"/>
      <c r="I194"/>
      <c r="J194"/>
    </row>
    <row r="195" spans="1:10" s="616" customFormat="1" ht="24" x14ac:dyDescent="0.2">
      <c r="A195" s="1544"/>
      <c r="B195" s="660" t="s">
        <v>64</v>
      </c>
      <c r="C195" s="665"/>
      <c r="D195" s="662"/>
      <c r="E195" s="663"/>
      <c r="F195" s="664"/>
      <c r="H195"/>
      <c r="I195"/>
      <c r="J195"/>
    </row>
    <row r="196" spans="1:10" s="616" customFormat="1" ht="13.5" thickBot="1" x14ac:dyDescent="0.25">
      <c r="A196" s="1544"/>
      <c r="B196" s="875" t="s">
        <v>71</v>
      </c>
      <c r="C196" s="877"/>
      <c r="D196" s="662"/>
      <c r="E196" s="880"/>
      <c r="F196" s="873"/>
      <c r="H196"/>
      <c r="I196"/>
      <c r="J196"/>
    </row>
    <row r="197" spans="1:10" s="616" customFormat="1" ht="13.5" thickBot="1" x14ac:dyDescent="0.25">
      <c r="A197" s="1545"/>
      <c r="B197" s="876" t="s">
        <v>11</v>
      </c>
      <c r="C197" s="1233">
        <f>SUM(C189:C196)</f>
        <v>247000</v>
      </c>
      <c r="D197" s="1234">
        <f>SUM(D189:D196)</f>
        <v>4132501</v>
      </c>
      <c r="E197" s="1235">
        <f>SUM(E189:E196)</f>
        <v>4104438</v>
      </c>
      <c r="F197" s="1235">
        <f>E197/D197*100</f>
        <v>99.32091970455663</v>
      </c>
      <c r="H197"/>
      <c r="I197"/>
      <c r="J197"/>
    </row>
    <row r="198" spans="1:10" s="616" customFormat="1" ht="24" x14ac:dyDescent="0.2">
      <c r="A198" s="1543" t="s">
        <v>503</v>
      </c>
      <c r="B198" s="691" t="s">
        <v>57</v>
      </c>
      <c r="C198" s="1224"/>
      <c r="D198" s="657"/>
      <c r="E198" s="658"/>
      <c r="F198" s="659"/>
      <c r="H198"/>
      <c r="I198"/>
      <c r="J198"/>
    </row>
    <row r="199" spans="1:10" s="616" customFormat="1" ht="36" x14ac:dyDescent="0.2">
      <c r="A199" s="1544"/>
      <c r="B199" s="679" t="s">
        <v>62</v>
      </c>
      <c r="C199" s="1225"/>
      <c r="D199" s="662"/>
      <c r="E199" s="663"/>
      <c r="F199" s="664"/>
      <c r="H199"/>
      <c r="I199"/>
      <c r="J199"/>
    </row>
    <row r="200" spans="1:10" s="616" customFormat="1" x14ac:dyDescent="0.2">
      <c r="A200" s="1544"/>
      <c r="B200" s="679" t="s">
        <v>75</v>
      </c>
      <c r="C200" s="1225">
        <v>2160000</v>
      </c>
      <c r="D200" s="662"/>
      <c r="E200" s="663"/>
      <c r="F200" s="664"/>
      <c r="H200"/>
      <c r="I200"/>
      <c r="J200"/>
    </row>
    <row r="201" spans="1:10" s="616" customFormat="1" x14ac:dyDescent="0.2">
      <c r="A201" s="1544"/>
      <c r="B201" s="679" t="s">
        <v>55</v>
      </c>
      <c r="C201" s="1225"/>
      <c r="D201" s="662">
        <v>308000</v>
      </c>
      <c r="E201" s="663">
        <v>568000</v>
      </c>
      <c r="F201" s="664">
        <f>E201/D201%</f>
        <v>184.41558441558442</v>
      </c>
      <c r="H201"/>
      <c r="I201"/>
      <c r="J201"/>
    </row>
    <row r="202" spans="1:10" s="616" customFormat="1" x14ac:dyDescent="0.2">
      <c r="A202" s="1544"/>
      <c r="B202" s="679" t="s">
        <v>76</v>
      </c>
      <c r="C202" s="1225"/>
      <c r="D202" s="662"/>
      <c r="E202" s="663"/>
      <c r="F202" s="664"/>
      <c r="H202"/>
      <c r="I202"/>
      <c r="J202"/>
    </row>
    <row r="203" spans="1:10" s="616" customFormat="1" ht="24" x14ac:dyDescent="0.2">
      <c r="A203" s="1544"/>
      <c r="B203" s="679" t="s">
        <v>73</v>
      </c>
      <c r="C203" s="1225"/>
      <c r="D203" s="662"/>
      <c r="E203" s="663"/>
      <c r="F203" s="664"/>
      <c r="H203"/>
      <c r="I203"/>
      <c r="J203"/>
    </row>
    <row r="204" spans="1:10" s="616" customFormat="1" ht="24" x14ac:dyDescent="0.2">
      <c r="A204" s="1544"/>
      <c r="B204" s="679" t="s">
        <v>64</v>
      </c>
      <c r="C204" s="1227"/>
      <c r="D204" s="662"/>
      <c r="E204" s="663"/>
      <c r="F204" s="664"/>
      <c r="H204"/>
      <c r="I204"/>
      <c r="J204"/>
    </row>
    <row r="205" spans="1:10" s="616" customFormat="1" ht="13.5" thickBot="1" x14ac:dyDescent="0.25">
      <c r="A205" s="1544"/>
      <c r="B205" s="1231" t="s">
        <v>71</v>
      </c>
      <c r="C205" s="1225"/>
      <c r="D205" s="662"/>
      <c r="E205" s="663"/>
      <c r="F205" s="664"/>
      <c r="H205"/>
      <c r="I205"/>
      <c r="J205"/>
    </row>
    <row r="206" spans="1:10" s="616" customFormat="1" ht="13.5" thickBot="1" x14ac:dyDescent="0.25">
      <c r="A206" s="1545"/>
      <c r="B206" s="1232" t="s">
        <v>11</v>
      </c>
      <c r="C206" s="684">
        <f>SUM(C198:C205)</f>
        <v>2160000</v>
      </c>
      <c r="D206" s="668">
        <f>SUM(D198:D205)</f>
        <v>308000</v>
      </c>
      <c r="E206" s="668">
        <f>SUM(E198:E205)</f>
        <v>568000</v>
      </c>
      <c r="F206" s="669">
        <f t="shared" ref="F206" si="3">E206/D206%</f>
        <v>184.41558441558442</v>
      </c>
      <c r="H206"/>
      <c r="I206"/>
      <c r="J206"/>
    </row>
    <row r="207" spans="1:10" s="616" customFormat="1" ht="24" x14ac:dyDescent="0.2">
      <c r="A207" s="1543" t="s">
        <v>504</v>
      </c>
      <c r="B207" s="655" t="s">
        <v>57</v>
      </c>
      <c r="C207" s="686">
        <f>368000+14124000+50623000+7683000+1492000+240000+281000+1247000+900000</f>
        <v>76958000</v>
      </c>
      <c r="D207" s="687">
        <f>368000+14195750+50623000+7683000+1492000+240000+281000+1250250+900000+2160000</f>
        <v>79193000</v>
      </c>
      <c r="E207" s="688">
        <f>13998469+53854570+8643642+1279000+587161+1634666+545145+904100+937498</f>
        <v>82384251</v>
      </c>
      <c r="F207" s="689">
        <f>E207/D207%</f>
        <v>104.0297134847777</v>
      </c>
      <c r="H207"/>
      <c r="I207"/>
      <c r="J207"/>
    </row>
    <row r="208" spans="1:10" s="616" customFormat="1" ht="36" x14ac:dyDescent="0.2">
      <c r="A208" s="1544"/>
      <c r="B208" s="660" t="s">
        <v>62</v>
      </c>
      <c r="C208" s="661"/>
      <c r="D208" s="662"/>
      <c r="E208" s="663">
        <f>4770</f>
        <v>4770</v>
      </c>
      <c r="F208" s="664"/>
      <c r="H208"/>
      <c r="I208"/>
      <c r="J208"/>
    </row>
    <row r="209" spans="1:10" s="616" customFormat="1" x14ac:dyDescent="0.2">
      <c r="A209" s="1544"/>
      <c r="B209" s="660" t="s">
        <v>75</v>
      </c>
      <c r="C209" s="661"/>
      <c r="D209" s="662"/>
      <c r="E209" s="663"/>
      <c r="F209" s="664"/>
      <c r="H209"/>
      <c r="I209"/>
      <c r="J209"/>
    </row>
    <row r="210" spans="1:10" s="616" customFormat="1" x14ac:dyDescent="0.2">
      <c r="A210" s="1544"/>
      <c r="B210" s="660" t="s">
        <v>55</v>
      </c>
      <c r="C210" s="661"/>
      <c r="D210" s="662"/>
      <c r="E210" s="663"/>
      <c r="F210" s="664"/>
      <c r="H210"/>
      <c r="I210"/>
      <c r="J210"/>
    </row>
    <row r="211" spans="1:10" s="616" customFormat="1" x14ac:dyDescent="0.2">
      <c r="A211" s="1544"/>
      <c r="B211" s="660" t="s">
        <v>76</v>
      </c>
      <c r="C211" s="661"/>
      <c r="D211" s="662"/>
      <c r="E211" s="663"/>
      <c r="F211" s="664"/>
      <c r="H211"/>
      <c r="I211"/>
      <c r="J211"/>
    </row>
    <row r="212" spans="1:10" s="616" customFormat="1" ht="24" x14ac:dyDescent="0.2">
      <c r="A212" s="1544"/>
      <c r="B212" s="660" t="s">
        <v>73</v>
      </c>
      <c r="C212" s="661"/>
      <c r="D212" s="662"/>
      <c r="E212" s="663"/>
      <c r="F212" s="664"/>
      <c r="H212"/>
      <c r="I212"/>
      <c r="J212"/>
    </row>
    <row r="213" spans="1:10" s="616" customFormat="1" ht="24" x14ac:dyDescent="0.2">
      <c r="A213" s="1544"/>
      <c r="B213" s="660" t="s">
        <v>64</v>
      </c>
      <c r="C213" s="665"/>
      <c r="D213" s="662"/>
      <c r="E213" s="663"/>
      <c r="F213" s="664"/>
      <c r="H213"/>
      <c r="I213"/>
      <c r="J213"/>
    </row>
    <row r="214" spans="1:10" s="616" customFormat="1" ht="13.5" thickBot="1" x14ac:dyDescent="0.25">
      <c r="A214" s="1544"/>
      <c r="B214" s="875" t="s">
        <v>71</v>
      </c>
      <c r="C214" s="877"/>
      <c r="D214" s="662"/>
      <c r="E214" s="880"/>
      <c r="F214" s="873"/>
      <c r="H214"/>
      <c r="I214"/>
      <c r="J214"/>
    </row>
    <row r="215" spans="1:10" s="616" customFormat="1" ht="13.5" thickBot="1" x14ac:dyDescent="0.25">
      <c r="A215" s="1545"/>
      <c r="B215" s="876" t="s">
        <v>11</v>
      </c>
      <c r="C215" s="878">
        <f>SUM(C207:C214)</f>
        <v>76958000</v>
      </c>
      <c r="D215" s="879">
        <f>SUM(D207:D214)</f>
        <v>79193000</v>
      </c>
      <c r="E215" s="874">
        <f>SUM(E207:E214)</f>
        <v>82389021</v>
      </c>
      <c r="F215" s="874">
        <f>E215/D215*100</f>
        <v>104.03573674440922</v>
      </c>
      <c r="H215"/>
      <c r="I215"/>
      <c r="J215"/>
    </row>
    <row r="216" spans="1:10" s="616" customFormat="1" ht="24" x14ac:dyDescent="0.2">
      <c r="A216" s="1543" t="s">
        <v>80</v>
      </c>
      <c r="B216" s="655" t="s">
        <v>57</v>
      </c>
      <c r="C216" s="656"/>
      <c r="D216" s="657"/>
      <c r="E216" s="658"/>
      <c r="F216" s="689"/>
      <c r="H216"/>
      <c r="I216"/>
      <c r="J216"/>
    </row>
    <row r="217" spans="1:10" s="616" customFormat="1" ht="36" x14ac:dyDescent="0.2">
      <c r="A217" s="1544"/>
      <c r="B217" s="660" t="s">
        <v>62</v>
      </c>
      <c r="C217" s="661"/>
      <c r="D217" s="662"/>
      <c r="E217" s="663"/>
      <c r="F217" s="664"/>
      <c r="H217"/>
      <c r="I217"/>
      <c r="J217"/>
    </row>
    <row r="218" spans="1:10" s="616" customFormat="1" x14ac:dyDescent="0.2">
      <c r="A218" s="1544"/>
      <c r="B218" s="660" t="s">
        <v>75</v>
      </c>
      <c r="C218" s="661"/>
      <c r="D218" s="662"/>
      <c r="E218" s="663"/>
      <c r="F218" s="664"/>
      <c r="H218"/>
      <c r="I218"/>
      <c r="J218"/>
    </row>
    <row r="219" spans="1:10" s="616" customFormat="1" x14ac:dyDescent="0.2">
      <c r="A219" s="1544"/>
      <c r="B219" s="660" t="s">
        <v>55</v>
      </c>
      <c r="C219" s="661"/>
      <c r="D219" s="662"/>
      <c r="E219" s="663"/>
      <c r="F219" s="664"/>
      <c r="H219"/>
      <c r="I219"/>
      <c r="J219"/>
    </row>
    <row r="220" spans="1:10" s="616" customFormat="1" x14ac:dyDescent="0.2">
      <c r="A220" s="1544"/>
      <c r="B220" s="660" t="s">
        <v>76</v>
      </c>
      <c r="C220" s="661"/>
      <c r="D220" s="662"/>
      <c r="E220" s="663"/>
      <c r="F220" s="664"/>
      <c r="H220"/>
      <c r="I220"/>
      <c r="J220"/>
    </row>
    <row r="221" spans="1:10" s="616" customFormat="1" ht="24" x14ac:dyDescent="0.2">
      <c r="A221" s="1544"/>
      <c r="B221" s="660" t="s">
        <v>73</v>
      </c>
      <c r="C221" s="661"/>
      <c r="D221" s="662"/>
      <c r="E221" s="663"/>
      <c r="F221" s="664"/>
      <c r="H221"/>
      <c r="I221"/>
      <c r="J221"/>
    </row>
    <row r="222" spans="1:10" s="616" customFormat="1" ht="24" x14ac:dyDescent="0.2">
      <c r="A222" s="1544"/>
      <c r="B222" s="660" t="s">
        <v>64</v>
      </c>
      <c r="C222" s="665"/>
      <c r="D222" s="662"/>
      <c r="E222" s="663"/>
      <c r="F222" s="664"/>
      <c r="H222"/>
      <c r="I222"/>
      <c r="J222"/>
    </row>
    <row r="223" spans="1:10" s="616" customFormat="1" ht="13.5" thickBot="1" x14ac:dyDescent="0.25">
      <c r="A223" s="1544"/>
      <c r="B223" s="875" t="s">
        <v>71</v>
      </c>
      <c r="C223" s="877">
        <v>37570128</v>
      </c>
      <c r="D223" s="881">
        <v>49117789</v>
      </c>
      <c r="E223" s="880"/>
      <c r="F223" s="664">
        <f>E223/D223*100</f>
        <v>0</v>
      </c>
      <c r="H223"/>
      <c r="I223"/>
      <c r="J223"/>
    </row>
    <row r="224" spans="1:10" s="616" customFormat="1" ht="13.5" thickBot="1" x14ac:dyDescent="0.25">
      <c r="A224" s="1545"/>
      <c r="B224" s="876" t="s">
        <v>11</v>
      </c>
      <c r="C224" s="878">
        <f>SUM(C216:C223)</f>
        <v>37570128</v>
      </c>
      <c r="D224" s="874">
        <f>SUM(D216:D223)</f>
        <v>49117789</v>
      </c>
      <c r="E224" s="874">
        <f>SUM(E216:E223)</f>
        <v>0</v>
      </c>
      <c r="F224" s="874">
        <f>E224/D224*100</f>
        <v>0</v>
      </c>
      <c r="H224"/>
      <c r="I224"/>
      <c r="J224"/>
    </row>
    <row r="225" spans="1:10" s="616" customFormat="1" ht="24" x14ac:dyDescent="0.2">
      <c r="A225" s="1543" t="s">
        <v>11</v>
      </c>
      <c r="B225" s="675" t="s">
        <v>57</v>
      </c>
      <c r="C225" s="1236">
        <f>SUM(C142+C133+C105+C69+C216+C207+C198+C189+C179+C170+C160+C151+C124+C115+C87+C78+C60+C51+C41+C32+C23+C14+C5)</f>
        <v>413944539</v>
      </c>
      <c r="D225" s="1237">
        <f t="shared" ref="D225:E225" si="4">SUM(D142+D133+D105+D69+D216+D207+D198+D189+D179+D170+D160+D151+D124+D115+D87+D78+D60+D51+D41+D32+D23+D14+D5)</f>
        <v>869656951</v>
      </c>
      <c r="E225" s="1237">
        <f t="shared" si="4"/>
        <v>860414874</v>
      </c>
      <c r="F225" s="680">
        <f>E225/D225*100</f>
        <v>98.937273255923188</v>
      </c>
      <c r="H225"/>
      <c r="I225"/>
      <c r="J225"/>
    </row>
    <row r="226" spans="1:10" s="616" customFormat="1" ht="36" x14ac:dyDescent="0.2">
      <c r="A226" s="1544"/>
      <c r="B226" s="660" t="s">
        <v>62</v>
      </c>
      <c r="C226" s="1238">
        <f t="shared" ref="C226:E226" si="5">SUM(C143+C134+C106+C70+C217+C208+C199+C190+C180+C171+C161+C152+C125+C116+C88+C79+C61+C52+C42+C33+C24+C15+C6)</f>
        <v>1968432291</v>
      </c>
      <c r="D226" s="882">
        <f t="shared" si="5"/>
        <v>2854405849</v>
      </c>
      <c r="E226" s="882">
        <f t="shared" si="5"/>
        <v>102763230</v>
      </c>
      <c r="F226" s="871">
        <f t="shared" ref="F226:F233" si="6">E226/D226*100</f>
        <v>3.600161835290578</v>
      </c>
      <c r="H226"/>
      <c r="I226"/>
      <c r="J226"/>
    </row>
    <row r="227" spans="1:10" s="616" customFormat="1" x14ac:dyDescent="0.2">
      <c r="A227" s="1544"/>
      <c r="B227" s="660" t="s">
        <v>75</v>
      </c>
      <c r="C227" s="1238">
        <f t="shared" ref="C227:E227" si="7">SUM(C144+C135+C107+C71+C218+C209+C200+C191+C181+C172+C162+C153+C126+C117+C89+C80+C62+C53+C43+C34+C25+C16+C7)</f>
        <v>2160000</v>
      </c>
      <c r="D227" s="882">
        <f t="shared" si="7"/>
        <v>0</v>
      </c>
      <c r="E227" s="882">
        <f t="shared" si="7"/>
        <v>0</v>
      </c>
      <c r="F227" s="871"/>
      <c r="H227"/>
      <c r="I227"/>
      <c r="J227"/>
    </row>
    <row r="228" spans="1:10" s="616" customFormat="1" x14ac:dyDescent="0.2">
      <c r="A228" s="1544"/>
      <c r="B228" s="660" t="s">
        <v>55</v>
      </c>
      <c r="C228" s="1238">
        <f t="shared" ref="C228:E228" si="8">SUM(C145+C136+C108+C72+C219+C210+C201+C192+C182+C173+C163+C154+C127+C118+C90+C81+C63+C54+C44+C35+C26+C17+C8)</f>
        <v>59265882</v>
      </c>
      <c r="D228" s="882">
        <f t="shared" si="8"/>
        <v>78954363</v>
      </c>
      <c r="E228" s="882">
        <f t="shared" si="8"/>
        <v>82308221</v>
      </c>
      <c r="F228" s="871">
        <f t="shared" si="6"/>
        <v>104.24784378286986</v>
      </c>
      <c r="H228"/>
      <c r="I228"/>
      <c r="J228"/>
    </row>
    <row r="229" spans="1:10" s="616" customFormat="1" x14ac:dyDescent="0.2">
      <c r="A229" s="1544"/>
      <c r="B229" s="660" t="s">
        <v>76</v>
      </c>
      <c r="C229" s="1238">
        <f t="shared" ref="C229:E229" si="9">SUM(C146+C137+C109+C73+C220+C211+C202+C193+C183+C174+C164+C155+C128+C119+C91+C82+C64+C55+C45+C36+C27+C18+C9)</f>
        <v>0</v>
      </c>
      <c r="D229" s="882">
        <f t="shared" si="9"/>
        <v>1770403</v>
      </c>
      <c r="E229" s="882">
        <f t="shared" si="9"/>
        <v>2574243</v>
      </c>
      <c r="F229" s="871">
        <f t="shared" si="6"/>
        <v>145.40435143862723</v>
      </c>
      <c r="H229"/>
      <c r="I229"/>
      <c r="J229"/>
    </row>
    <row r="230" spans="1:10" s="616" customFormat="1" ht="24" x14ac:dyDescent="0.2">
      <c r="A230" s="1544"/>
      <c r="B230" s="660" t="s">
        <v>73</v>
      </c>
      <c r="C230" s="1238">
        <f t="shared" ref="C230:E230" si="10">SUM(C147+C138+C110+C74+C221+C212+C203+C194+C184+C175+C165+C156+C129+C120+C92+C83+C65+C56+C46+C37+C28+C19+C10)</f>
        <v>247000</v>
      </c>
      <c r="D230" s="882">
        <f t="shared" si="10"/>
        <v>12036505</v>
      </c>
      <c r="E230" s="882">
        <f t="shared" si="10"/>
        <v>4274438</v>
      </c>
      <c r="F230" s="871">
        <f t="shared" si="6"/>
        <v>35.512285335319518</v>
      </c>
      <c r="H230"/>
      <c r="I230"/>
      <c r="J230"/>
    </row>
    <row r="231" spans="1:10" s="616" customFormat="1" ht="24" x14ac:dyDescent="0.2">
      <c r="A231" s="1544"/>
      <c r="B231" s="660" t="s">
        <v>64</v>
      </c>
      <c r="C231" s="1238">
        <f t="shared" ref="C231:E231" si="11">SUM(C148+C139+C111+C75+C222+C213+C204+C195+C185+C176+C166+C157+C130+C121+C93+C84+C66+C57+C47+C38+C29+C20+C11)</f>
        <v>0</v>
      </c>
      <c r="D231" s="882">
        <f t="shared" si="11"/>
        <v>0</v>
      </c>
      <c r="E231" s="882">
        <f t="shared" si="11"/>
        <v>0</v>
      </c>
      <c r="F231" s="871"/>
      <c r="H231"/>
      <c r="I231"/>
      <c r="J231"/>
    </row>
    <row r="232" spans="1:10" s="616" customFormat="1" x14ac:dyDescent="0.2">
      <c r="A232" s="1544"/>
      <c r="B232" s="660" t="s">
        <v>71</v>
      </c>
      <c r="C232" s="1238">
        <f>SUM(C149+C140+C112+C76+C223+C214+C205+C196+C186+C177+C167+C158+C131+C122+C94+C85+C67+C58+C48+C39+C30+C21+C12+C103)</f>
        <v>164768562</v>
      </c>
      <c r="D232" s="1238">
        <f t="shared" ref="D232:E232" si="12">SUM(D149+D140+D112+D76+D223+D214+D205+D196+D186+D177+D167+D158+D131+D122+D94+D85+D67+D58+D48+D39+D30+D21+D12+D103)</f>
        <v>184813281</v>
      </c>
      <c r="E232" s="1238">
        <f t="shared" si="12"/>
        <v>149013645</v>
      </c>
      <c r="F232" s="871">
        <f t="shared" si="6"/>
        <v>80.629294709615593</v>
      </c>
      <c r="H232"/>
      <c r="I232"/>
      <c r="J232"/>
    </row>
    <row r="233" spans="1:10" s="616" customFormat="1" ht="13.5" thickBot="1" x14ac:dyDescent="0.25">
      <c r="A233" s="1545"/>
      <c r="B233" s="666" t="s">
        <v>11</v>
      </c>
      <c r="C233" s="1239">
        <f>SUM(C225:C232)</f>
        <v>2608818274</v>
      </c>
      <c r="D233" s="1240">
        <f>SUM(D225:D232)</f>
        <v>4001637352</v>
      </c>
      <c r="E233" s="1240">
        <f>SUM(E225:E232)</f>
        <v>1201348651</v>
      </c>
      <c r="F233" s="1241">
        <f t="shared" si="6"/>
        <v>30.021427363965692</v>
      </c>
      <c r="H233"/>
      <c r="I233"/>
      <c r="J233"/>
    </row>
    <row r="237" spans="1:10" s="616" customFormat="1" x14ac:dyDescent="0.2">
      <c r="A237" s="642"/>
      <c r="B237" s="24"/>
      <c r="C237" s="1079">
        <f>2611485335-C233</f>
        <v>2667061</v>
      </c>
      <c r="D237" s="648"/>
      <c r="E237" s="649"/>
      <c r="F237" s="648"/>
      <c r="H237"/>
      <c r="I237"/>
      <c r="J237"/>
    </row>
  </sheetData>
  <mergeCells count="26">
    <mergeCell ref="A96:A104"/>
    <mergeCell ref="A1:G1"/>
    <mergeCell ref="A5:A13"/>
    <mergeCell ref="A14:A22"/>
    <mergeCell ref="A23:A31"/>
    <mergeCell ref="A32:A40"/>
    <mergeCell ref="A41:A49"/>
    <mergeCell ref="A51:A59"/>
    <mergeCell ref="A60:A68"/>
    <mergeCell ref="A69:A77"/>
    <mergeCell ref="A78:A86"/>
    <mergeCell ref="A87:A95"/>
    <mergeCell ref="A105:A113"/>
    <mergeCell ref="A115:A123"/>
    <mergeCell ref="A124:A132"/>
    <mergeCell ref="A133:A141"/>
    <mergeCell ref="A142:A150"/>
    <mergeCell ref="A198:A206"/>
    <mergeCell ref="A207:A215"/>
    <mergeCell ref="A216:A224"/>
    <mergeCell ref="A225:A233"/>
    <mergeCell ref="A151:A159"/>
    <mergeCell ref="A160:A168"/>
    <mergeCell ref="A170:A178"/>
    <mergeCell ref="A179:A187"/>
    <mergeCell ref="A189:A19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12/2018.(V.31.) Egyek Önk.</oddHeader>
  </headerFooter>
  <rowBreaks count="4" manualBreakCount="4">
    <brk id="49" max="6" man="1"/>
    <brk id="113" max="6" man="1"/>
    <brk id="168" max="6" man="1"/>
    <brk id="187" max="6" man="1"/>
  </rowBreaks>
  <colBreaks count="1" manualBreakCount="1">
    <brk id="7" max="15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zoomScaleNormal="130" workbookViewId="0">
      <selection activeCell="I27" sqref="I27"/>
    </sheetView>
  </sheetViews>
  <sheetFormatPr defaultColWidth="9.140625" defaultRowHeight="12.75" x14ac:dyDescent="0.2"/>
  <cols>
    <col min="1" max="1" width="4.7109375" style="428" customWidth="1"/>
    <col min="2" max="2" width="43.5703125" style="428" customWidth="1"/>
    <col min="3" max="3" width="12.85546875" style="428" customWidth="1"/>
    <col min="4" max="4" width="11.7109375" style="428" customWidth="1"/>
    <col min="5" max="5" width="12.140625" style="428" customWidth="1"/>
    <col min="6" max="6" width="9.28515625" style="428" bestFit="1" customWidth="1"/>
    <col min="7" max="7" width="11.28515625" style="428" customWidth="1"/>
    <col min="8" max="8" width="13.42578125" style="428" customWidth="1"/>
    <col min="9" max="9" width="12.7109375" style="428" customWidth="1"/>
    <col min="10" max="13" width="9.140625" style="428"/>
    <col min="14" max="16384" width="9.140625" style="384"/>
  </cols>
  <sheetData>
    <row r="1" spans="1:9" s="384" customFormat="1" ht="15.75" x14ac:dyDescent="0.25">
      <c r="A1" s="428"/>
      <c r="B1" s="428"/>
      <c r="C1" s="428"/>
      <c r="D1" s="428"/>
      <c r="E1" s="428"/>
      <c r="F1" s="428"/>
      <c r="G1" s="1705"/>
      <c r="H1" s="1705"/>
      <c r="I1" s="1705"/>
    </row>
    <row r="2" spans="1:9" s="384" customFormat="1" ht="15.75" x14ac:dyDescent="0.25">
      <c r="A2" s="1706"/>
      <c r="B2" s="1706"/>
      <c r="C2" s="1706"/>
      <c r="D2" s="1706"/>
      <c r="E2" s="1706"/>
      <c r="F2" s="1706"/>
      <c r="G2" s="1706"/>
      <c r="H2" s="1706"/>
      <c r="I2" s="1706"/>
    </row>
    <row r="3" spans="1:9" s="384" customFormat="1" ht="17.25" customHeight="1" x14ac:dyDescent="0.25">
      <c r="A3" s="1707" t="s">
        <v>689</v>
      </c>
      <c r="B3" s="1707"/>
      <c r="C3" s="1707"/>
      <c r="D3" s="1707"/>
      <c r="E3" s="1707"/>
      <c r="F3" s="1707"/>
      <c r="G3" s="1707"/>
      <c r="H3" s="1707"/>
      <c r="I3" s="1707"/>
    </row>
    <row r="4" spans="1:9" s="384" customFormat="1" ht="17.25" customHeight="1" x14ac:dyDescent="0.25">
      <c r="A4" s="444"/>
      <c r="B4" s="444"/>
      <c r="C4" s="444"/>
      <c r="D4" s="444"/>
      <c r="E4" s="444"/>
      <c r="F4" s="444"/>
      <c r="G4" s="444"/>
      <c r="H4" s="444"/>
      <c r="I4" s="444"/>
    </row>
    <row r="5" spans="1:9" s="384" customFormat="1" ht="17.25" customHeight="1" x14ac:dyDescent="0.25">
      <c r="A5" s="444"/>
      <c r="B5" s="1707"/>
      <c r="C5" s="1707"/>
      <c r="D5" s="1707"/>
      <c r="E5" s="1707"/>
      <c r="F5" s="1707"/>
      <c r="G5" s="1707"/>
      <c r="H5" s="1707"/>
      <c r="I5" s="444"/>
    </row>
    <row r="6" spans="1:9" s="384" customFormat="1" ht="13.5" x14ac:dyDescent="0.25">
      <c r="A6" s="428"/>
      <c r="B6" s="1708"/>
      <c r="C6" s="1708"/>
      <c r="D6" s="1708"/>
      <c r="E6" s="1708"/>
      <c r="F6" s="1708"/>
      <c r="G6" s="1708"/>
      <c r="H6" s="1708"/>
      <c r="I6" s="428"/>
    </row>
    <row r="7" spans="1:9" s="384" customFormat="1" ht="13.5" customHeight="1" thickBot="1" x14ac:dyDescent="0.3">
      <c r="A7" s="428"/>
      <c r="B7" s="428"/>
      <c r="C7" s="428"/>
      <c r="D7" s="428"/>
      <c r="E7" s="428"/>
      <c r="F7" s="428"/>
      <c r="G7" s="428"/>
      <c r="H7" s="1709" t="s">
        <v>550</v>
      </c>
      <c r="I7" s="1709"/>
    </row>
    <row r="8" spans="1:9" s="384" customFormat="1" ht="15.75" x14ac:dyDescent="0.2">
      <c r="A8" s="1716" t="s">
        <v>256</v>
      </c>
      <c r="B8" s="1718" t="s">
        <v>314</v>
      </c>
      <c r="C8" s="1700" t="s">
        <v>257</v>
      </c>
      <c r="D8" s="1700" t="s">
        <v>258</v>
      </c>
      <c r="E8" s="1700"/>
      <c r="F8" s="1700"/>
      <c r="G8" s="1700"/>
      <c r="H8" s="1700"/>
      <c r="I8" s="1701"/>
    </row>
    <row r="9" spans="1:9" s="384" customFormat="1" ht="47.25" x14ac:dyDescent="0.2">
      <c r="A9" s="1717"/>
      <c r="B9" s="1719"/>
      <c r="C9" s="1710"/>
      <c r="D9" s="474" t="s">
        <v>259</v>
      </c>
      <c r="E9" s="474" t="s">
        <v>260</v>
      </c>
      <c r="F9" s="474" t="s">
        <v>261</v>
      </c>
      <c r="G9" s="474" t="s">
        <v>262</v>
      </c>
      <c r="H9" s="474" t="s">
        <v>263</v>
      </c>
      <c r="I9" s="475" t="s">
        <v>264</v>
      </c>
    </row>
    <row r="10" spans="1:9" s="384" customFormat="1" ht="13.5" thickBot="1" x14ac:dyDescent="0.25">
      <c r="A10" s="429" t="s">
        <v>0</v>
      </c>
      <c r="B10" s="430" t="s">
        <v>4</v>
      </c>
      <c r="C10" s="430" t="s">
        <v>8</v>
      </c>
      <c r="D10" s="430" t="s">
        <v>2</v>
      </c>
      <c r="E10" s="430" t="s">
        <v>5</v>
      </c>
      <c r="F10" s="430" t="s">
        <v>9</v>
      </c>
      <c r="G10" s="430" t="s">
        <v>3</v>
      </c>
      <c r="H10" s="430" t="s">
        <v>265</v>
      </c>
      <c r="I10" s="431" t="s">
        <v>266</v>
      </c>
    </row>
    <row r="11" spans="1:9" s="384" customFormat="1" ht="16.5" thickBot="1" x14ac:dyDescent="0.3">
      <c r="A11" s="1702" t="s">
        <v>315</v>
      </c>
      <c r="B11" s="1702"/>
      <c r="C11" s="428"/>
      <c r="D11" s="428"/>
      <c r="E11" s="428"/>
      <c r="F11" s="428"/>
      <c r="G11" s="428"/>
      <c r="H11" s="428"/>
      <c r="I11" s="428"/>
    </row>
    <row r="12" spans="1:9" s="384" customFormat="1" ht="15.75" thickBot="1" x14ac:dyDescent="0.3">
      <c r="A12" s="432" t="s">
        <v>0</v>
      </c>
      <c r="B12" s="433" t="s">
        <v>316</v>
      </c>
      <c r="C12" s="421"/>
      <c r="D12" s="421"/>
      <c r="E12" s="421"/>
      <c r="F12" s="421"/>
      <c r="G12" s="421"/>
      <c r="H12" s="421">
        <f>SUM(D12:G12)</f>
        <v>0</v>
      </c>
      <c r="I12" s="422">
        <f>SUM(C12+H12)</f>
        <v>0</v>
      </c>
    </row>
    <row r="13" spans="1:9" s="384" customFormat="1" ht="15.75" thickBot="1" x14ac:dyDescent="0.3">
      <c r="A13" s="434" t="s">
        <v>4</v>
      </c>
      <c r="B13" s="435" t="s">
        <v>317</v>
      </c>
      <c r="C13" s="423"/>
      <c r="D13" s="423"/>
      <c r="E13" s="423"/>
      <c r="F13" s="423"/>
      <c r="G13" s="423"/>
      <c r="H13" s="421">
        <f t="shared" ref="H13:H18" si="0">SUM(D13:G13)</f>
        <v>0</v>
      </c>
      <c r="I13" s="422">
        <f t="shared" ref="I13:I18" si="1">SUM(C13+H13)</f>
        <v>0</v>
      </c>
    </row>
    <row r="14" spans="1:9" s="384" customFormat="1" ht="15.75" thickBot="1" x14ac:dyDescent="0.3">
      <c r="A14" s="434" t="s">
        <v>8</v>
      </c>
      <c r="B14" s="435" t="s">
        <v>318</v>
      </c>
      <c r="C14" s="423"/>
      <c r="D14" s="423"/>
      <c r="E14" s="423"/>
      <c r="F14" s="423"/>
      <c r="G14" s="423"/>
      <c r="H14" s="421">
        <f t="shared" si="0"/>
        <v>0</v>
      </c>
      <c r="I14" s="422">
        <f t="shared" si="1"/>
        <v>0</v>
      </c>
    </row>
    <row r="15" spans="1:9" s="384" customFormat="1" ht="15.75" thickBot="1" x14ac:dyDescent="0.3">
      <c r="A15" s="434" t="s">
        <v>2</v>
      </c>
      <c r="B15" s="435" t="s">
        <v>319</v>
      </c>
      <c r="C15" s="423"/>
      <c r="D15" s="423"/>
      <c r="E15" s="423"/>
      <c r="F15" s="423"/>
      <c r="G15" s="423"/>
      <c r="H15" s="421">
        <f t="shared" si="0"/>
        <v>0</v>
      </c>
      <c r="I15" s="422">
        <f t="shared" si="1"/>
        <v>0</v>
      </c>
    </row>
    <row r="16" spans="1:9" s="384" customFormat="1" ht="15.75" thickBot="1" x14ac:dyDescent="0.3">
      <c r="A16" s="434" t="s">
        <v>5</v>
      </c>
      <c r="B16" s="435" t="s">
        <v>320</v>
      </c>
      <c r="C16" s="436"/>
      <c r="D16" s="436"/>
      <c r="E16" s="436"/>
      <c r="F16" s="436"/>
      <c r="G16" s="436"/>
      <c r="H16" s="421">
        <f t="shared" si="0"/>
        <v>0</v>
      </c>
      <c r="I16" s="422">
        <f t="shared" si="1"/>
        <v>0</v>
      </c>
    </row>
    <row r="17" spans="1:9" s="384" customFormat="1" ht="15.75" thickBot="1" x14ac:dyDescent="0.3">
      <c r="A17" s="434" t="s">
        <v>9</v>
      </c>
      <c r="B17" s="435" t="s">
        <v>321</v>
      </c>
      <c r="C17" s="425">
        <v>89774</v>
      </c>
      <c r="D17" s="425">
        <v>88013</v>
      </c>
      <c r="E17" s="425"/>
      <c r="F17" s="425"/>
      <c r="G17" s="425"/>
      <c r="H17" s="421">
        <f t="shared" si="0"/>
        <v>88013</v>
      </c>
      <c r="I17" s="422">
        <f t="shared" si="1"/>
        <v>177787</v>
      </c>
    </row>
    <row r="18" spans="1:9" s="384" customFormat="1" ht="15.75" thickBot="1" x14ac:dyDescent="0.3">
      <c r="A18" s="476" t="s">
        <v>3</v>
      </c>
      <c r="B18" s="477" t="s">
        <v>322</v>
      </c>
      <c r="C18" s="462"/>
      <c r="D18" s="462"/>
      <c r="E18" s="462"/>
      <c r="F18" s="462"/>
      <c r="G18" s="462"/>
      <c r="H18" s="421">
        <f t="shared" si="0"/>
        <v>0</v>
      </c>
      <c r="I18" s="422">
        <f t="shared" si="1"/>
        <v>0</v>
      </c>
    </row>
    <row r="19" spans="1:9" s="384" customFormat="1" ht="15" thickBot="1" x14ac:dyDescent="0.25">
      <c r="A19" s="1703" t="s">
        <v>323</v>
      </c>
      <c r="B19" s="1704"/>
      <c r="C19" s="463">
        <f>SUM(C12:C18)</f>
        <v>89774</v>
      </c>
      <c r="D19" s="463"/>
      <c r="E19" s="463">
        <f>E12+E13+E14+E16+E15+E17+E18</f>
        <v>0</v>
      </c>
      <c r="F19" s="463">
        <f>F12+F13+F14+F16+F15+F17+F18</f>
        <v>0</v>
      </c>
      <c r="G19" s="463">
        <f>G12+G13+G14+G16+G15+G17+G18</f>
        <v>0</v>
      </c>
      <c r="H19" s="463">
        <f>SUM(H12:H18)</f>
        <v>88013</v>
      </c>
      <c r="I19" s="464">
        <f>I12+I13+I14+I16+I15+I17+I18</f>
        <v>177787</v>
      </c>
    </row>
    <row r="20" spans="1:9" s="384" customFormat="1" ht="16.5" thickBot="1" x14ac:dyDescent="0.3">
      <c r="A20" s="1711" t="s">
        <v>324</v>
      </c>
      <c r="B20" s="1711"/>
      <c r="C20" s="428"/>
      <c r="D20" s="428"/>
      <c r="E20" s="428"/>
      <c r="F20" s="428"/>
      <c r="G20" s="428"/>
      <c r="H20" s="428"/>
      <c r="I20" s="428"/>
    </row>
    <row r="21" spans="1:9" s="384" customFormat="1" ht="15" x14ac:dyDescent="0.25">
      <c r="A21" s="478" t="s">
        <v>0</v>
      </c>
      <c r="B21" s="479" t="s">
        <v>325</v>
      </c>
      <c r="C21" s="433"/>
      <c r="D21" s="433"/>
      <c r="E21" s="433"/>
      <c r="F21" s="433"/>
      <c r="G21" s="433"/>
      <c r="H21" s="433"/>
      <c r="I21" s="480"/>
    </row>
    <row r="22" spans="1:9" s="384" customFormat="1" ht="15.75" thickBot="1" x14ac:dyDescent="0.3">
      <c r="A22" s="481" t="s">
        <v>4</v>
      </c>
      <c r="B22" s="482" t="s">
        <v>322</v>
      </c>
      <c r="C22" s="477"/>
      <c r="D22" s="477"/>
      <c r="E22" s="477"/>
      <c r="F22" s="477"/>
      <c r="G22" s="477"/>
      <c r="H22" s="477"/>
      <c r="I22" s="483"/>
    </row>
    <row r="23" spans="1:9" s="384" customFormat="1" ht="15" thickBot="1" x14ac:dyDescent="0.25">
      <c r="A23" s="1712" t="s">
        <v>326</v>
      </c>
      <c r="B23" s="1713"/>
      <c r="C23" s="484"/>
      <c r="D23" s="484"/>
      <c r="E23" s="484"/>
      <c r="F23" s="484"/>
      <c r="G23" s="484"/>
      <c r="H23" s="484"/>
      <c r="I23" s="485"/>
    </row>
    <row r="24" spans="1:9" s="384" customFormat="1" ht="15.75" thickBot="1" x14ac:dyDescent="0.3">
      <c r="A24" s="1714" t="s">
        <v>327</v>
      </c>
      <c r="B24" s="1715"/>
      <c r="C24" s="437">
        <f t="shared" ref="C24:I24" si="2">C23+C19</f>
        <v>89774</v>
      </c>
      <c r="D24" s="437">
        <f t="shared" si="2"/>
        <v>0</v>
      </c>
      <c r="E24" s="437">
        <f t="shared" si="2"/>
        <v>0</v>
      </c>
      <c r="F24" s="437">
        <f t="shared" si="2"/>
        <v>0</v>
      </c>
      <c r="G24" s="437">
        <f t="shared" si="2"/>
        <v>0</v>
      </c>
      <c r="H24" s="437">
        <f t="shared" si="2"/>
        <v>88013</v>
      </c>
      <c r="I24" s="437">
        <f t="shared" si="2"/>
        <v>177787</v>
      </c>
    </row>
  </sheetData>
  <mergeCells count="15">
    <mergeCell ref="A20:B20"/>
    <mergeCell ref="A23:B23"/>
    <mergeCell ref="A24:B24"/>
    <mergeCell ref="A8:A9"/>
    <mergeCell ref="B8:B9"/>
    <mergeCell ref="D8:I8"/>
    <mergeCell ref="A11:B11"/>
    <mergeCell ref="A19:B19"/>
    <mergeCell ref="G1:I1"/>
    <mergeCell ref="A2:I2"/>
    <mergeCell ref="A3:I3"/>
    <mergeCell ref="B5:H5"/>
    <mergeCell ref="B6:H6"/>
    <mergeCell ref="H7:I7"/>
    <mergeCell ref="C8:C9"/>
  </mergeCells>
  <pageMargins left="0.75" right="0.75" top="1" bottom="1" header="0.5" footer="0.5"/>
  <pageSetup paperSize="9" orientation="landscape" r:id="rId1"/>
  <headerFooter alignWithMargins="0">
    <oddHeader xml:space="preserve">&amp;R12. 3. sz. melléklet
12/2018.(V.31.) Egyek Önk. r.
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zoomScaleNormal="100" workbookViewId="0">
      <selection activeCell="B1" sqref="B1:E1"/>
    </sheetView>
  </sheetViews>
  <sheetFormatPr defaultColWidth="9.140625" defaultRowHeight="12.75" x14ac:dyDescent="0.2"/>
  <cols>
    <col min="1" max="1" width="9.140625" style="1282"/>
    <col min="2" max="2" width="12.28515625" style="1282" customWidth="1"/>
    <col min="3" max="3" width="54.140625" style="1282" customWidth="1"/>
    <col min="4" max="4" width="21.5703125" style="1284" customWidth="1"/>
    <col min="5" max="5" width="20.140625" style="1284" customWidth="1"/>
    <col min="6" max="7" width="9.140625" style="1282"/>
    <col min="8" max="16384" width="9.140625" style="1283"/>
  </cols>
  <sheetData>
    <row r="1" spans="1:7" ht="15.75" x14ac:dyDescent="0.25">
      <c r="B1" s="1720"/>
      <c r="C1" s="1720"/>
      <c r="D1" s="1720"/>
      <c r="E1" s="1720"/>
    </row>
    <row r="2" spans="1:7" ht="24" customHeight="1" x14ac:dyDescent="0.2">
      <c r="A2" s="1721" t="s">
        <v>690</v>
      </c>
      <c r="B2" s="1721"/>
      <c r="C2" s="1721"/>
      <c r="D2" s="1721"/>
      <c r="E2" s="1721"/>
    </row>
    <row r="3" spans="1:7" ht="15.75" x14ac:dyDescent="0.25">
      <c r="C3" s="1722" t="s">
        <v>267</v>
      </c>
      <c r="D3" s="1722"/>
    </row>
    <row r="4" spans="1:7" ht="13.5" thickBot="1" x14ac:dyDescent="0.25">
      <c r="E4" s="1285" t="s">
        <v>268</v>
      </c>
      <c r="F4" s="1285"/>
    </row>
    <row r="5" spans="1:7" ht="27.75" thickBot="1" x14ac:dyDescent="0.3">
      <c r="B5" s="1286" t="s">
        <v>26</v>
      </c>
      <c r="C5" s="1287" t="s">
        <v>24</v>
      </c>
      <c r="D5" s="1288" t="s">
        <v>269</v>
      </c>
      <c r="E5" s="1289" t="s">
        <v>270</v>
      </c>
    </row>
    <row r="6" spans="1:7" ht="13.5" thickBot="1" x14ac:dyDescent="0.25">
      <c r="B6" s="1290">
        <v>1</v>
      </c>
      <c r="C6" s="1291">
        <v>2</v>
      </c>
      <c r="D6" s="1292">
        <v>3</v>
      </c>
      <c r="E6" s="1293">
        <v>4</v>
      </c>
    </row>
    <row r="7" spans="1:7" x14ac:dyDescent="0.2">
      <c r="B7" s="1294" t="s">
        <v>0</v>
      </c>
      <c r="C7" s="1295" t="s">
        <v>271</v>
      </c>
      <c r="D7" s="1296"/>
      <c r="E7" s="1297"/>
    </row>
    <row r="8" spans="1:7" x14ac:dyDescent="0.2">
      <c r="B8" s="1298" t="s">
        <v>4</v>
      </c>
      <c r="C8" s="1299" t="s">
        <v>272</v>
      </c>
      <c r="D8" s="1300"/>
      <c r="E8" s="1301"/>
    </row>
    <row r="9" spans="1:7" x14ac:dyDescent="0.2">
      <c r="B9" s="1298" t="s">
        <v>8</v>
      </c>
      <c r="C9" s="1299" t="s">
        <v>273</v>
      </c>
      <c r="D9" s="1300"/>
      <c r="E9" s="1301"/>
    </row>
    <row r="10" spans="1:7" x14ac:dyDescent="0.2">
      <c r="B10" s="1298" t="s">
        <v>2</v>
      </c>
      <c r="C10" s="1299" t="s">
        <v>274</v>
      </c>
      <c r="D10" s="1300"/>
      <c r="E10" s="1301"/>
    </row>
    <row r="11" spans="1:7" x14ac:dyDescent="0.2">
      <c r="B11" s="1298" t="s">
        <v>5</v>
      </c>
      <c r="C11" s="1299" t="s">
        <v>275</v>
      </c>
      <c r="D11" s="1300"/>
      <c r="E11" s="1301"/>
    </row>
    <row r="12" spans="1:7" x14ac:dyDescent="0.2">
      <c r="B12" s="1298" t="s">
        <v>3</v>
      </c>
      <c r="C12" s="1299" t="s">
        <v>275</v>
      </c>
      <c r="D12" s="1300"/>
      <c r="E12" s="1301"/>
    </row>
    <row r="13" spans="1:7" x14ac:dyDescent="0.2">
      <c r="B13" s="1298" t="s">
        <v>10</v>
      </c>
      <c r="C13" s="1299" t="s">
        <v>275</v>
      </c>
      <c r="D13" s="1300"/>
      <c r="E13" s="1301"/>
    </row>
    <row r="14" spans="1:7" ht="25.5" x14ac:dyDescent="0.2">
      <c r="B14" s="1302" t="s">
        <v>1</v>
      </c>
      <c r="C14" s="1303" t="s">
        <v>276</v>
      </c>
      <c r="D14" s="1304">
        <v>953794</v>
      </c>
      <c r="E14" s="1305">
        <v>953794</v>
      </c>
    </row>
    <row r="15" spans="1:7" s="1310" customFormat="1" ht="25.5" x14ac:dyDescent="0.2">
      <c r="A15" s="1306"/>
      <c r="B15" s="1307" t="s">
        <v>7</v>
      </c>
      <c r="C15" s="1308" t="s">
        <v>703</v>
      </c>
      <c r="D15" s="1309">
        <f>SUM(D16:D17)</f>
        <v>1034400</v>
      </c>
      <c r="E15" s="1309">
        <f>SUM(E16:E17)</f>
        <v>1034400</v>
      </c>
      <c r="F15" s="1306"/>
      <c r="G15" s="1306"/>
    </row>
    <row r="16" spans="1:7" s="1310" customFormat="1" ht="38.25" x14ac:dyDescent="0.2">
      <c r="A16" s="1306"/>
      <c r="B16" s="1319" t="s">
        <v>701</v>
      </c>
      <c r="C16" s="1320" t="s">
        <v>704</v>
      </c>
      <c r="D16" s="1321">
        <v>732000</v>
      </c>
      <c r="E16" s="1322">
        <v>732000</v>
      </c>
      <c r="F16" s="1306"/>
      <c r="G16" s="1306"/>
    </row>
    <row r="17" spans="1:7" s="1310" customFormat="1" ht="38.25" x14ac:dyDescent="0.2">
      <c r="A17" s="1306"/>
      <c r="B17" s="1319" t="s">
        <v>702</v>
      </c>
      <c r="C17" s="1320" t="s">
        <v>705</v>
      </c>
      <c r="D17" s="1321">
        <v>302400</v>
      </c>
      <c r="E17" s="1322">
        <v>302400</v>
      </c>
      <c r="F17" s="1306"/>
      <c r="G17" s="1306"/>
    </row>
    <row r="18" spans="1:7" x14ac:dyDescent="0.2">
      <c r="B18" s="1298" t="s">
        <v>15</v>
      </c>
      <c r="C18" s="1299" t="s">
        <v>277</v>
      </c>
      <c r="D18" s="1300"/>
      <c r="E18" s="1301"/>
    </row>
    <row r="19" spans="1:7" x14ac:dyDescent="0.2">
      <c r="B19" s="1298" t="s">
        <v>13</v>
      </c>
      <c r="C19" s="1299" t="s">
        <v>278</v>
      </c>
      <c r="D19" s="1300"/>
      <c r="E19" s="1301"/>
    </row>
    <row r="20" spans="1:7" s="1311" customFormat="1" x14ac:dyDescent="0.2">
      <c r="A20" s="1282"/>
      <c r="B20" s="1298" t="s">
        <v>28</v>
      </c>
      <c r="C20" s="1299" t="s">
        <v>279</v>
      </c>
      <c r="D20" s="1300"/>
      <c r="E20" s="1301"/>
      <c r="F20" s="1282"/>
      <c r="G20" s="1282"/>
    </row>
    <row r="21" spans="1:7" x14ac:dyDescent="0.2">
      <c r="B21" s="1298" t="s">
        <v>31</v>
      </c>
      <c r="C21" s="1312" t="s">
        <v>280</v>
      </c>
      <c r="D21" s="1304">
        <f>SUM(D22:D25)</f>
        <v>1993153</v>
      </c>
      <c r="E21" s="1304">
        <f>SUM(E22:E25)</f>
        <v>1993153</v>
      </c>
    </row>
    <row r="22" spans="1:7" ht="29.25" customHeight="1" x14ac:dyDescent="0.2">
      <c r="B22" s="1298" t="s">
        <v>281</v>
      </c>
      <c r="C22" s="1313" t="s">
        <v>282</v>
      </c>
      <c r="D22" s="1300">
        <v>14000</v>
      </c>
      <c r="E22" s="1301">
        <v>14000</v>
      </c>
    </row>
    <row r="23" spans="1:7" ht="25.5" x14ac:dyDescent="0.2">
      <c r="B23" s="1298" t="s">
        <v>281</v>
      </c>
      <c r="C23" s="1313" t="s">
        <v>283</v>
      </c>
      <c r="D23" s="1300">
        <v>1848780</v>
      </c>
      <c r="E23" s="1301">
        <v>1848780</v>
      </c>
    </row>
    <row r="24" spans="1:7" ht="38.25" x14ac:dyDescent="0.2">
      <c r="B24" s="1298" t="s">
        <v>284</v>
      </c>
      <c r="C24" s="1313" t="s">
        <v>285</v>
      </c>
      <c r="D24" s="1300">
        <v>45500</v>
      </c>
      <c r="E24" s="1301">
        <v>45500</v>
      </c>
    </row>
    <row r="25" spans="1:7" ht="38.25" x14ac:dyDescent="0.2">
      <c r="B25" s="1298" t="s">
        <v>29</v>
      </c>
      <c r="C25" s="1313" t="s">
        <v>286</v>
      </c>
      <c r="D25" s="1300">
        <v>84873</v>
      </c>
      <c r="E25" s="1301">
        <v>84873</v>
      </c>
    </row>
    <row r="26" spans="1:7" x14ac:dyDescent="0.2">
      <c r="B26" s="1302" t="s">
        <v>30</v>
      </c>
      <c r="C26" s="1312" t="s">
        <v>287</v>
      </c>
      <c r="D26" s="1304">
        <f>SUM(D27:D28)</f>
        <v>5826600</v>
      </c>
      <c r="E26" s="1304">
        <f>SUM(E27:E28)</f>
        <v>5826600</v>
      </c>
    </row>
    <row r="27" spans="1:7" ht="25.5" x14ac:dyDescent="0.2">
      <c r="B27" s="1298" t="s">
        <v>32</v>
      </c>
      <c r="C27" s="1313" t="s">
        <v>700</v>
      </c>
      <c r="D27" s="1300">
        <v>5382720</v>
      </c>
      <c r="E27" s="1301">
        <v>5382720</v>
      </c>
    </row>
    <row r="28" spans="1:7" ht="25.5" x14ac:dyDescent="0.2">
      <c r="B28" s="1298" t="s">
        <v>33</v>
      </c>
      <c r="C28" s="1313" t="s">
        <v>700</v>
      </c>
      <c r="D28" s="1300">
        <v>443880</v>
      </c>
      <c r="E28" s="1301">
        <v>443880</v>
      </c>
    </row>
    <row r="29" spans="1:7" x14ac:dyDescent="0.2">
      <c r="B29" s="1298" t="s">
        <v>34</v>
      </c>
      <c r="C29" s="1299"/>
      <c r="D29" s="1300"/>
      <c r="E29" s="1301"/>
    </row>
    <row r="30" spans="1:7" x14ac:dyDescent="0.2">
      <c r="B30" s="1298" t="s">
        <v>12</v>
      </c>
      <c r="C30" s="1299"/>
      <c r="D30" s="1300"/>
      <c r="E30" s="1301"/>
    </row>
    <row r="31" spans="1:7" x14ac:dyDescent="0.2">
      <c r="B31" s="1298" t="s">
        <v>35</v>
      </c>
      <c r="C31" s="1299"/>
      <c r="D31" s="1300"/>
      <c r="E31" s="1301"/>
    </row>
    <row r="32" spans="1:7" x14ac:dyDescent="0.2">
      <c r="B32" s="1298" t="s">
        <v>36</v>
      </c>
      <c r="C32" s="1299"/>
      <c r="D32" s="1300"/>
      <c r="E32" s="1301"/>
    </row>
    <row r="33" spans="1:7" s="1318" customFormat="1" ht="14.25" thickBot="1" x14ac:dyDescent="0.3">
      <c r="A33" s="1314"/>
      <c r="B33" s="1315" t="s">
        <v>37</v>
      </c>
      <c r="C33" s="1316" t="s">
        <v>11</v>
      </c>
      <c r="D33" s="1317">
        <f>D7+D8+D9+D10+D12+D11+D13+D14+D15+D21+D26</f>
        <v>9807947</v>
      </c>
      <c r="E33" s="1317">
        <f>E7+E8+E9+E10+E12+E11+E13+E14+E15+E21+E26</f>
        <v>9807947</v>
      </c>
      <c r="F33" s="1314"/>
      <c r="G33" s="1314"/>
    </row>
    <row r="34" spans="1:7" x14ac:dyDescent="0.2">
      <c r="B34" s="1282" t="s">
        <v>288</v>
      </c>
      <c r="C34" s="1282" t="s">
        <v>289</v>
      </c>
    </row>
  </sheetData>
  <mergeCells count="3">
    <mergeCell ref="B1:E1"/>
    <mergeCell ref="A2:E2"/>
    <mergeCell ref="C3:D3"/>
  </mergeCells>
  <pageMargins left="0.39" right="0.75" top="1" bottom="1" header="0.5" footer="0.5"/>
  <pageSetup paperSize="9" scale="78" orientation="portrait" r:id="rId1"/>
  <headerFooter alignWithMargins="0">
    <oddHeader xml:space="preserve">&amp;R13. sz. melléklet
12/2018.(V.31.) Egyek Önk. r.
</oddHeader>
  </headerFooter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56"/>
  <sheetViews>
    <sheetView view="pageLayout" zoomScaleNormal="120" workbookViewId="0">
      <selection activeCell="B4" sqref="B4:H4"/>
    </sheetView>
  </sheetViews>
  <sheetFormatPr defaultColWidth="9.140625" defaultRowHeight="12.75" x14ac:dyDescent="0.2"/>
  <cols>
    <col min="1" max="1" width="9.140625" style="438"/>
    <col min="2" max="2" width="13.7109375" style="438" bestFit="1" customWidth="1"/>
    <col min="3" max="3" width="11.5703125" style="438" customWidth="1"/>
    <col min="4" max="4" width="10.140625" style="438" customWidth="1"/>
    <col min="5" max="5" width="9.140625" style="438"/>
    <col min="6" max="6" width="10.28515625" style="438" customWidth="1"/>
    <col min="7" max="7" width="14.7109375" style="438" customWidth="1"/>
    <col min="8" max="8" width="13.85546875" style="438" bestFit="1" customWidth="1"/>
    <col min="9" max="9" width="15.28515625" style="438" customWidth="1"/>
    <col min="10" max="16384" width="9.140625" style="438"/>
  </cols>
  <sheetData>
    <row r="4" spans="2:9" ht="15.75" x14ac:dyDescent="0.25">
      <c r="B4" s="1747"/>
      <c r="C4" s="1747"/>
      <c r="D4" s="1747"/>
      <c r="E4" s="1747"/>
      <c r="F4" s="1747"/>
      <c r="G4" s="1747"/>
      <c r="H4" s="1747"/>
    </row>
    <row r="6" spans="2:9" x14ac:dyDescent="0.2">
      <c r="B6" s="1748" t="s">
        <v>754</v>
      </c>
      <c r="C6" s="1748"/>
      <c r="D6" s="1748"/>
      <c r="E6" s="1748"/>
      <c r="F6" s="1748"/>
      <c r="G6" s="1748"/>
      <c r="H6" s="1748"/>
    </row>
    <row r="8" spans="2:9" ht="13.5" thickBot="1" x14ac:dyDescent="0.25">
      <c r="G8" s="1749" t="s">
        <v>197</v>
      </c>
      <c r="H8" s="1749"/>
    </row>
    <row r="9" spans="2:9" ht="13.5" thickBot="1" x14ac:dyDescent="0.25">
      <c r="B9" s="1750" t="s">
        <v>193</v>
      </c>
      <c r="C9" s="1750"/>
      <c r="D9" s="1750"/>
      <c r="E9" s="1750"/>
      <c r="F9" s="1750"/>
      <c r="G9" s="1751" t="s">
        <v>290</v>
      </c>
      <c r="H9" s="1751"/>
    </row>
    <row r="10" spans="2:9" x14ac:dyDescent="0.2">
      <c r="B10" s="1745" t="s">
        <v>757</v>
      </c>
      <c r="C10" s="1745"/>
      <c r="D10" s="1745"/>
      <c r="E10" s="1745"/>
      <c r="F10" s="1745"/>
      <c r="G10" s="1746">
        <f>SUM(G11+G12)</f>
        <v>132882387</v>
      </c>
      <c r="H10" s="1746"/>
    </row>
    <row r="11" spans="2:9" x14ac:dyDescent="0.2">
      <c r="B11" s="1723" t="s">
        <v>291</v>
      </c>
      <c r="C11" s="1723"/>
      <c r="D11" s="1723"/>
      <c r="E11" s="1723"/>
      <c r="F11" s="1723"/>
      <c r="G11" s="1729">
        <v>132843157</v>
      </c>
      <c r="H11" s="1729"/>
    </row>
    <row r="12" spans="2:9" x14ac:dyDescent="0.2">
      <c r="B12" s="1723" t="s">
        <v>292</v>
      </c>
      <c r="C12" s="1723"/>
      <c r="D12" s="1723"/>
      <c r="E12" s="1723"/>
      <c r="F12" s="1723"/>
      <c r="G12" s="1729">
        <v>39230</v>
      </c>
      <c r="H12" s="1729"/>
    </row>
    <row r="13" spans="2:9" x14ac:dyDescent="0.2">
      <c r="B13" s="1740" t="s">
        <v>758</v>
      </c>
      <c r="C13" s="1741"/>
      <c r="D13" s="1741"/>
      <c r="E13" s="1741"/>
      <c r="F13" s="1742"/>
      <c r="G13" s="1743">
        <v>1893</v>
      </c>
      <c r="H13" s="1744"/>
    </row>
    <row r="14" spans="2:9" s="440" customFormat="1" x14ac:dyDescent="0.2">
      <c r="B14" s="1730" t="s">
        <v>293</v>
      </c>
      <c r="C14" s="1730"/>
      <c r="D14" s="1730"/>
      <c r="E14" s="1730"/>
      <c r="F14" s="1730"/>
      <c r="G14" s="1731">
        <f>SUM(G16+G15+G17)</f>
        <v>1088847809</v>
      </c>
      <c r="H14" s="1731"/>
      <c r="I14" s="439"/>
    </row>
    <row r="15" spans="2:9" x14ac:dyDescent="0.2">
      <c r="B15" s="1723" t="s">
        <v>562</v>
      </c>
      <c r="C15" s="1723"/>
      <c r="D15" s="1723"/>
      <c r="E15" s="1723"/>
      <c r="F15" s="1723"/>
      <c r="G15" s="1729">
        <v>1085662539</v>
      </c>
      <c r="H15" s="1729"/>
      <c r="I15" s="439"/>
    </row>
    <row r="16" spans="2:9" x14ac:dyDescent="0.2">
      <c r="B16" s="1732" t="s">
        <v>561</v>
      </c>
      <c r="C16" s="1733"/>
      <c r="D16" s="1733"/>
      <c r="E16" s="1733"/>
      <c r="F16" s="1734"/>
      <c r="G16" s="1724">
        <v>3185270</v>
      </c>
      <c r="H16" s="1724"/>
      <c r="I16" s="439"/>
    </row>
    <row r="17" spans="2:9" x14ac:dyDescent="0.2">
      <c r="B17" s="1735"/>
      <c r="C17" s="1736"/>
      <c r="D17" s="1736"/>
      <c r="E17" s="1736"/>
      <c r="F17" s="1737"/>
      <c r="G17" s="1738"/>
      <c r="H17" s="1739"/>
      <c r="I17" s="439"/>
    </row>
    <row r="18" spans="2:9" s="440" customFormat="1" x14ac:dyDescent="0.2">
      <c r="B18" s="1730" t="s">
        <v>294</v>
      </c>
      <c r="C18" s="1730"/>
      <c r="D18" s="1730"/>
      <c r="E18" s="1730"/>
      <c r="F18" s="1730"/>
      <c r="G18" s="1731">
        <f>SUM(G19:H20)</f>
        <v>1069169919</v>
      </c>
      <c r="H18" s="1731"/>
      <c r="I18" s="439"/>
    </row>
    <row r="19" spans="2:9" x14ac:dyDescent="0.2">
      <c r="B19" s="1723" t="s">
        <v>385</v>
      </c>
      <c r="C19" s="1723"/>
      <c r="D19" s="1723"/>
      <c r="E19" s="1723"/>
      <c r="F19" s="1723"/>
      <c r="G19" s="1729">
        <v>1053754427</v>
      </c>
      <c r="H19" s="1729"/>
      <c r="I19" s="439"/>
    </row>
    <row r="20" spans="2:9" x14ac:dyDescent="0.2">
      <c r="B20" s="1723" t="s">
        <v>560</v>
      </c>
      <c r="C20" s="1723"/>
      <c r="D20" s="1723"/>
      <c r="E20" s="1723"/>
      <c r="F20" s="1723"/>
      <c r="G20" s="1724">
        <v>15415492</v>
      </c>
      <c r="H20" s="1724"/>
    </row>
    <row r="21" spans="2:9" x14ac:dyDescent="0.2">
      <c r="B21" s="1730" t="s">
        <v>295</v>
      </c>
      <c r="C21" s="1730"/>
      <c r="D21" s="1730"/>
      <c r="E21" s="1730"/>
      <c r="F21" s="1730"/>
      <c r="G21" s="1731">
        <f>SUM(G10+G13+G14-G18)</f>
        <v>152562170</v>
      </c>
      <c r="H21" s="1731"/>
      <c r="I21" s="441"/>
    </row>
    <row r="22" spans="2:9" x14ac:dyDescent="0.2">
      <c r="B22" s="1723" t="s">
        <v>291</v>
      </c>
      <c r="C22" s="1723"/>
      <c r="D22" s="1723"/>
      <c r="E22" s="1723"/>
      <c r="F22" s="1723"/>
      <c r="G22" s="1724">
        <v>152562170</v>
      </c>
      <c r="H22" s="1724"/>
      <c r="I22" s="441"/>
    </row>
    <row r="23" spans="2:9" s="440" customFormat="1" ht="13.5" thickBot="1" x14ac:dyDescent="0.25">
      <c r="B23" s="1725" t="s">
        <v>292</v>
      </c>
      <c r="C23" s="1726"/>
      <c r="D23" s="1726"/>
      <c r="E23" s="1726"/>
      <c r="F23" s="1727"/>
      <c r="G23" s="1728"/>
      <c r="H23" s="1728"/>
    </row>
    <row r="24" spans="2:9" x14ac:dyDescent="0.2">
      <c r="G24" s="441"/>
      <c r="I24" s="441"/>
    </row>
    <row r="25" spans="2:9" x14ac:dyDescent="0.2">
      <c r="G25" s="441"/>
    </row>
    <row r="27" spans="2:9" x14ac:dyDescent="0.2">
      <c r="G27" s="441"/>
    </row>
    <row r="28" spans="2:9" x14ac:dyDescent="0.2">
      <c r="G28" s="567"/>
    </row>
    <row r="29" spans="2:9" x14ac:dyDescent="0.2">
      <c r="G29" s="441"/>
    </row>
    <row r="34" spans="1:8" x14ac:dyDescent="0.2">
      <c r="A34" s="867"/>
      <c r="B34" s="866"/>
      <c r="C34" s="866"/>
      <c r="E34" s="867"/>
      <c r="F34" s="567"/>
      <c r="G34" s="567"/>
      <c r="H34" s="567">
        <f>SUM(G34-F34)</f>
        <v>0</v>
      </c>
    </row>
    <row r="35" spans="1:8" x14ac:dyDescent="0.2">
      <c r="B35" s="866"/>
      <c r="C35" s="866"/>
      <c r="F35" s="567"/>
      <c r="G35" s="567"/>
      <c r="H35" s="567">
        <f>SUM(G35-F35)</f>
        <v>0</v>
      </c>
    </row>
    <row r="36" spans="1:8" x14ac:dyDescent="0.2">
      <c r="B36" s="866"/>
      <c r="C36" s="866"/>
      <c r="F36" s="567"/>
      <c r="G36" s="567"/>
      <c r="H36" s="869">
        <f>SUM(H34:H35)</f>
        <v>0</v>
      </c>
    </row>
    <row r="37" spans="1:8" x14ac:dyDescent="0.2">
      <c r="B37" s="866"/>
      <c r="C37" s="866"/>
      <c r="F37" s="567"/>
      <c r="G37" s="567"/>
      <c r="H37" s="567"/>
    </row>
    <row r="38" spans="1:8" x14ac:dyDescent="0.2">
      <c r="B38" s="866"/>
      <c r="C38" s="866"/>
      <c r="E38" s="867"/>
      <c r="F38" s="567"/>
      <c r="G38" s="567"/>
      <c r="H38" s="567"/>
    </row>
    <row r="39" spans="1:8" x14ac:dyDescent="0.2">
      <c r="B39" s="866"/>
      <c r="C39" s="866"/>
      <c r="F39" s="567"/>
      <c r="G39" s="567"/>
      <c r="H39" s="567"/>
    </row>
    <row r="40" spans="1:8" x14ac:dyDescent="0.2">
      <c r="B40" s="866"/>
      <c r="C40" s="866"/>
      <c r="F40" s="567"/>
      <c r="G40" s="567"/>
      <c r="H40" s="567"/>
    </row>
    <row r="41" spans="1:8" x14ac:dyDescent="0.2">
      <c r="B41" s="866"/>
      <c r="C41" s="866"/>
      <c r="F41" s="567"/>
      <c r="G41" s="567"/>
      <c r="H41" s="567"/>
    </row>
    <row r="42" spans="1:8" x14ac:dyDescent="0.2">
      <c r="B42" s="866"/>
      <c r="C42" s="866"/>
      <c r="F42" s="567"/>
      <c r="G42" s="567"/>
      <c r="H42" s="869">
        <f>SUM(G42-F42)</f>
        <v>0</v>
      </c>
    </row>
    <row r="43" spans="1:8" x14ac:dyDescent="0.2">
      <c r="B43" s="866"/>
      <c r="C43" s="866"/>
      <c r="F43" s="567"/>
      <c r="G43" s="567"/>
      <c r="H43" s="567"/>
    </row>
    <row r="44" spans="1:8" x14ac:dyDescent="0.2">
      <c r="B44" s="866"/>
      <c r="C44" s="866"/>
      <c r="D44" s="868"/>
      <c r="F44" s="567"/>
      <c r="G44" s="567"/>
      <c r="H44" s="567"/>
    </row>
    <row r="45" spans="1:8" x14ac:dyDescent="0.2">
      <c r="D45" s="867"/>
      <c r="F45" s="567"/>
      <c r="G45" s="567"/>
      <c r="H45" s="567"/>
    </row>
    <row r="46" spans="1:8" x14ac:dyDescent="0.2">
      <c r="A46" s="867"/>
      <c r="B46" s="567"/>
      <c r="C46" s="567"/>
      <c r="D46" s="868"/>
      <c r="F46" s="567"/>
      <c r="G46" s="567"/>
      <c r="H46" s="567"/>
    </row>
    <row r="47" spans="1:8" x14ac:dyDescent="0.2">
      <c r="B47" s="567"/>
      <c r="C47" s="567"/>
      <c r="D47" s="869"/>
      <c r="F47" s="567"/>
      <c r="G47" s="567"/>
      <c r="H47" s="567"/>
    </row>
    <row r="48" spans="1:8" x14ac:dyDescent="0.2">
      <c r="B48" s="567"/>
      <c r="C48" s="567"/>
      <c r="D48" s="869"/>
      <c r="F48" s="567"/>
      <c r="G48" s="567"/>
      <c r="H48" s="567"/>
    </row>
    <row r="49" spans="2:8" x14ac:dyDescent="0.2">
      <c r="B49" s="567"/>
      <c r="C49" s="567"/>
      <c r="D49" s="869"/>
      <c r="F49" s="567"/>
      <c r="G49" s="567"/>
      <c r="H49" s="567"/>
    </row>
    <row r="50" spans="2:8" x14ac:dyDescent="0.2">
      <c r="B50" s="567"/>
      <c r="C50" s="567"/>
      <c r="D50" s="869"/>
    </row>
    <row r="51" spans="2:8" x14ac:dyDescent="0.2">
      <c r="B51" s="567"/>
      <c r="C51" s="567"/>
      <c r="D51" s="869"/>
    </row>
    <row r="52" spans="2:8" x14ac:dyDescent="0.2">
      <c r="B52" s="567"/>
      <c r="C52" s="567"/>
      <c r="D52" s="869"/>
    </row>
    <row r="53" spans="2:8" x14ac:dyDescent="0.2">
      <c r="B53" s="567"/>
      <c r="C53" s="567"/>
      <c r="D53" s="869"/>
    </row>
    <row r="54" spans="2:8" x14ac:dyDescent="0.2">
      <c r="B54" s="567"/>
      <c r="C54" s="567"/>
      <c r="D54" s="869"/>
    </row>
    <row r="55" spans="2:8" x14ac:dyDescent="0.2">
      <c r="B55" s="567"/>
      <c r="C55" s="567"/>
      <c r="D55" s="869"/>
    </row>
    <row r="56" spans="2:8" x14ac:dyDescent="0.2">
      <c r="B56" s="567"/>
      <c r="C56" s="567"/>
      <c r="D56" s="869"/>
    </row>
  </sheetData>
  <mergeCells count="33">
    <mergeCell ref="B10:F10"/>
    <mergeCell ref="G10:H10"/>
    <mergeCell ref="B4:H4"/>
    <mergeCell ref="B6:H6"/>
    <mergeCell ref="G8:H8"/>
    <mergeCell ref="B9:F9"/>
    <mergeCell ref="G9:H9"/>
    <mergeCell ref="B15:F15"/>
    <mergeCell ref="G15:H15"/>
    <mergeCell ref="B11:F11"/>
    <mergeCell ref="B13:F13"/>
    <mergeCell ref="G13:H13"/>
    <mergeCell ref="G11:H11"/>
    <mergeCell ref="B12:F12"/>
    <mergeCell ref="G12:H12"/>
    <mergeCell ref="B14:F14"/>
    <mergeCell ref="G14:H14"/>
    <mergeCell ref="B16:F16"/>
    <mergeCell ref="G16:H16"/>
    <mergeCell ref="B18:F18"/>
    <mergeCell ref="G18:H18"/>
    <mergeCell ref="B17:F17"/>
    <mergeCell ref="G17:H17"/>
    <mergeCell ref="B22:F22"/>
    <mergeCell ref="G22:H22"/>
    <mergeCell ref="B23:F23"/>
    <mergeCell ref="G23:H23"/>
    <mergeCell ref="B19:F19"/>
    <mergeCell ref="G19:H19"/>
    <mergeCell ref="B20:F20"/>
    <mergeCell ref="G20:H20"/>
    <mergeCell ref="B21:F21"/>
    <mergeCell ref="G21:H21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&amp;R14.1.sz. melléklet
12/2018.(V.31.) Egyek Önk. r.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7"/>
  <sheetViews>
    <sheetView view="pageLayout" zoomScaleNormal="100" workbookViewId="0"/>
  </sheetViews>
  <sheetFormatPr defaultColWidth="9.140625" defaultRowHeight="12.75" x14ac:dyDescent="0.2"/>
  <cols>
    <col min="1" max="6" width="9.140625" style="438"/>
    <col min="7" max="7" width="12.5703125" style="438" customWidth="1"/>
    <col min="8" max="8" width="9.140625" style="438"/>
    <col min="9" max="9" width="15.28515625" style="438" customWidth="1"/>
    <col min="10" max="16384" width="9.140625" style="438"/>
  </cols>
  <sheetData>
    <row r="4" spans="2:9" ht="15.75" x14ac:dyDescent="0.25">
      <c r="B4" s="1747"/>
      <c r="C4" s="1747"/>
      <c r="D4" s="1747"/>
      <c r="E4" s="1747"/>
      <c r="F4" s="1747"/>
      <c r="G4" s="1747"/>
      <c r="H4" s="1747"/>
    </row>
    <row r="6" spans="2:9" x14ac:dyDescent="0.2">
      <c r="B6" s="1763" t="s">
        <v>755</v>
      </c>
      <c r="C6" s="1763"/>
      <c r="D6" s="1763"/>
      <c r="E6" s="1763"/>
      <c r="F6" s="1763"/>
      <c r="G6" s="1763"/>
      <c r="H6" s="1763"/>
    </row>
    <row r="8" spans="2:9" ht="13.5" thickBot="1" x14ac:dyDescent="0.25">
      <c r="G8" s="1749" t="s">
        <v>197</v>
      </c>
      <c r="H8" s="1749"/>
    </row>
    <row r="9" spans="2:9" ht="13.5" thickBot="1" x14ac:dyDescent="0.25">
      <c r="B9" s="1750" t="s">
        <v>193</v>
      </c>
      <c r="C9" s="1750"/>
      <c r="D9" s="1750"/>
      <c r="E9" s="1750"/>
      <c r="F9" s="1750"/>
      <c r="G9" s="1751" t="s">
        <v>290</v>
      </c>
      <c r="H9" s="1751"/>
    </row>
    <row r="10" spans="2:9" x14ac:dyDescent="0.2">
      <c r="B10" s="1762" t="s">
        <v>757</v>
      </c>
      <c r="C10" s="1762"/>
      <c r="D10" s="1762"/>
      <c r="E10" s="1762"/>
      <c r="F10" s="1762"/>
      <c r="G10" s="1746">
        <f>SUM(G11+G12)</f>
        <v>0</v>
      </c>
      <c r="H10" s="1746"/>
    </row>
    <row r="11" spans="2:9" x14ac:dyDescent="0.2">
      <c r="B11" s="1753" t="s">
        <v>291</v>
      </c>
      <c r="C11" s="1753"/>
      <c r="D11" s="1753"/>
      <c r="E11" s="1753"/>
      <c r="F11" s="1753"/>
      <c r="G11" s="1724">
        <v>0</v>
      </c>
      <c r="H11" s="1724"/>
    </row>
    <row r="12" spans="2:9" x14ac:dyDescent="0.2">
      <c r="B12" s="1753" t="s">
        <v>292</v>
      </c>
      <c r="C12" s="1753"/>
      <c r="D12" s="1753"/>
      <c r="E12" s="1753"/>
      <c r="F12" s="1753"/>
      <c r="G12" s="1724">
        <v>0</v>
      </c>
      <c r="H12" s="1724"/>
    </row>
    <row r="13" spans="2:9" x14ac:dyDescent="0.2">
      <c r="B13" s="1759" t="s">
        <v>759</v>
      </c>
      <c r="C13" s="1760"/>
      <c r="D13" s="1760"/>
      <c r="E13" s="1760"/>
      <c r="F13" s="1761"/>
      <c r="G13" s="1743">
        <v>397147</v>
      </c>
      <c r="H13" s="1744"/>
    </row>
    <row r="14" spans="2:9" s="440" customFormat="1" x14ac:dyDescent="0.2">
      <c r="B14" s="1752" t="s">
        <v>293</v>
      </c>
      <c r="C14" s="1752"/>
      <c r="D14" s="1752"/>
      <c r="E14" s="1752"/>
      <c r="F14" s="1752"/>
      <c r="G14" s="1731">
        <f>SUM(G15+G16)</f>
        <v>96797825</v>
      </c>
      <c r="H14" s="1731"/>
      <c r="I14" s="439"/>
    </row>
    <row r="15" spans="2:9" ht="31.5" customHeight="1" x14ac:dyDescent="0.2">
      <c r="B15" s="1756" t="s">
        <v>549</v>
      </c>
      <c r="C15" s="1757"/>
      <c r="D15" s="1757"/>
      <c r="E15" s="1757"/>
      <c r="F15" s="1758"/>
      <c r="G15" s="1755">
        <v>96797825</v>
      </c>
      <c r="H15" s="1755"/>
      <c r="I15" s="439"/>
    </row>
    <row r="16" spans="2:9" x14ac:dyDescent="0.2">
      <c r="B16" s="1753"/>
      <c r="C16" s="1753"/>
      <c r="D16" s="1753"/>
      <c r="E16" s="1753"/>
      <c r="F16" s="1753"/>
      <c r="G16" s="1724"/>
      <c r="H16" s="1724"/>
      <c r="I16" s="439"/>
    </row>
    <row r="17" spans="2:9" s="440" customFormat="1" x14ac:dyDescent="0.2">
      <c r="B17" s="1752" t="s">
        <v>294</v>
      </c>
      <c r="C17" s="1752"/>
      <c r="D17" s="1752"/>
      <c r="E17" s="1752"/>
      <c r="F17" s="1752"/>
      <c r="G17" s="1731">
        <f>SUM(G19+G18)</f>
        <v>97194972</v>
      </c>
      <c r="H17" s="1731"/>
      <c r="I17" s="439"/>
    </row>
    <row r="18" spans="2:9" x14ac:dyDescent="0.2">
      <c r="B18" s="1753" t="s">
        <v>386</v>
      </c>
      <c r="C18" s="1753"/>
      <c r="D18" s="1753"/>
      <c r="E18" s="1753"/>
      <c r="F18" s="1753"/>
      <c r="G18" s="1755">
        <v>96964833</v>
      </c>
      <c r="H18" s="1755"/>
      <c r="I18" s="439"/>
    </row>
    <row r="19" spans="2:9" x14ac:dyDescent="0.2">
      <c r="B19" s="1756" t="s">
        <v>560</v>
      </c>
      <c r="C19" s="1757"/>
      <c r="D19" s="1757"/>
      <c r="E19" s="1757"/>
      <c r="F19" s="1758"/>
      <c r="G19" s="1755">
        <v>230139</v>
      </c>
      <c r="H19" s="1755"/>
      <c r="I19" s="441"/>
    </row>
    <row r="20" spans="2:9" ht="19.899999999999999" customHeight="1" x14ac:dyDescent="0.2">
      <c r="B20" s="1752" t="s">
        <v>295</v>
      </c>
      <c r="C20" s="1752"/>
      <c r="D20" s="1752"/>
      <c r="E20" s="1752"/>
      <c r="F20" s="1752"/>
      <c r="G20" s="1731">
        <f>G14-G17+G13</f>
        <v>0</v>
      </c>
      <c r="H20" s="1731"/>
      <c r="I20" s="441"/>
    </row>
    <row r="21" spans="2:9" x14ac:dyDescent="0.2">
      <c r="B21" s="1753" t="s">
        <v>291</v>
      </c>
      <c r="C21" s="1753"/>
      <c r="D21" s="1753"/>
      <c r="E21" s="1753"/>
      <c r="F21" s="1753"/>
      <c r="G21" s="1724">
        <v>0</v>
      </c>
      <c r="H21" s="1724"/>
    </row>
    <row r="22" spans="2:9" s="440" customFormat="1" ht="13.5" thickBot="1" x14ac:dyDescent="0.25">
      <c r="B22" s="1754" t="s">
        <v>292</v>
      </c>
      <c r="C22" s="1754"/>
      <c r="D22" s="1754"/>
      <c r="E22" s="1754"/>
      <c r="F22" s="1754"/>
      <c r="G22" s="1728">
        <v>0</v>
      </c>
      <c r="H22" s="1728"/>
    </row>
    <row r="25" spans="2:9" x14ac:dyDescent="0.2">
      <c r="G25" s="441"/>
    </row>
    <row r="26" spans="2:9" x14ac:dyDescent="0.2">
      <c r="G26" s="567"/>
    </row>
    <row r="27" spans="2:9" x14ac:dyDescent="0.2">
      <c r="G27" s="441"/>
    </row>
  </sheetData>
  <mergeCells count="31">
    <mergeCell ref="B10:F10"/>
    <mergeCell ref="G10:H10"/>
    <mergeCell ref="B4:H4"/>
    <mergeCell ref="B6:H6"/>
    <mergeCell ref="G8:H8"/>
    <mergeCell ref="B9:F9"/>
    <mergeCell ref="G9:H9"/>
    <mergeCell ref="B15:F15"/>
    <mergeCell ref="G15:H15"/>
    <mergeCell ref="B16:F16"/>
    <mergeCell ref="G16:H16"/>
    <mergeCell ref="B11:F11"/>
    <mergeCell ref="G11:H11"/>
    <mergeCell ref="B12:F12"/>
    <mergeCell ref="G12:H12"/>
    <mergeCell ref="B14:F14"/>
    <mergeCell ref="G14:H14"/>
    <mergeCell ref="B13:F13"/>
    <mergeCell ref="G13:H13"/>
    <mergeCell ref="B17:F17"/>
    <mergeCell ref="G17:H17"/>
    <mergeCell ref="B18:F18"/>
    <mergeCell ref="G18:H18"/>
    <mergeCell ref="B19:F19"/>
    <mergeCell ref="G19:H19"/>
    <mergeCell ref="B20:F20"/>
    <mergeCell ref="G20:H20"/>
    <mergeCell ref="B21:F21"/>
    <mergeCell ref="G21:H21"/>
    <mergeCell ref="B22:F22"/>
    <mergeCell ref="G22:H22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&amp;R14.2. sz. melléklet
12/2018.(V.31.) Egyek Önk. r.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6"/>
  <sheetViews>
    <sheetView view="pageLayout" zoomScaleNormal="130" workbookViewId="0">
      <selection activeCell="B4" sqref="B4:H4"/>
    </sheetView>
  </sheetViews>
  <sheetFormatPr defaultColWidth="9.140625" defaultRowHeight="12.75" x14ac:dyDescent="0.2"/>
  <cols>
    <col min="1" max="6" width="9.140625" style="438"/>
    <col min="7" max="7" width="12.5703125" style="438" customWidth="1"/>
    <col min="8" max="8" width="14.28515625" style="438" customWidth="1"/>
    <col min="9" max="9" width="15.28515625" style="438" customWidth="1"/>
    <col min="10" max="16384" width="9.140625" style="438"/>
  </cols>
  <sheetData>
    <row r="4" spans="2:9" ht="15.75" x14ac:dyDescent="0.25">
      <c r="B4" s="1747"/>
      <c r="C4" s="1747"/>
      <c r="D4" s="1747"/>
      <c r="E4" s="1747"/>
      <c r="F4" s="1747"/>
      <c r="G4" s="1747"/>
      <c r="H4" s="1747"/>
    </row>
    <row r="5" spans="2:9" ht="15.75" x14ac:dyDescent="0.25">
      <c r="B5" s="1747"/>
      <c r="C5" s="1747"/>
      <c r="D5" s="1747"/>
      <c r="E5" s="1747"/>
      <c r="F5" s="1747"/>
      <c r="G5" s="1747"/>
      <c r="H5" s="1747"/>
    </row>
    <row r="7" spans="2:9" x14ac:dyDescent="0.2">
      <c r="B7" s="1763" t="s">
        <v>756</v>
      </c>
      <c r="C7" s="1763"/>
      <c r="D7" s="1763"/>
      <c r="E7" s="1763"/>
      <c r="F7" s="1763"/>
      <c r="G7" s="1763"/>
      <c r="H7" s="1763"/>
    </row>
    <row r="8" spans="2:9" x14ac:dyDescent="0.2">
      <c r="C8" s="442"/>
      <c r="D8" s="442"/>
      <c r="E8" s="442"/>
      <c r="F8" s="442"/>
      <c r="G8" s="442"/>
    </row>
    <row r="9" spans="2:9" x14ac:dyDescent="0.2">
      <c r="C9" s="443"/>
      <c r="D9" s="443"/>
      <c r="E9" s="443"/>
      <c r="F9" s="443"/>
      <c r="G9" s="443"/>
    </row>
    <row r="10" spans="2:9" ht="13.5" thickBot="1" x14ac:dyDescent="0.25">
      <c r="G10" s="1749" t="s">
        <v>197</v>
      </c>
      <c r="H10" s="1749"/>
    </row>
    <row r="11" spans="2:9" ht="13.5" thickBot="1" x14ac:dyDescent="0.25">
      <c r="B11" s="1750" t="s">
        <v>193</v>
      </c>
      <c r="C11" s="1750"/>
      <c r="D11" s="1750"/>
      <c r="E11" s="1750"/>
      <c r="F11" s="1750"/>
      <c r="G11" s="1751" t="s">
        <v>290</v>
      </c>
      <c r="H11" s="1751"/>
    </row>
    <row r="12" spans="2:9" x14ac:dyDescent="0.2">
      <c r="B12" s="1762" t="s">
        <v>757</v>
      </c>
      <c r="C12" s="1762"/>
      <c r="D12" s="1762"/>
      <c r="E12" s="1762"/>
      <c r="F12" s="1762"/>
      <c r="G12" s="1746">
        <f>SUM(G13+G14)</f>
        <v>0</v>
      </c>
      <c r="H12" s="1746"/>
    </row>
    <row r="13" spans="2:9" x14ac:dyDescent="0.2">
      <c r="B13" s="1753" t="s">
        <v>291</v>
      </c>
      <c r="C13" s="1753"/>
      <c r="D13" s="1753"/>
      <c r="E13" s="1753"/>
      <c r="F13" s="1753"/>
      <c r="G13" s="1724">
        <v>0</v>
      </c>
      <c r="H13" s="1724"/>
    </row>
    <row r="14" spans="2:9" x14ac:dyDescent="0.2">
      <c r="B14" s="1753" t="s">
        <v>292</v>
      </c>
      <c r="C14" s="1753"/>
      <c r="D14" s="1753"/>
      <c r="E14" s="1753"/>
      <c r="F14" s="1753"/>
      <c r="G14" s="1724">
        <v>0</v>
      </c>
      <c r="H14" s="1724"/>
    </row>
    <row r="15" spans="2:9" x14ac:dyDescent="0.2">
      <c r="B15" s="1759" t="s">
        <v>759</v>
      </c>
      <c r="C15" s="1760"/>
      <c r="D15" s="1760"/>
      <c r="E15" s="1760"/>
      <c r="F15" s="1761"/>
      <c r="G15" s="1738">
        <v>-3543</v>
      </c>
      <c r="H15" s="1739"/>
    </row>
    <row r="16" spans="2:9" s="440" customFormat="1" x14ac:dyDescent="0.2">
      <c r="B16" s="1770" t="s">
        <v>293</v>
      </c>
      <c r="C16" s="1771"/>
      <c r="D16" s="1771"/>
      <c r="E16" s="1771"/>
      <c r="F16" s="1772"/>
      <c r="G16" s="1731">
        <f>SUM(G17+G18)</f>
        <v>12142594</v>
      </c>
      <c r="H16" s="1731"/>
      <c r="I16" s="439"/>
    </row>
    <row r="17" spans="2:9" ht="27" customHeight="1" x14ac:dyDescent="0.2">
      <c r="B17" s="1756" t="s">
        <v>549</v>
      </c>
      <c r="C17" s="1757"/>
      <c r="D17" s="1757"/>
      <c r="E17" s="1757"/>
      <c r="F17" s="1758"/>
      <c r="G17" s="1724">
        <v>12142594</v>
      </c>
      <c r="H17" s="1724"/>
      <c r="I17" s="439"/>
    </row>
    <row r="18" spans="2:9" ht="13.15" customHeight="1" x14ac:dyDescent="0.2">
      <c r="B18" s="1756" t="s">
        <v>559</v>
      </c>
      <c r="C18" s="1757"/>
      <c r="D18" s="1757"/>
      <c r="E18" s="1757"/>
      <c r="F18" s="1758"/>
      <c r="G18" s="1738">
        <v>0</v>
      </c>
      <c r="H18" s="1739"/>
      <c r="I18" s="439"/>
    </row>
    <row r="19" spans="2:9" s="440" customFormat="1" x14ac:dyDescent="0.2">
      <c r="B19" s="1770" t="s">
        <v>294</v>
      </c>
      <c r="C19" s="1771"/>
      <c r="D19" s="1771"/>
      <c r="E19" s="1771"/>
      <c r="F19" s="1772"/>
      <c r="G19" s="1731">
        <f>SUM(G20)</f>
        <v>11952346</v>
      </c>
      <c r="H19" s="1731"/>
      <c r="I19" s="439"/>
    </row>
    <row r="20" spans="2:9" x14ac:dyDescent="0.2">
      <c r="B20" s="1764" t="s">
        <v>385</v>
      </c>
      <c r="C20" s="1765"/>
      <c r="D20" s="1765"/>
      <c r="E20" s="1765"/>
      <c r="F20" s="1766"/>
      <c r="G20" s="1729">
        <v>11952346</v>
      </c>
      <c r="H20" s="1729"/>
      <c r="I20" s="439"/>
    </row>
    <row r="21" spans="2:9" x14ac:dyDescent="0.2">
      <c r="B21" s="1770" t="s">
        <v>295</v>
      </c>
      <c r="C21" s="1771"/>
      <c r="D21" s="1771"/>
      <c r="E21" s="1771"/>
      <c r="F21" s="1772"/>
      <c r="G21" s="1731">
        <f>SUM(G12+G15+G16-G19)</f>
        <v>186705</v>
      </c>
      <c r="H21" s="1731"/>
      <c r="I21" s="441"/>
    </row>
    <row r="22" spans="2:9" x14ac:dyDescent="0.2">
      <c r="B22" s="1764" t="s">
        <v>291</v>
      </c>
      <c r="C22" s="1765"/>
      <c r="D22" s="1765"/>
      <c r="E22" s="1765"/>
      <c r="F22" s="1766"/>
      <c r="G22" s="1724">
        <v>186705</v>
      </c>
      <c r="H22" s="1724"/>
    </row>
    <row r="23" spans="2:9" s="440" customFormat="1" ht="13.5" thickBot="1" x14ac:dyDescent="0.25">
      <c r="B23" s="1767" t="s">
        <v>292</v>
      </c>
      <c r="C23" s="1768"/>
      <c r="D23" s="1768"/>
      <c r="E23" s="1768"/>
      <c r="F23" s="1769"/>
      <c r="G23" s="1728">
        <v>0</v>
      </c>
      <c r="H23" s="1728"/>
    </row>
    <row r="26" spans="2:9" x14ac:dyDescent="0.2">
      <c r="G26" s="441"/>
    </row>
  </sheetData>
  <mergeCells count="30">
    <mergeCell ref="B12:F12"/>
    <mergeCell ref="G12:H12"/>
    <mergeCell ref="B13:F13"/>
    <mergeCell ref="G13:H13"/>
    <mergeCell ref="B14:F14"/>
    <mergeCell ref="G14:H14"/>
    <mergeCell ref="B4:H4"/>
    <mergeCell ref="B5:H5"/>
    <mergeCell ref="G10:H10"/>
    <mergeCell ref="B11:F11"/>
    <mergeCell ref="G11:H11"/>
    <mergeCell ref="B7:H7"/>
    <mergeCell ref="B15:F15"/>
    <mergeCell ref="G15:H15"/>
    <mergeCell ref="B16:F16"/>
    <mergeCell ref="G16:H16"/>
    <mergeCell ref="B19:F19"/>
    <mergeCell ref="G19:H19"/>
    <mergeCell ref="B18:F18"/>
    <mergeCell ref="G18:H18"/>
    <mergeCell ref="B17:F17"/>
    <mergeCell ref="G17:H17"/>
    <mergeCell ref="B20:F20"/>
    <mergeCell ref="G20:H20"/>
    <mergeCell ref="B23:F23"/>
    <mergeCell ref="G23:H23"/>
    <mergeCell ref="B21:F21"/>
    <mergeCell ref="G21:H21"/>
    <mergeCell ref="B22:F22"/>
    <mergeCell ref="G22:H22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&amp;R14.3. sz. melléklet
12/2018.(V.31.) Egyek Önk. r.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1"/>
  <sheetViews>
    <sheetView view="pageLayout" topLeftCell="A4" zoomScaleNormal="100" workbookViewId="0">
      <selection activeCell="I37" sqref="I37"/>
    </sheetView>
  </sheetViews>
  <sheetFormatPr defaultRowHeight="15" x14ac:dyDescent="0.25"/>
  <cols>
    <col min="1" max="1" width="9.140625" style="1426"/>
    <col min="2" max="2" width="20.5703125" style="1426" bestFit="1" customWidth="1"/>
    <col min="3" max="3" width="16.5703125" style="1409" customWidth="1"/>
    <col min="4" max="4" width="19.140625" style="1427" customWidth="1"/>
    <col min="5" max="5" width="17.28515625" style="1409" customWidth="1"/>
    <col min="6" max="6" width="15.5703125" style="1409" customWidth="1"/>
    <col min="7" max="7" width="14.85546875" style="1409" customWidth="1"/>
    <col min="8" max="8" width="17" style="1409" customWidth="1"/>
    <col min="9" max="9" width="13.85546875" style="1409" customWidth="1"/>
    <col min="10" max="10" width="15.42578125" style="1409" customWidth="1"/>
    <col min="11" max="11" width="19.28515625" style="1409" customWidth="1"/>
    <col min="12" max="12" width="17.140625" style="1409" customWidth="1"/>
    <col min="13" max="16384" width="9.140625" style="1409"/>
  </cols>
  <sheetData>
    <row r="2" spans="1:12" ht="39" customHeight="1" x14ac:dyDescent="0.25">
      <c r="A2" s="1773" t="s">
        <v>760</v>
      </c>
      <c r="B2" s="1773"/>
      <c r="C2" s="1773"/>
      <c r="D2" s="1773"/>
      <c r="E2" s="1773"/>
      <c r="F2" s="1773"/>
      <c r="G2" s="1773"/>
      <c r="H2" s="1773"/>
      <c r="I2" s="1773"/>
      <c r="J2" s="1773"/>
      <c r="K2" s="1773"/>
      <c r="L2" s="1773"/>
    </row>
    <row r="4" spans="1:12" s="1412" customFormat="1" ht="45" x14ac:dyDescent="0.2">
      <c r="A4" s="1410" t="s">
        <v>256</v>
      </c>
      <c r="B4" s="1410" t="s">
        <v>761</v>
      </c>
      <c r="C4" s="1410" t="s">
        <v>591</v>
      </c>
      <c r="D4" s="1410" t="s">
        <v>193</v>
      </c>
      <c r="E4" s="1410" t="s">
        <v>592</v>
      </c>
      <c r="F4" s="1410" t="s">
        <v>762</v>
      </c>
      <c r="G4" s="1410" t="s">
        <v>763</v>
      </c>
      <c r="H4" s="1411" t="s">
        <v>764</v>
      </c>
      <c r="I4" s="1410" t="s">
        <v>765</v>
      </c>
      <c r="J4" s="1410" t="s">
        <v>766</v>
      </c>
      <c r="K4" s="1410" t="s">
        <v>767</v>
      </c>
      <c r="L4" s="1410" t="s">
        <v>593</v>
      </c>
    </row>
    <row r="5" spans="1:12" ht="30" customHeight="1" x14ac:dyDescent="0.25">
      <c r="A5" s="1774">
        <v>1</v>
      </c>
      <c r="B5" s="1774" t="s">
        <v>768</v>
      </c>
      <c r="C5" s="1774" t="s">
        <v>594</v>
      </c>
      <c r="D5" s="1776" t="s">
        <v>595</v>
      </c>
      <c r="E5" s="1777">
        <v>9500000</v>
      </c>
      <c r="F5" s="1778">
        <v>6650000</v>
      </c>
      <c r="G5" s="1779">
        <v>43010</v>
      </c>
      <c r="H5" s="1777">
        <v>950000</v>
      </c>
      <c r="I5" s="1781" t="s">
        <v>207</v>
      </c>
      <c r="J5" s="1783">
        <v>0</v>
      </c>
      <c r="K5" s="1778">
        <v>950000</v>
      </c>
      <c r="L5" s="1778">
        <f>F5-K5</f>
        <v>5700000</v>
      </c>
    </row>
    <row r="6" spans="1:12" ht="15" customHeight="1" x14ac:dyDescent="0.25">
      <c r="A6" s="1775"/>
      <c r="B6" s="1775"/>
      <c r="C6" s="1775"/>
      <c r="D6" s="1776"/>
      <c r="E6" s="1777"/>
      <c r="F6" s="1778"/>
      <c r="G6" s="1780"/>
      <c r="H6" s="1777"/>
      <c r="I6" s="1782"/>
      <c r="J6" s="1784"/>
      <c r="K6" s="1778"/>
      <c r="L6" s="1778"/>
    </row>
    <row r="7" spans="1:12" ht="63.75" x14ac:dyDescent="0.25">
      <c r="A7" s="1413">
        <v>2</v>
      </c>
      <c r="B7" s="1413" t="s">
        <v>769</v>
      </c>
      <c r="C7" s="1413" t="s">
        <v>596</v>
      </c>
      <c r="D7" s="1414" t="s">
        <v>597</v>
      </c>
      <c r="E7" s="1415">
        <v>1352550</v>
      </c>
      <c r="F7" s="1416">
        <v>947585</v>
      </c>
      <c r="G7" s="1417">
        <v>43010</v>
      </c>
      <c r="H7" s="1415">
        <v>135255</v>
      </c>
      <c r="I7" s="1417" t="s">
        <v>207</v>
      </c>
      <c r="J7" s="1415" t="s">
        <v>207</v>
      </c>
      <c r="K7" s="1416">
        <v>135255</v>
      </c>
      <c r="L7" s="1416">
        <f>F7-K7</f>
        <v>812330</v>
      </c>
    </row>
    <row r="8" spans="1:12" ht="76.5" x14ac:dyDescent="0.25">
      <c r="A8" s="1413">
        <v>3</v>
      </c>
      <c r="B8" s="1413" t="s">
        <v>770</v>
      </c>
      <c r="C8" s="1413" t="s">
        <v>598</v>
      </c>
      <c r="D8" s="1414" t="s">
        <v>599</v>
      </c>
      <c r="E8" s="1415">
        <v>304800</v>
      </c>
      <c r="F8" s="1416">
        <v>213360</v>
      </c>
      <c r="G8" s="1417">
        <v>43010</v>
      </c>
      <c r="H8" s="1415">
        <v>30480</v>
      </c>
      <c r="I8" s="1417" t="s">
        <v>207</v>
      </c>
      <c r="J8" s="1415" t="s">
        <v>207</v>
      </c>
      <c r="K8" s="1416">
        <v>30480</v>
      </c>
      <c r="L8" s="1416">
        <f>F8-H8</f>
        <v>182880</v>
      </c>
    </row>
    <row r="9" spans="1:12" ht="39" customHeight="1" x14ac:dyDescent="0.25">
      <c r="A9" s="1780">
        <v>4</v>
      </c>
      <c r="B9" s="1774" t="s">
        <v>771</v>
      </c>
      <c r="C9" s="1780" t="s">
        <v>600</v>
      </c>
      <c r="D9" s="1776" t="s">
        <v>601</v>
      </c>
      <c r="E9" s="1777">
        <v>9800000</v>
      </c>
      <c r="F9" s="1778">
        <v>6860000</v>
      </c>
      <c r="G9" s="1779">
        <v>42824</v>
      </c>
      <c r="H9" s="1777">
        <v>980000</v>
      </c>
      <c r="I9" s="1781" t="s">
        <v>207</v>
      </c>
      <c r="J9" s="1783" t="s">
        <v>207</v>
      </c>
      <c r="K9" s="1778">
        <v>980000</v>
      </c>
      <c r="L9" s="1778">
        <f>F9-K9</f>
        <v>5880000</v>
      </c>
    </row>
    <row r="10" spans="1:12" ht="7.5" customHeight="1" x14ac:dyDescent="0.25">
      <c r="A10" s="1780"/>
      <c r="B10" s="1795"/>
      <c r="C10" s="1780"/>
      <c r="D10" s="1776"/>
      <c r="E10" s="1777"/>
      <c r="F10" s="1778"/>
      <c r="G10" s="1780"/>
      <c r="H10" s="1777"/>
      <c r="I10" s="1796"/>
      <c r="J10" s="1791"/>
      <c r="K10" s="1778"/>
      <c r="L10" s="1778"/>
    </row>
    <row r="11" spans="1:12" ht="6" hidden="1" customHeight="1" x14ac:dyDescent="0.25">
      <c r="A11" s="1780"/>
      <c r="B11" s="1775"/>
      <c r="C11" s="1780"/>
      <c r="D11" s="1776"/>
      <c r="E11" s="1777"/>
      <c r="F11" s="1778"/>
      <c r="G11" s="1780"/>
      <c r="H11" s="1777"/>
      <c r="I11" s="1782"/>
      <c r="J11" s="1784"/>
      <c r="K11" s="1778"/>
      <c r="L11" s="1778"/>
    </row>
    <row r="12" spans="1:12" ht="48.75" customHeight="1" x14ac:dyDescent="0.25">
      <c r="A12" s="1785">
        <v>5</v>
      </c>
      <c r="B12" s="1785" t="s">
        <v>772</v>
      </c>
      <c r="C12" s="1785" t="s">
        <v>604</v>
      </c>
      <c r="D12" s="1788" t="s">
        <v>773</v>
      </c>
      <c r="E12" s="1783">
        <v>7566000</v>
      </c>
      <c r="F12" s="1792">
        <v>5974000</v>
      </c>
      <c r="G12" s="1417">
        <v>42825</v>
      </c>
      <c r="H12" s="1415">
        <v>398000</v>
      </c>
      <c r="I12" s="1781" t="s">
        <v>207</v>
      </c>
      <c r="J12" s="1783" t="s">
        <v>207</v>
      </c>
      <c r="K12" s="1792">
        <v>796000</v>
      </c>
      <c r="L12" s="1797">
        <f>F12-K12</f>
        <v>5178000</v>
      </c>
    </row>
    <row r="13" spans="1:12" ht="0.75" customHeight="1" x14ac:dyDescent="0.25">
      <c r="A13" s="1786"/>
      <c r="B13" s="1786"/>
      <c r="C13" s="1786"/>
      <c r="D13" s="1789"/>
      <c r="E13" s="1791"/>
      <c r="F13" s="1793"/>
      <c r="G13" s="1779">
        <v>43007</v>
      </c>
      <c r="H13" s="1777">
        <v>398000</v>
      </c>
      <c r="I13" s="1796"/>
      <c r="J13" s="1791"/>
      <c r="K13" s="1793"/>
      <c r="L13" s="1798"/>
    </row>
    <row r="14" spans="1:12" ht="15" hidden="1" customHeight="1" x14ac:dyDescent="0.25">
      <c r="A14" s="1786"/>
      <c r="B14" s="1786"/>
      <c r="C14" s="1786"/>
      <c r="D14" s="1789"/>
      <c r="E14" s="1791"/>
      <c r="F14" s="1793"/>
      <c r="G14" s="1779"/>
      <c r="H14" s="1777"/>
      <c r="I14" s="1796"/>
      <c r="J14" s="1791"/>
      <c r="K14" s="1793"/>
      <c r="L14" s="1798"/>
    </row>
    <row r="15" spans="1:12" x14ac:dyDescent="0.25">
      <c r="A15" s="1787"/>
      <c r="B15" s="1787"/>
      <c r="C15" s="1787"/>
      <c r="D15" s="1790"/>
      <c r="E15" s="1784"/>
      <c r="F15" s="1794"/>
      <c r="G15" s="1417">
        <v>43007</v>
      </c>
      <c r="H15" s="1415">
        <v>398000</v>
      </c>
      <c r="I15" s="1782"/>
      <c r="J15" s="1784"/>
      <c r="K15" s="1794"/>
      <c r="L15" s="1799"/>
    </row>
    <row r="16" spans="1:12" ht="56.25" customHeight="1" x14ac:dyDescent="0.25">
      <c r="A16" s="1780">
        <v>6</v>
      </c>
      <c r="B16" s="1774" t="s">
        <v>774</v>
      </c>
      <c r="C16" s="1780" t="s">
        <v>602</v>
      </c>
      <c r="D16" s="1801" t="s">
        <v>603</v>
      </c>
      <c r="E16" s="1777">
        <v>19846000</v>
      </c>
      <c r="F16" s="1778">
        <v>13138934</v>
      </c>
      <c r="G16" s="1779">
        <v>43010</v>
      </c>
      <c r="H16" s="1777">
        <v>1984630</v>
      </c>
      <c r="I16" s="1781" t="s">
        <v>207</v>
      </c>
      <c r="J16" s="1783" t="s">
        <v>207</v>
      </c>
      <c r="K16" s="1778">
        <v>1984630</v>
      </c>
      <c r="L16" s="1800">
        <f>F16-K16</f>
        <v>11154304</v>
      </c>
    </row>
    <row r="17" spans="1:15" ht="1.5" hidden="1" customHeight="1" x14ac:dyDescent="0.25">
      <c r="A17" s="1780"/>
      <c r="B17" s="1795"/>
      <c r="C17" s="1780"/>
      <c r="D17" s="1801"/>
      <c r="E17" s="1777"/>
      <c r="F17" s="1778"/>
      <c r="G17" s="1779"/>
      <c r="H17" s="1777"/>
      <c r="I17" s="1796"/>
      <c r="J17" s="1791"/>
      <c r="K17" s="1778"/>
      <c r="L17" s="1800"/>
    </row>
    <row r="18" spans="1:15" ht="12.75" hidden="1" customHeight="1" x14ac:dyDescent="0.25">
      <c r="A18" s="1780"/>
      <c r="B18" s="1795"/>
      <c r="C18" s="1780"/>
      <c r="D18" s="1801"/>
      <c r="E18" s="1777"/>
      <c r="F18" s="1778"/>
      <c r="G18" s="1779"/>
      <c r="H18" s="1777"/>
      <c r="I18" s="1796"/>
      <c r="J18" s="1791"/>
      <c r="K18" s="1778"/>
      <c r="L18" s="1800"/>
    </row>
    <row r="19" spans="1:15" hidden="1" x14ac:dyDescent="0.25">
      <c r="A19" s="1780"/>
      <c r="B19" s="1795"/>
      <c r="C19" s="1780"/>
      <c r="D19" s="1801"/>
      <c r="E19" s="1777"/>
      <c r="F19" s="1778"/>
      <c r="G19" s="1779"/>
      <c r="H19" s="1777"/>
      <c r="I19" s="1796"/>
      <c r="J19" s="1791"/>
      <c r="K19" s="1778"/>
      <c r="L19" s="1800"/>
    </row>
    <row r="20" spans="1:15" hidden="1" x14ac:dyDescent="0.25">
      <c r="A20" s="1780"/>
      <c r="B20" s="1775"/>
      <c r="C20" s="1780"/>
      <c r="D20" s="1801"/>
      <c r="E20" s="1777"/>
      <c r="F20" s="1778"/>
      <c r="G20" s="1779"/>
      <c r="H20" s="1777"/>
      <c r="I20" s="1782"/>
      <c r="J20" s="1784"/>
      <c r="K20" s="1778"/>
      <c r="L20" s="1800"/>
    </row>
    <row r="21" spans="1:15" ht="36" customHeight="1" x14ac:dyDescent="0.25">
      <c r="A21" s="1774">
        <v>7</v>
      </c>
      <c r="B21" s="1774" t="s">
        <v>775</v>
      </c>
      <c r="C21" s="1774" t="s">
        <v>606</v>
      </c>
      <c r="D21" s="1788" t="s">
        <v>776</v>
      </c>
      <c r="E21" s="1783">
        <v>2500000</v>
      </c>
      <c r="F21" s="1792">
        <v>1976000</v>
      </c>
      <c r="G21" s="1417">
        <v>42825</v>
      </c>
      <c r="H21" s="1415">
        <v>131000</v>
      </c>
      <c r="I21" s="1781" t="s">
        <v>207</v>
      </c>
      <c r="J21" s="1783" t="s">
        <v>207</v>
      </c>
      <c r="K21" s="1792">
        <v>262000</v>
      </c>
      <c r="L21" s="1802">
        <f>F21-K21</f>
        <v>1714000</v>
      </c>
    </row>
    <row r="22" spans="1:15" ht="14.25" customHeight="1" x14ac:dyDescent="0.25">
      <c r="A22" s="1775"/>
      <c r="B22" s="1775"/>
      <c r="C22" s="1775"/>
      <c r="D22" s="1790"/>
      <c r="E22" s="1784"/>
      <c r="F22" s="1794"/>
      <c r="G22" s="1417">
        <v>43007</v>
      </c>
      <c r="H22" s="1415">
        <v>131000</v>
      </c>
      <c r="I22" s="1782"/>
      <c r="J22" s="1784"/>
      <c r="K22" s="1794"/>
      <c r="L22" s="1803"/>
    </row>
    <row r="23" spans="1:15" ht="27" customHeight="1" x14ac:dyDescent="0.25">
      <c r="A23" s="1774">
        <v>8</v>
      </c>
      <c r="B23" s="1774" t="s">
        <v>777</v>
      </c>
      <c r="C23" s="1804" t="s">
        <v>605</v>
      </c>
      <c r="D23" s="1788" t="s">
        <v>778</v>
      </c>
      <c r="E23" s="1783">
        <v>9798000</v>
      </c>
      <c r="F23" s="1792">
        <v>8640485</v>
      </c>
      <c r="G23" s="1417">
        <v>42825</v>
      </c>
      <c r="H23" s="1415">
        <v>37388</v>
      </c>
      <c r="I23" s="1781" t="s">
        <v>207</v>
      </c>
      <c r="J23" s="1783" t="s">
        <v>207</v>
      </c>
      <c r="K23" s="1792">
        <v>980000</v>
      </c>
      <c r="L23" s="1802">
        <f>F23-K23</f>
        <v>7660485</v>
      </c>
    </row>
    <row r="24" spans="1:15" ht="14.25" customHeight="1" x14ac:dyDescent="0.25">
      <c r="A24" s="1795"/>
      <c r="B24" s="1795"/>
      <c r="C24" s="1805"/>
      <c r="D24" s="1789"/>
      <c r="E24" s="1791"/>
      <c r="F24" s="1793"/>
      <c r="G24" s="1417">
        <v>42828</v>
      </c>
      <c r="H24" s="1415">
        <v>452612</v>
      </c>
      <c r="I24" s="1796"/>
      <c r="J24" s="1791"/>
      <c r="K24" s="1793"/>
      <c r="L24" s="1807"/>
    </row>
    <row r="25" spans="1:15" ht="14.25" customHeight="1" x14ac:dyDescent="0.25">
      <c r="A25" s="1775"/>
      <c r="B25" s="1775"/>
      <c r="C25" s="1806"/>
      <c r="D25" s="1790"/>
      <c r="E25" s="1784"/>
      <c r="F25" s="1794"/>
      <c r="G25" s="1417">
        <v>43007</v>
      </c>
      <c r="H25" s="1415">
        <v>490000</v>
      </c>
      <c r="I25" s="1782"/>
      <c r="J25" s="1784"/>
      <c r="K25" s="1794"/>
      <c r="L25" s="1803"/>
    </row>
    <row r="26" spans="1:15" ht="48" customHeight="1" x14ac:dyDescent="0.25">
      <c r="A26" s="1774">
        <v>9</v>
      </c>
      <c r="B26" s="1774" t="s">
        <v>779</v>
      </c>
      <c r="C26" s="1774" t="s">
        <v>607</v>
      </c>
      <c r="D26" s="1788" t="s">
        <v>780</v>
      </c>
      <c r="E26" s="1783">
        <v>14361000</v>
      </c>
      <c r="F26" s="1792">
        <v>11249155</v>
      </c>
      <c r="G26" s="1417">
        <v>42825</v>
      </c>
      <c r="H26" s="1415">
        <v>718000</v>
      </c>
      <c r="I26" s="1781" t="s">
        <v>207</v>
      </c>
      <c r="J26" s="1783" t="s">
        <v>207</v>
      </c>
      <c r="K26" s="1792">
        <v>1436000</v>
      </c>
      <c r="L26" s="1802">
        <f>F26-K26</f>
        <v>9813155</v>
      </c>
    </row>
    <row r="27" spans="1:15" x14ac:dyDescent="0.25">
      <c r="A27" s="1775"/>
      <c r="B27" s="1775"/>
      <c r="C27" s="1775"/>
      <c r="D27" s="1790"/>
      <c r="E27" s="1784"/>
      <c r="F27" s="1794"/>
      <c r="G27" s="1417">
        <v>43007</v>
      </c>
      <c r="H27" s="1415">
        <v>718000</v>
      </c>
      <c r="I27" s="1782"/>
      <c r="J27" s="1784"/>
      <c r="K27" s="1794"/>
      <c r="L27" s="1803"/>
    </row>
    <row r="28" spans="1:15" s="1422" customFormat="1" ht="15.75" x14ac:dyDescent="0.25">
      <c r="A28" s="1418"/>
      <c r="B28" s="1418"/>
      <c r="C28" s="1418" t="s">
        <v>14</v>
      </c>
      <c r="D28" s="1419"/>
      <c r="E28" s="1420"/>
      <c r="F28" s="1507">
        <f>SUM(F5:F27)</f>
        <v>55649519</v>
      </c>
      <c r="G28" s="1508"/>
      <c r="H28" s="1507">
        <f>H27+H26+H25+H24+H23+H22+H21+H16+H15+H12+H9+H8+H7+H5</f>
        <v>7554365</v>
      </c>
      <c r="I28" s="1508"/>
      <c r="J28" s="1507">
        <f>SUM(J5:J20)</f>
        <v>0</v>
      </c>
      <c r="K28" s="1507">
        <f>SUM(K5:K27)</f>
        <v>7554365</v>
      </c>
      <c r="L28" s="1507">
        <f>SUM(L5:L27)</f>
        <v>48095154</v>
      </c>
      <c r="M28" s="1421"/>
      <c r="N28" s="1421"/>
      <c r="O28" s="1421"/>
    </row>
    <row r="29" spans="1:15" x14ac:dyDescent="0.25">
      <c r="A29" s="1809" t="s">
        <v>781</v>
      </c>
      <c r="B29" s="1809"/>
      <c r="C29" s="1809"/>
      <c r="D29" s="1809"/>
      <c r="E29" s="1809"/>
      <c r="F29" s="1809"/>
      <c r="G29" s="1809"/>
      <c r="H29" s="1809"/>
      <c r="I29" s="1809"/>
      <c r="J29" s="1809"/>
      <c r="K29" s="1809"/>
      <c r="L29" s="1423">
        <f>K28+L28</f>
        <v>55649519</v>
      </c>
    </row>
    <row r="30" spans="1:15" x14ac:dyDescent="0.25">
      <c r="A30" s="1808" t="s">
        <v>782</v>
      </c>
      <c r="B30" s="1808"/>
      <c r="C30" s="1808"/>
      <c r="D30" s="1808"/>
      <c r="E30" s="1808"/>
      <c r="F30" s="1808"/>
      <c r="G30" s="1808"/>
      <c r="H30" s="1808"/>
      <c r="I30" s="1808"/>
      <c r="J30" s="1808"/>
      <c r="K30" s="1808"/>
      <c r="L30" s="1424">
        <v>11049981</v>
      </c>
    </row>
    <row r="31" spans="1:15" x14ac:dyDescent="0.25">
      <c r="A31" s="1808" t="s">
        <v>783</v>
      </c>
      <c r="B31" s="1808"/>
      <c r="C31" s="1808"/>
      <c r="D31" s="1808"/>
      <c r="E31" s="1808"/>
      <c r="F31" s="1808"/>
      <c r="G31" s="1808"/>
      <c r="H31" s="1808"/>
      <c r="I31" s="1808"/>
      <c r="J31" s="1808"/>
      <c r="K31" s="1808"/>
      <c r="L31" s="1425">
        <f>L29+L30</f>
        <v>66699500</v>
      </c>
    </row>
  </sheetData>
  <mergeCells count="82">
    <mergeCell ref="A31:K31"/>
    <mergeCell ref="I26:I27"/>
    <mergeCell ref="J26:J27"/>
    <mergeCell ref="K26:K27"/>
    <mergeCell ref="L26:L27"/>
    <mergeCell ref="A29:K29"/>
    <mergeCell ref="A30:K30"/>
    <mergeCell ref="I23:I25"/>
    <mergeCell ref="J23:J25"/>
    <mergeCell ref="K23:K25"/>
    <mergeCell ref="L23:L25"/>
    <mergeCell ref="A26:A27"/>
    <mergeCell ref="B26:B27"/>
    <mergeCell ref="C26:C27"/>
    <mergeCell ref="D26:D27"/>
    <mergeCell ref="E26:E27"/>
    <mergeCell ref="F26:F27"/>
    <mergeCell ref="I21:I22"/>
    <mergeCell ref="J21:J22"/>
    <mergeCell ref="K21:K22"/>
    <mergeCell ref="L21:L22"/>
    <mergeCell ref="A23:A25"/>
    <mergeCell ref="B23:B25"/>
    <mergeCell ref="C23:C25"/>
    <mergeCell ref="D23:D25"/>
    <mergeCell ref="E23:E25"/>
    <mergeCell ref="F23:F25"/>
    <mergeCell ref="A21:A22"/>
    <mergeCell ref="B21:B22"/>
    <mergeCell ref="C21:C22"/>
    <mergeCell ref="D21:D22"/>
    <mergeCell ref="E21:E22"/>
    <mergeCell ref="F21:F22"/>
    <mergeCell ref="L16:L20"/>
    <mergeCell ref="A16:A20"/>
    <mergeCell ref="B16:B20"/>
    <mergeCell ref="C16:C20"/>
    <mergeCell ref="D16:D20"/>
    <mergeCell ref="E16:E20"/>
    <mergeCell ref="F16:F20"/>
    <mergeCell ref="G16:G20"/>
    <mergeCell ref="H16:H20"/>
    <mergeCell ref="I16:I20"/>
    <mergeCell ref="J16:J20"/>
    <mergeCell ref="K16:K20"/>
    <mergeCell ref="I12:I15"/>
    <mergeCell ref="J12:J15"/>
    <mergeCell ref="K12:K15"/>
    <mergeCell ref="L12:L15"/>
    <mergeCell ref="G13:G14"/>
    <mergeCell ref="H13:H14"/>
    <mergeCell ref="H9:H11"/>
    <mergeCell ref="I9:I11"/>
    <mergeCell ref="J9:J11"/>
    <mergeCell ref="K9:K11"/>
    <mergeCell ref="L9:L11"/>
    <mergeCell ref="F9:F11"/>
    <mergeCell ref="G9:G11"/>
    <mergeCell ref="A12:A15"/>
    <mergeCell ref="B12:B15"/>
    <mergeCell ref="C12:C15"/>
    <mergeCell ref="D12:D15"/>
    <mergeCell ref="E12:E15"/>
    <mergeCell ref="F12:F15"/>
    <mergeCell ref="A9:A11"/>
    <mergeCell ref="B9:B11"/>
    <mergeCell ref="C9:C11"/>
    <mergeCell ref="D9:D11"/>
    <mergeCell ref="E9:E11"/>
    <mergeCell ref="A2:L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&amp;R15.sz. melléklet
12/2018.(V.31.) Egyek Önk. r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3"/>
  <sheetViews>
    <sheetView workbookViewId="0">
      <selection activeCell="K13" sqref="K13"/>
    </sheetView>
  </sheetViews>
  <sheetFormatPr defaultRowHeight="12.75" x14ac:dyDescent="0.2"/>
  <cols>
    <col min="1" max="1" width="2.140625" customWidth="1"/>
    <col min="2" max="2" width="54.42578125" customWidth="1"/>
    <col min="3" max="4" width="6.7109375" customWidth="1"/>
    <col min="5" max="5" width="13.42578125" customWidth="1"/>
    <col min="6" max="6" width="13" customWidth="1"/>
    <col min="7" max="7" width="11.28515625" bestFit="1" customWidth="1"/>
    <col min="8" max="8" width="12.28515625" bestFit="1" customWidth="1"/>
  </cols>
  <sheetData>
    <row r="1" spans="2:8" ht="15" x14ac:dyDescent="0.25">
      <c r="B1" s="445" t="s">
        <v>296</v>
      </c>
      <c r="C1" s="384"/>
      <c r="D1" s="384"/>
      <c r="E1" s="1504"/>
      <c r="F1" s="1157"/>
      <c r="G1" s="1157"/>
      <c r="H1" s="1158"/>
    </row>
    <row r="2" spans="2:8" x14ac:dyDescent="0.2">
      <c r="B2" s="446"/>
      <c r="C2" s="384"/>
      <c r="D2" s="384"/>
      <c r="E2" s="1504"/>
      <c r="F2" s="1157"/>
      <c r="G2" s="1157"/>
      <c r="H2" s="1158"/>
    </row>
    <row r="3" spans="2:8" ht="15.75" x14ac:dyDescent="0.25">
      <c r="B3" s="1506"/>
      <c r="C3" s="1506"/>
      <c r="D3" s="1506"/>
      <c r="E3" s="1506"/>
      <c r="F3" s="1506"/>
      <c r="G3" s="1506"/>
      <c r="H3" s="1506"/>
    </row>
    <row r="4" spans="2:8" ht="15.75" x14ac:dyDescent="0.25">
      <c r="B4" s="1506"/>
      <c r="C4" s="1506"/>
      <c r="D4" s="1506"/>
      <c r="E4" s="1506"/>
      <c r="F4" s="1506"/>
      <c r="G4" s="1506"/>
      <c r="H4" s="1506"/>
    </row>
    <row r="5" spans="2:8" ht="15.75" x14ac:dyDescent="0.25">
      <c r="B5" s="1706" t="s">
        <v>816</v>
      </c>
      <c r="C5" s="1706"/>
      <c r="D5" s="1706"/>
      <c r="E5" s="1706"/>
      <c r="F5" s="1706"/>
      <c r="G5" s="1706"/>
      <c r="H5" s="1706"/>
    </row>
    <row r="6" spans="2:8" ht="15.75" x14ac:dyDescent="0.25">
      <c r="B6" s="1505"/>
      <c r="C6" s="1505"/>
      <c r="D6" s="1505"/>
      <c r="E6" s="1505"/>
      <c r="F6" s="1505"/>
      <c r="G6" s="1505"/>
      <c r="H6" s="1505"/>
    </row>
    <row r="7" spans="2:8" ht="15.75" x14ac:dyDescent="0.25">
      <c r="B7" s="1811" t="s">
        <v>297</v>
      </c>
      <c r="C7" s="1811"/>
      <c r="D7" s="1811"/>
      <c r="E7" s="1811"/>
      <c r="F7" s="1811"/>
      <c r="G7" s="1811"/>
      <c r="H7" s="1811"/>
    </row>
    <row r="8" spans="2:8" ht="15.75" x14ac:dyDescent="0.25">
      <c r="B8" s="1506"/>
      <c r="C8" s="1506"/>
      <c r="D8" s="1506"/>
      <c r="E8" s="1506"/>
      <c r="F8" s="1506"/>
      <c r="G8" s="1506"/>
      <c r="H8" s="1506"/>
    </row>
    <row r="9" spans="2:8" ht="15.75" x14ac:dyDescent="0.25">
      <c r="B9" s="1706" t="s">
        <v>298</v>
      </c>
      <c r="C9" s="1706"/>
      <c r="D9" s="1706"/>
      <c r="E9" s="1706"/>
      <c r="F9" s="1706"/>
      <c r="G9" s="1706"/>
      <c r="H9" s="1706"/>
    </row>
    <row r="10" spans="2:8" ht="15.75" x14ac:dyDescent="0.25">
      <c r="B10" s="1706" t="s">
        <v>546</v>
      </c>
      <c r="C10" s="1706"/>
      <c r="D10" s="1706"/>
      <c r="E10" s="1706"/>
      <c r="F10" s="1706"/>
      <c r="G10" s="1706"/>
      <c r="H10" s="1706"/>
    </row>
    <row r="11" spans="2:8" ht="15.75" x14ac:dyDescent="0.25">
      <c r="B11" s="1505"/>
      <c r="C11" s="1505"/>
      <c r="D11" s="1505"/>
      <c r="E11" s="1505"/>
      <c r="F11" s="1505"/>
      <c r="G11" s="1505"/>
      <c r="H11" s="1505"/>
    </row>
    <row r="12" spans="2:8" ht="16.5" thickBot="1" x14ac:dyDescent="0.3">
      <c r="B12" s="1159"/>
      <c r="C12" s="1159"/>
      <c r="D12" s="1159"/>
      <c r="E12" s="1159"/>
      <c r="F12" s="1159"/>
      <c r="G12" s="1159"/>
      <c r="H12" s="1503" t="s">
        <v>197</v>
      </c>
    </row>
    <row r="13" spans="2:8" ht="19.5" thickBot="1" x14ac:dyDescent="0.35">
      <c r="B13" s="1511"/>
      <c r="C13" s="1512"/>
      <c r="D13" s="1513"/>
      <c r="E13" s="1514" t="s">
        <v>589</v>
      </c>
      <c r="F13" s="1515"/>
      <c r="G13" s="1514" t="s">
        <v>707</v>
      </c>
      <c r="H13" s="1515"/>
    </row>
    <row r="14" spans="2:8" ht="39" thickBot="1" x14ac:dyDescent="0.25">
      <c r="B14" s="1517" t="s">
        <v>299</v>
      </c>
      <c r="C14" s="1518" t="s">
        <v>256</v>
      </c>
      <c r="D14" s="1519" t="s">
        <v>256</v>
      </c>
      <c r="E14" s="1520" t="s">
        <v>300</v>
      </c>
      <c r="F14" s="1520" t="s">
        <v>301</v>
      </c>
      <c r="G14" s="1520" t="s">
        <v>300</v>
      </c>
      <c r="H14" s="1520" t="s">
        <v>301</v>
      </c>
    </row>
    <row r="15" spans="2:8" ht="15" thickBot="1" x14ac:dyDescent="0.25">
      <c r="B15" s="1401"/>
      <c r="C15" s="1403"/>
      <c r="D15" s="1405"/>
      <c r="E15" s="1516"/>
      <c r="F15" s="1516"/>
      <c r="G15" s="1516"/>
      <c r="H15" s="1516"/>
    </row>
    <row r="16" spans="2:8" ht="24.75" thickBot="1" x14ac:dyDescent="0.25">
      <c r="B16" s="1402"/>
      <c r="C16" s="1404"/>
      <c r="D16" s="1406"/>
      <c r="E16" s="1407" t="s">
        <v>302</v>
      </c>
      <c r="F16" s="1408"/>
      <c r="G16" s="1407" t="s">
        <v>302</v>
      </c>
      <c r="H16" s="1408"/>
    </row>
    <row r="17" spans="2:8" ht="13.5" thickBot="1" x14ac:dyDescent="0.25">
      <c r="B17" s="942">
        <v>1</v>
      </c>
      <c r="C17" s="1522" t="s">
        <v>328</v>
      </c>
      <c r="D17" s="1521">
        <v>2</v>
      </c>
      <c r="E17" s="943">
        <v>3</v>
      </c>
      <c r="F17" s="943">
        <v>4</v>
      </c>
      <c r="G17" s="943">
        <v>3</v>
      </c>
      <c r="H17" s="943">
        <v>4</v>
      </c>
    </row>
    <row r="18" spans="2:8" x14ac:dyDescent="0.2">
      <c r="B18" s="568" t="s">
        <v>389</v>
      </c>
      <c r="C18" s="1523" t="s">
        <v>303</v>
      </c>
      <c r="D18" s="752" t="s">
        <v>0</v>
      </c>
      <c r="E18" s="944">
        <v>36501531</v>
      </c>
      <c r="F18" s="945">
        <v>736651</v>
      </c>
      <c r="G18" s="944">
        <v>35594309</v>
      </c>
      <c r="H18" s="945">
        <f>2322350+129478</f>
        <v>2451828</v>
      </c>
    </row>
    <row r="19" spans="2:8" x14ac:dyDescent="0.2">
      <c r="B19" s="569" t="s">
        <v>390</v>
      </c>
      <c r="C19" s="1524" t="s">
        <v>304</v>
      </c>
      <c r="D19" s="752" t="s">
        <v>4</v>
      </c>
      <c r="E19" s="946">
        <f>E20+E25+E35</f>
        <v>2791034093</v>
      </c>
      <c r="F19" s="947">
        <f>F20+F25+F35</f>
        <v>2063721775</v>
      </c>
      <c r="G19" s="946">
        <f>G20+G25+G35</f>
        <v>3073395318</v>
      </c>
      <c r="H19" s="947">
        <f>H20+H25+H35</f>
        <v>2715657463</v>
      </c>
    </row>
    <row r="20" spans="2:8" x14ac:dyDescent="0.2">
      <c r="B20" s="569" t="s">
        <v>391</v>
      </c>
      <c r="C20" s="1524" t="s">
        <v>305</v>
      </c>
      <c r="D20" s="752" t="s">
        <v>8</v>
      </c>
      <c r="E20" s="946">
        <f>E21+E22+E23+E24</f>
        <v>2297806408</v>
      </c>
      <c r="F20" s="947">
        <f>F21+F22+F23+F24</f>
        <v>1838952834</v>
      </c>
      <c r="G20" s="946">
        <f>G21+G22+G23+G24</f>
        <v>2486598174</v>
      </c>
      <c r="H20" s="947">
        <f>H21+H22+H23+H24</f>
        <v>2449034926</v>
      </c>
    </row>
    <row r="21" spans="2:8" x14ac:dyDescent="0.2">
      <c r="B21" s="570" t="s">
        <v>392</v>
      </c>
      <c r="C21" s="1525" t="s">
        <v>306</v>
      </c>
      <c r="D21" s="571" t="s">
        <v>2</v>
      </c>
      <c r="E21" s="1497">
        <v>397417191</v>
      </c>
      <c r="F21" s="1498">
        <v>304050696</v>
      </c>
      <c r="G21" s="1497">
        <v>443783024</v>
      </c>
      <c r="H21" s="1498">
        <v>340353535</v>
      </c>
    </row>
    <row r="22" spans="2:8" ht="33.75" x14ac:dyDescent="0.2">
      <c r="B22" s="570" t="s">
        <v>393</v>
      </c>
      <c r="C22" s="1525" t="s">
        <v>307</v>
      </c>
      <c r="D22" s="571" t="s">
        <v>5</v>
      </c>
      <c r="E22" s="948"/>
      <c r="F22" s="949"/>
      <c r="G22" s="948"/>
      <c r="H22" s="949"/>
    </row>
    <row r="23" spans="2:8" ht="22.5" x14ac:dyDescent="0.2">
      <c r="B23" s="570" t="s">
        <v>394</v>
      </c>
      <c r="C23" s="1525" t="s">
        <v>308</v>
      </c>
      <c r="D23" s="571" t="s">
        <v>9</v>
      </c>
      <c r="E23" s="948">
        <v>1545189104</v>
      </c>
      <c r="F23" s="949">
        <v>1216928813</v>
      </c>
      <c r="G23" s="948">
        <v>353832</v>
      </c>
      <c r="H23" s="949">
        <v>281461311</v>
      </c>
    </row>
    <row r="24" spans="2:8" x14ac:dyDescent="0.2">
      <c r="B24" s="570" t="s">
        <v>395</v>
      </c>
      <c r="C24" s="1525" t="s">
        <v>309</v>
      </c>
      <c r="D24" s="571" t="s">
        <v>3</v>
      </c>
      <c r="E24" s="948">
        <v>355200113</v>
      </c>
      <c r="F24" s="949">
        <v>317973325</v>
      </c>
      <c r="G24" s="948">
        <v>2042461318</v>
      </c>
      <c r="H24" s="949">
        <v>1827220080</v>
      </c>
    </row>
    <row r="25" spans="2:8" x14ac:dyDescent="0.2">
      <c r="B25" s="569" t="s">
        <v>396</v>
      </c>
      <c r="C25" s="1524" t="s">
        <v>310</v>
      </c>
      <c r="D25" s="752" t="s">
        <v>10</v>
      </c>
      <c r="E25" s="950">
        <f>E26+E27+E28+E29</f>
        <v>386523516</v>
      </c>
      <c r="F25" s="951">
        <f>F26+F27+F28+F29</f>
        <v>118064772</v>
      </c>
      <c r="G25" s="950">
        <f>G26+G27+G28+G29</f>
        <v>442314475</v>
      </c>
      <c r="H25" s="951">
        <f>H26+H27+H28+H29</f>
        <v>122139768</v>
      </c>
    </row>
    <row r="26" spans="2:8" x14ac:dyDescent="0.2">
      <c r="B26" s="570" t="s">
        <v>397</v>
      </c>
      <c r="C26" s="1525" t="s">
        <v>329</v>
      </c>
      <c r="D26" s="571" t="s">
        <v>6</v>
      </c>
      <c r="E26" s="948"/>
      <c r="F26" s="949"/>
      <c r="G26" s="948"/>
      <c r="H26" s="949"/>
    </row>
    <row r="27" spans="2:8" ht="33.75" x14ac:dyDescent="0.2">
      <c r="B27" s="570" t="s">
        <v>398</v>
      </c>
      <c r="C27" s="1525" t="s">
        <v>1</v>
      </c>
      <c r="D27" s="571" t="s">
        <v>1</v>
      </c>
      <c r="E27" s="948"/>
      <c r="F27" s="949"/>
      <c r="G27" s="948"/>
      <c r="H27" s="949"/>
    </row>
    <row r="28" spans="2:8" ht="22.5" x14ac:dyDescent="0.2">
      <c r="B28" s="570" t="s">
        <v>399</v>
      </c>
      <c r="C28" s="1525" t="s">
        <v>7</v>
      </c>
      <c r="D28" s="571" t="s">
        <v>7</v>
      </c>
      <c r="E28" s="948">
        <v>83272803</v>
      </c>
      <c r="F28" s="949">
        <v>9941669</v>
      </c>
      <c r="G28" s="948">
        <v>82219317</v>
      </c>
      <c r="H28" s="949">
        <v>27389814</v>
      </c>
    </row>
    <row r="29" spans="2:8" x14ac:dyDescent="0.2">
      <c r="B29" s="570" t="s">
        <v>400</v>
      </c>
      <c r="C29" s="1525" t="s">
        <v>15</v>
      </c>
      <c r="D29" s="571" t="s">
        <v>15</v>
      </c>
      <c r="E29" s="948">
        <v>303250713</v>
      </c>
      <c r="F29" s="949">
        <v>108123103</v>
      </c>
      <c r="G29" s="948">
        <v>360095158</v>
      </c>
      <c r="H29" s="949">
        <v>94749954</v>
      </c>
    </row>
    <row r="30" spans="2:8" x14ac:dyDescent="0.2">
      <c r="B30" s="569" t="s">
        <v>401</v>
      </c>
      <c r="C30" s="1524" t="s">
        <v>13</v>
      </c>
      <c r="D30" s="752" t="s">
        <v>13</v>
      </c>
      <c r="E30" s="950">
        <f>+E31+E32+E33+E34</f>
        <v>0</v>
      </c>
      <c r="F30" s="951">
        <f>+F31+F32+F33+F34</f>
        <v>0</v>
      </c>
      <c r="G30" s="950">
        <f>+G31+G32+G33+G34</f>
        <v>0</v>
      </c>
      <c r="H30" s="951">
        <f>+H31+H32+H33+H34</f>
        <v>0</v>
      </c>
    </row>
    <row r="31" spans="2:8" x14ac:dyDescent="0.2">
      <c r="B31" s="570" t="s">
        <v>402</v>
      </c>
      <c r="C31" s="1525" t="s">
        <v>28</v>
      </c>
      <c r="D31" s="571" t="s">
        <v>28</v>
      </c>
      <c r="E31" s="948"/>
      <c r="F31" s="949"/>
      <c r="G31" s="948"/>
      <c r="H31" s="949"/>
    </row>
    <row r="32" spans="2:8" x14ac:dyDescent="0.2">
      <c r="B32" s="570" t="s">
        <v>403</v>
      </c>
      <c r="C32" s="1525" t="s">
        <v>31</v>
      </c>
      <c r="D32" s="571" t="s">
        <v>31</v>
      </c>
      <c r="E32" s="948"/>
      <c r="F32" s="949"/>
      <c r="G32" s="948"/>
      <c r="H32" s="949"/>
    </row>
    <row r="33" spans="2:8" x14ac:dyDescent="0.2">
      <c r="B33" s="570" t="s">
        <v>404</v>
      </c>
      <c r="C33" s="1525" t="s">
        <v>29</v>
      </c>
      <c r="D33" s="571" t="s">
        <v>29</v>
      </c>
      <c r="E33" s="948"/>
      <c r="F33" s="949"/>
      <c r="G33" s="948"/>
      <c r="H33" s="949"/>
    </row>
    <row r="34" spans="2:8" x14ac:dyDescent="0.2">
      <c r="B34" s="753" t="s">
        <v>405</v>
      </c>
      <c r="C34" s="1524" t="s">
        <v>30</v>
      </c>
      <c r="D34" s="752" t="s">
        <v>30</v>
      </c>
      <c r="E34" s="954"/>
      <c r="F34" s="955"/>
      <c r="G34" s="954"/>
      <c r="H34" s="955"/>
    </row>
    <row r="35" spans="2:8" x14ac:dyDescent="0.2">
      <c r="B35" s="569" t="s">
        <v>406</v>
      </c>
      <c r="C35" s="1524" t="s">
        <v>32</v>
      </c>
      <c r="D35" s="752" t="s">
        <v>32</v>
      </c>
      <c r="E35" s="950">
        <f>E36+E37+E38+E39</f>
        <v>106704169</v>
      </c>
      <c r="F35" s="951">
        <f>F36+F37+F38+F39</f>
        <v>106704169</v>
      </c>
      <c r="G35" s="950">
        <f>G36+G37+G38+G39</f>
        <v>144482669</v>
      </c>
      <c r="H35" s="951">
        <f>H36+H37+H38+H39</f>
        <v>144482769</v>
      </c>
    </row>
    <row r="36" spans="2:8" x14ac:dyDescent="0.2">
      <c r="B36" s="570" t="s">
        <v>407</v>
      </c>
      <c r="C36" s="1525" t="s">
        <v>33</v>
      </c>
      <c r="D36" s="571" t="s">
        <v>33</v>
      </c>
      <c r="E36" s="948">
        <v>36020324</v>
      </c>
      <c r="F36" s="949">
        <v>36020324</v>
      </c>
      <c r="G36" s="948">
        <v>40949965</v>
      </c>
      <c r="H36" s="949">
        <v>40949965</v>
      </c>
    </row>
    <row r="37" spans="2:8" ht="22.5" x14ac:dyDescent="0.2">
      <c r="B37" s="570" t="s">
        <v>408</v>
      </c>
      <c r="C37" s="1525" t="s">
        <v>34</v>
      </c>
      <c r="D37" s="571" t="s">
        <v>34</v>
      </c>
      <c r="E37" s="948"/>
      <c r="F37" s="949"/>
      <c r="G37" s="948"/>
      <c r="H37" s="949"/>
    </row>
    <row r="38" spans="2:8" x14ac:dyDescent="0.2">
      <c r="B38" s="570" t="s">
        <v>409</v>
      </c>
      <c r="C38" s="1525" t="s">
        <v>12</v>
      </c>
      <c r="D38" s="571" t="s">
        <v>12</v>
      </c>
      <c r="E38" s="948">
        <v>42702203</v>
      </c>
      <c r="F38" s="949">
        <v>42702203</v>
      </c>
      <c r="G38" s="948">
        <v>48079814</v>
      </c>
      <c r="H38" s="949">
        <v>48079914</v>
      </c>
    </row>
    <row r="39" spans="2:8" x14ac:dyDescent="0.2">
      <c r="B39" s="570" t="s">
        <v>410</v>
      </c>
      <c r="C39" s="1525" t="s">
        <v>35</v>
      </c>
      <c r="D39" s="571" t="s">
        <v>35</v>
      </c>
      <c r="E39" s="948">
        <v>27981642</v>
      </c>
      <c r="F39" s="949">
        <v>27981642</v>
      </c>
      <c r="G39" s="948">
        <v>55452890</v>
      </c>
      <c r="H39" s="949">
        <v>55452890</v>
      </c>
    </row>
    <row r="40" spans="2:8" x14ac:dyDescent="0.2">
      <c r="B40" s="569" t="s">
        <v>411</v>
      </c>
      <c r="C40" s="1524" t="s">
        <v>36</v>
      </c>
      <c r="D40" s="752" t="s">
        <v>36</v>
      </c>
      <c r="E40" s="950">
        <f>+E41+E42+E43+E44</f>
        <v>0</v>
      </c>
      <c r="F40" s="951">
        <f>+F41+F42+F43+F44</f>
        <v>0</v>
      </c>
      <c r="G40" s="950">
        <f>+G41+G42+G43+G44</f>
        <v>0</v>
      </c>
      <c r="H40" s="951">
        <f>+H41+H42+H43+H44</f>
        <v>0</v>
      </c>
    </row>
    <row r="41" spans="2:8" x14ac:dyDescent="0.2">
      <c r="B41" s="570" t="s">
        <v>412</v>
      </c>
      <c r="C41" s="1525" t="s">
        <v>37</v>
      </c>
      <c r="D41" s="571" t="s">
        <v>37</v>
      </c>
      <c r="E41" s="948"/>
      <c r="F41" s="949"/>
      <c r="G41" s="948"/>
      <c r="H41" s="949"/>
    </row>
    <row r="42" spans="2:8" ht="22.5" x14ac:dyDescent="0.2">
      <c r="B42" s="570" t="s">
        <v>413</v>
      </c>
      <c r="C42" s="1525" t="s">
        <v>40</v>
      </c>
      <c r="D42" s="571" t="s">
        <v>40</v>
      </c>
      <c r="E42" s="948"/>
      <c r="F42" s="949"/>
      <c r="G42" s="948"/>
      <c r="H42" s="949"/>
    </row>
    <row r="43" spans="2:8" x14ac:dyDescent="0.2">
      <c r="B43" s="570" t="s">
        <v>414</v>
      </c>
      <c r="C43" s="1525" t="s">
        <v>41</v>
      </c>
      <c r="D43" s="571" t="s">
        <v>41</v>
      </c>
      <c r="E43" s="948"/>
      <c r="F43" s="949"/>
      <c r="G43" s="948"/>
      <c r="H43" s="949"/>
    </row>
    <row r="44" spans="2:8" x14ac:dyDescent="0.2">
      <c r="B44" s="570" t="s">
        <v>415</v>
      </c>
      <c r="C44" s="1525" t="s">
        <v>42</v>
      </c>
      <c r="D44" s="571" t="s">
        <v>42</v>
      </c>
      <c r="E44" s="948"/>
      <c r="F44" s="949"/>
      <c r="G44" s="948"/>
      <c r="H44" s="949"/>
    </row>
    <row r="45" spans="2:8" x14ac:dyDescent="0.2">
      <c r="B45" s="569" t="s">
        <v>416</v>
      </c>
      <c r="C45" s="1524" t="s">
        <v>171</v>
      </c>
      <c r="D45" s="752" t="s">
        <v>171</v>
      </c>
      <c r="E45" s="1509">
        <f>E46+E51+E56</f>
        <v>251047200</v>
      </c>
      <c r="F45" s="1509">
        <f t="shared" ref="F45:H45" si="0">F46+F51+F56</f>
        <v>59092725</v>
      </c>
      <c r="G45" s="1509">
        <f t="shared" si="0"/>
        <v>251056200</v>
      </c>
      <c r="H45" s="1509">
        <f t="shared" si="0"/>
        <v>59082020</v>
      </c>
    </row>
    <row r="46" spans="2:8" x14ac:dyDescent="0.2">
      <c r="B46" s="569" t="s">
        <v>417</v>
      </c>
      <c r="C46" s="1524" t="s">
        <v>172</v>
      </c>
      <c r="D46" s="752" t="s">
        <v>172</v>
      </c>
      <c r="E46" s="950">
        <f>E47+E48+E49+E50</f>
        <v>251047200</v>
      </c>
      <c r="F46" s="951">
        <f>F47+F48+F49+F50</f>
        <v>59092725</v>
      </c>
      <c r="G46" s="950">
        <f>G47+G48+G49+G50</f>
        <v>251056200</v>
      </c>
      <c r="H46" s="951">
        <f>H47+H48+H49+H50</f>
        <v>59082020</v>
      </c>
    </row>
    <row r="47" spans="2:8" x14ac:dyDescent="0.2">
      <c r="B47" s="570" t="s">
        <v>418</v>
      </c>
      <c r="C47" s="1525" t="s">
        <v>173</v>
      </c>
      <c r="D47" s="571" t="s">
        <v>173</v>
      </c>
      <c r="E47" s="948"/>
      <c r="F47" s="949"/>
      <c r="G47" s="948"/>
      <c r="H47" s="949"/>
    </row>
    <row r="48" spans="2:8" x14ac:dyDescent="0.2">
      <c r="B48" s="570" t="s">
        <v>419</v>
      </c>
      <c r="C48" s="1525" t="s">
        <v>180</v>
      </c>
      <c r="D48" s="571" t="s">
        <v>180</v>
      </c>
      <c r="E48" s="948">
        <v>7200</v>
      </c>
      <c r="F48" s="949">
        <v>7200</v>
      </c>
      <c r="G48" s="948">
        <v>7200</v>
      </c>
      <c r="H48" s="949">
        <v>7200</v>
      </c>
    </row>
    <row r="49" spans="2:8" x14ac:dyDescent="0.2">
      <c r="B49" s="570" t="s">
        <v>420</v>
      </c>
      <c r="C49" s="1525" t="s">
        <v>181</v>
      </c>
      <c r="D49" s="571" t="s">
        <v>181</v>
      </c>
      <c r="E49" s="948"/>
      <c r="F49" s="949"/>
      <c r="G49" s="948"/>
      <c r="H49" s="949"/>
    </row>
    <row r="50" spans="2:8" x14ac:dyDescent="0.2">
      <c r="B50" s="570" t="s">
        <v>421</v>
      </c>
      <c r="C50" s="1525" t="s">
        <v>182</v>
      </c>
      <c r="D50" s="571" t="s">
        <v>182</v>
      </c>
      <c r="E50" s="948">
        <v>251040000</v>
      </c>
      <c r="F50" s="949">
        <v>59085525</v>
      </c>
      <c r="G50" s="948">
        <v>251049000</v>
      </c>
      <c r="H50" s="949">
        <v>59074820</v>
      </c>
    </row>
    <row r="51" spans="2:8" x14ac:dyDescent="0.2">
      <c r="B51" s="569" t="s">
        <v>422</v>
      </c>
      <c r="C51" s="1524" t="s">
        <v>183</v>
      </c>
      <c r="D51" s="752" t="s">
        <v>183</v>
      </c>
      <c r="E51" s="950">
        <f>+E52+E53+E54+E55</f>
        <v>0</v>
      </c>
      <c r="F51" s="951">
        <f>+F52+F53+F54+F55</f>
        <v>0</v>
      </c>
      <c r="G51" s="950">
        <f>+G52+G53+G54+G55</f>
        <v>0</v>
      </c>
      <c r="H51" s="951">
        <f>+H52+H53+H54+H55</f>
        <v>0</v>
      </c>
    </row>
    <row r="52" spans="2:8" x14ac:dyDescent="0.2">
      <c r="B52" s="570" t="s">
        <v>423</v>
      </c>
      <c r="C52" s="1525" t="s">
        <v>184</v>
      </c>
      <c r="D52" s="571" t="s">
        <v>184</v>
      </c>
      <c r="E52" s="948"/>
      <c r="F52" s="949"/>
      <c r="G52" s="948"/>
      <c r="H52" s="949"/>
    </row>
    <row r="53" spans="2:8" ht="22.5" x14ac:dyDescent="0.2">
      <c r="B53" s="570" t="s">
        <v>424</v>
      </c>
      <c r="C53" s="1525" t="s">
        <v>185</v>
      </c>
      <c r="D53" s="571" t="s">
        <v>185</v>
      </c>
      <c r="E53" s="948"/>
      <c r="F53" s="949"/>
      <c r="G53" s="948"/>
      <c r="H53" s="949"/>
    </row>
    <row r="54" spans="2:8" ht="22.5" x14ac:dyDescent="0.2">
      <c r="B54" s="570" t="s">
        <v>425</v>
      </c>
      <c r="C54" s="1525" t="s">
        <v>186</v>
      </c>
      <c r="D54" s="571" t="s">
        <v>186</v>
      </c>
      <c r="E54" s="948"/>
      <c r="F54" s="949"/>
      <c r="G54" s="948"/>
      <c r="H54" s="949"/>
    </row>
    <row r="55" spans="2:8" x14ac:dyDescent="0.2">
      <c r="B55" s="570" t="s">
        <v>426</v>
      </c>
      <c r="C55" s="1525" t="s">
        <v>187</v>
      </c>
      <c r="D55" s="571" t="s">
        <v>187</v>
      </c>
      <c r="E55" s="948"/>
      <c r="F55" s="949"/>
      <c r="G55" s="948"/>
      <c r="H55" s="949"/>
    </row>
    <row r="56" spans="2:8" x14ac:dyDescent="0.2">
      <c r="B56" s="569" t="s">
        <v>427</v>
      </c>
      <c r="C56" s="1525" t="s">
        <v>188</v>
      </c>
      <c r="D56" s="1510" t="s">
        <v>188</v>
      </c>
      <c r="E56" s="952">
        <f>+E57+E58+E59+E60</f>
        <v>0</v>
      </c>
      <c r="F56" s="953">
        <f>+F57+F58+F59+F60</f>
        <v>0</v>
      </c>
      <c r="G56" s="952">
        <f>+G57+G58+G59+G60</f>
        <v>0</v>
      </c>
      <c r="H56" s="953">
        <f>+H57+H58+H59+H60</f>
        <v>0</v>
      </c>
    </row>
    <row r="57" spans="2:8" x14ac:dyDescent="0.2">
      <c r="B57" s="570" t="s">
        <v>428</v>
      </c>
      <c r="C57" s="1525" t="s">
        <v>429</v>
      </c>
      <c r="D57" s="571" t="s">
        <v>429</v>
      </c>
      <c r="E57" s="948"/>
      <c r="F57" s="949"/>
      <c r="G57" s="948"/>
      <c r="H57" s="949"/>
    </row>
    <row r="58" spans="2:8" ht="22.5" x14ac:dyDescent="0.2">
      <c r="B58" s="570" t="s">
        <v>430</v>
      </c>
      <c r="C58" s="1525" t="s">
        <v>431</v>
      </c>
      <c r="D58" s="571" t="s">
        <v>431</v>
      </c>
      <c r="E58" s="948"/>
      <c r="F58" s="949"/>
      <c r="G58" s="948"/>
      <c r="H58" s="949"/>
    </row>
    <row r="59" spans="2:8" ht="22.5" x14ac:dyDescent="0.2">
      <c r="B59" s="570" t="s">
        <v>432</v>
      </c>
      <c r="C59" s="1525" t="s">
        <v>433</v>
      </c>
      <c r="D59" s="571" t="s">
        <v>433</v>
      </c>
      <c r="E59" s="948"/>
      <c r="F59" s="949"/>
      <c r="G59" s="948"/>
      <c r="H59" s="949"/>
    </row>
    <row r="60" spans="2:8" x14ac:dyDescent="0.2">
      <c r="B60" s="570" t="s">
        <v>434</v>
      </c>
      <c r="C60" s="1525" t="s">
        <v>435</v>
      </c>
      <c r="D60" s="571" t="s">
        <v>435</v>
      </c>
      <c r="E60" s="948"/>
      <c r="F60" s="949"/>
      <c r="G60" s="948"/>
      <c r="H60" s="949"/>
    </row>
    <row r="61" spans="2:8" ht="13.5" thickBot="1" x14ac:dyDescent="0.25">
      <c r="B61" s="956" t="s">
        <v>436</v>
      </c>
      <c r="C61" s="1526" t="s">
        <v>437</v>
      </c>
      <c r="D61" s="957" t="s">
        <v>437</v>
      </c>
      <c r="E61" s="958"/>
      <c r="F61" s="959"/>
      <c r="G61" s="958"/>
      <c r="H61" s="959"/>
    </row>
    <row r="62" spans="2:8" ht="21.75" thickBot="1" x14ac:dyDescent="0.25">
      <c r="B62" s="486" t="s">
        <v>438</v>
      </c>
      <c r="C62" s="1527" t="s">
        <v>439</v>
      </c>
      <c r="D62" s="960" t="s">
        <v>439</v>
      </c>
      <c r="E62" s="961">
        <f>+E18+E19+E45+E61</f>
        <v>3078582824</v>
      </c>
      <c r="F62" s="962">
        <f>+F18+F19+F45+F61</f>
        <v>2123551151</v>
      </c>
      <c r="G62" s="961">
        <f>+G18+G19+G45+G61</f>
        <v>3360045827</v>
      </c>
      <c r="H62" s="962">
        <f>+H18+H19+H45+H61</f>
        <v>2777191311</v>
      </c>
    </row>
    <row r="63" spans="2:8" x14ac:dyDescent="0.2">
      <c r="B63" s="963" t="s">
        <v>312</v>
      </c>
      <c r="C63" s="1528" t="s">
        <v>440</v>
      </c>
      <c r="D63" s="964" t="s">
        <v>440</v>
      </c>
      <c r="E63" s="965">
        <v>19107027</v>
      </c>
      <c r="F63" s="966">
        <v>19107027</v>
      </c>
      <c r="G63" s="965">
        <v>17008253</v>
      </c>
      <c r="H63" s="966">
        <v>17008253</v>
      </c>
    </row>
    <row r="64" spans="2:8" ht="13.5" thickBot="1" x14ac:dyDescent="0.25">
      <c r="B64" s="956" t="s">
        <v>313</v>
      </c>
      <c r="C64" s="1526" t="s">
        <v>441</v>
      </c>
      <c r="D64" s="957" t="s">
        <v>441</v>
      </c>
      <c r="E64" s="958"/>
      <c r="F64" s="959"/>
      <c r="G64" s="958"/>
      <c r="H64" s="959"/>
    </row>
    <row r="65" spans="2:8" ht="13.5" thickBot="1" x14ac:dyDescent="0.25">
      <c r="B65" s="486" t="s">
        <v>442</v>
      </c>
      <c r="C65" s="1527" t="s">
        <v>443</v>
      </c>
      <c r="D65" s="960" t="s">
        <v>443</v>
      </c>
      <c r="E65" s="961">
        <f>+E63+E64</f>
        <v>19107027</v>
      </c>
      <c r="F65" s="962">
        <f>+F63+F64</f>
        <v>19107027</v>
      </c>
      <c r="G65" s="961">
        <f>+G63+G64</f>
        <v>17008253</v>
      </c>
      <c r="H65" s="962">
        <f>+H63+H64</f>
        <v>17008253</v>
      </c>
    </row>
    <row r="66" spans="2:8" x14ac:dyDescent="0.2">
      <c r="B66" s="963" t="s">
        <v>444</v>
      </c>
      <c r="C66" s="1528" t="s">
        <v>445</v>
      </c>
      <c r="D66" s="964" t="s">
        <v>445</v>
      </c>
      <c r="E66" s="965"/>
      <c r="F66" s="966"/>
      <c r="G66" s="965"/>
      <c r="H66" s="966"/>
    </row>
    <row r="67" spans="2:8" x14ac:dyDescent="0.2">
      <c r="B67" s="569" t="s">
        <v>446</v>
      </c>
      <c r="C67" s="1525" t="s">
        <v>447</v>
      </c>
      <c r="D67" s="571" t="s">
        <v>447</v>
      </c>
      <c r="E67" s="948">
        <v>39230</v>
      </c>
      <c r="F67" s="949">
        <v>39230</v>
      </c>
      <c r="G67" s="948">
        <v>0</v>
      </c>
      <c r="H67" s="949">
        <v>0</v>
      </c>
    </row>
    <row r="68" spans="2:8" x14ac:dyDescent="0.2">
      <c r="B68" s="569" t="s">
        <v>448</v>
      </c>
      <c r="C68" s="1525" t="s">
        <v>449</v>
      </c>
      <c r="D68" s="571" t="s">
        <v>449</v>
      </c>
      <c r="E68" s="948">
        <v>132843157</v>
      </c>
      <c r="F68" s="949">
        <v>132843157</v>
      </c>
      <c r="G68" s="948">
        <v>152562170</v>
      </c>
      <c r="H68" s="949">
        <v>152562170</v>
      </c>
    </row>
    <row r="69" spans="2:8" ht="13.5" thickBot="1" x14ac:dyDescent="0.25">
      <c r="B69" s="956" t="s">
        <v>450</v>
      </c>
      <c r="C69" s="1526" t="s">
        <v>451</v>
      </c>
      <c r="D69" s="957" t="s">
        <v>451</v>
      </c>
      <c r="E69" s="958"/>
      <c r="F69" s="959"/>
      <c r="G69" s="958"/>
      <c r="H69" s="959"/>
    </row>
    <row r="70" spans="2:8" ht="13.5" thickBot="1" x14ac:dyDescent="0.25">
      <c r="B70" s="486" t="s">
        <v>477</v>
      </c>
      <c r="C70" s="1527" t="s">
        <v>452</v>
      </c>
      <c r="D70" s="967" t="s">
        <v>452</v>
      </c>
      <c r="E70" s="961">
        <f>+E66+E67+E68+E69</f>
        <v>132882387</v>
      </c>
      <c r="F70" s="962">
        <f>+F66+F67+F68+F69</f>
        <v>132882387</v>
      </c>
      <c r="G70" s="961">
        <f>+G66+G67+G68+G69</f>
        <v>152562170</v>
      </c>
      <c r="H70" s="962">
        <f>+H66+H67+H68+H69</f>
        <v>152562170</v>
      </c>
    </row>
    <row r="71" spans="2:8" ht="21.75" thickBot="1" x14ac:dyDescent="0.25">
      <c r="B71" s="486" t="s">
        <v>526</v>
      </c>
      <c r="C71" s="1527" t="s">
        <v>454</v>
      </c>
      <c r="D71" s="967" t="s">
        <v>453</v>
      </c>
      <c r="E71" s="968">
        <f>+E62+E65+E70</f>
        <v>3230572238</v>
      </c>
      <c r="F71" s="984">
        <f>+F62+F65+F70</f>
        <v>2275540565</v>
      </c>
      <c r="G71" s="968">
        <f>+G62+G65+G70</f>
        <v>3529616250</v>
      </c>
      <c r="H71" s="984">
        <f>+H62+H65+H70</f>
        <v>2946761734</v>
      </c>
    </row>
    <row r="72" spans="2:8" ht="18.75" x14ac:dyDescent="0.3">
      <c r="B72" s="1084"/>
      <c r="C72" s="1084"/>
      <c r="D72" s="1084"/>
      <c r="E72" s="1084"/>
      <c r="F72" s="1084"/>
      <c r="G72" s="559"/>
      <c r="H72" s="1158"/>
    </row>
    <row r="73" spans="2:8" ht="18.75" x14ac:dyDescent="0.3">
      <c r="B73" s="1084"/>
      <c r="C73" s="1084"/>
      <c r="D73" s="1084"/>
      <c r="E73" s="1084"/>
      <c r="F73" s="1084"/>
      <c r="G73" s="559"/>
      <c r="H73" s="1158"/>
    </row>
    <row r="74" spans="2:8" x14ac:dyDescent="0.2">
      <c r="B74" s="384"/>
      <c r="C74" s="384"/>
      <c r="D74" s="384"/>
      <c r="E74" s="1504"/>
      <c r="F74" s="1157"/>
      <c r="G74" s="1157"/>
      <c r="H74" s="1158"/>
    </row>
    <row r="75" spans="2:8" x14ac:dyDescent="0.2">
      <c r="B75" s="384"/>
      <c r="C75" s="384"/>
      <c r="D75" s="384"/>
      <c r="E75" s="1504"/>
      <c r="F75" s="1157"/>
      <c r="G75" s="1157"/>
      <c r="H75" s="1158"/>
    </row>
    <row r="76" spans="2:8" ht="15" x14ac:dyDescent="0.25">
      <c r="B76" s="447" t="s">
        <v>46</v>
      </c>
      <c r="C76" s="384"/>
      <c r="D76" s="384"/>
      <c r="E76" s="1504"/>
      <c r="F76" s="1160"/>
      <c r="G76" s="1160"/>
      <c r="H76" s="1158"/>
    </row>
    <row r="77" spans="2:8" x14ac:dyDescent="0.2">
      <c r="B77" s="1810"/>
      <c r="C77" s="1810"/>
      <c r="D77" s="1810"/>
      <c r="E77" s="1810"/>
      <c r="F77" s="1810"/>
      <c r="G77" s="1810"/>
      <c r="H77" s="1810"/>
    </row>
    <row r="78" spans="2:8" ht="15.75" x14ac:dyDescent="0.25">
      <c r="B78" s="1505"/>
      <c r="C78" s="1505"/>
      <c r="D78" s="1505"/>
      <c r="E78" s="1505"/>
      <c r="F78" s="1505"/>
      <c r="G78" s="1505"/>
      <c r="H78" s="1505"/>
    </row>
    <row r="79" spans="2:8" ht="19.5" customHeight="1" x14ac:dyDescent="0.2">
      <c r="B79" s="1810"/>
      <c r="C79" s="1810"/>
      <c r="D79" s="1810"/>
      <c r="E79" s="1810"/>
      <c r="F79" s="1810"/>
      <c r="G79" s="1810"/>
      <c r="H79" s="1810"/>
    </row>
    <row r="80" spans="2:8" ht="15.75" x14ac:dyDescent="0.2">
      <c r="B80" s="1398"/>
      <c r="C80" s="487"/>
      <c r="D80" s="487"/>
      <c r="E80" s="487"/>
      <c r="F80" s="487"/>
      <c r="G80" s="1157"/>
      <c r="H80" s="1158"/>
    </row>
    <row r="81" spans="2:8" ht="20.25" customHeight="1" x14ac:dyDescent="0.2">
      <c r="B81" s="1810"/>
      <c r="C81" s="1810"/>
      <c r="D81" s="1810"/>
      <c r="E81" s="1810"/>
      <c r="F81" s="1810"/>
      <c r="G81" s="1810"/>
      <c r="H81" s="1810"/>
    </row>
    <row r="82" spans="2:8" ht="15.75" x14ac:dyDescent="0.2">
      <c r="B82" s="1398"/>
      <c r="C82" s="1398"/>
      <c r="D82" s="1398"/>
      <c r="E82" s="1398"/>
      <c r="F82" s="1398"/>
      <c r="G82" s="1398"/>
      <c r="H82" s="1398"/>
    </row>
    <row r="83" spans="2:8" ht="16.5" thickBot="1" x14ac:dyDescent="0.3">
      <c r="B83" s="488"/>
      <c r="C83" s="488"/>
      <c r="D83" s="488"/>
      <c r="E83" s="503"/>
      <c r="F83" s="1502" t="s">
        <v>197</v>
      </c>
      <c r="G83" s="1157"/>
      <c r="H83" s="1158"/>
    </row>
    <row r="84" spans="2:8" ht="39" thickBot="1" x14ac:dyDescent="0.25">
      <c r="B84" s="489" t="s">
        <v>193</v>
      </c>
      <c r="C84" s="490" t="s">
        <v>256</v>
      </c>
      <c r="D84" s="491" t="s">
        <v>256</v>
      </c>
      <c r="E84" s="1161" t="s">
        <v>814</v>
      </c>
      <c r="F84" s="1161" t="s">
        <v>815</v>
      </c>
      <c r="G84" s="1158"/>
      <c r="H84" s="1158"/>
    </row>
    <row r="85" spans="2:8" ht="13.5" thickBot="1" x14ac:dyDescent="0.25">
      <c r="B85" s="492">
        <v>1</v>
      </c>
      <c r="C85" s="493" t="s">
        <v>328</v>
      </c>
      <c r="D85" s="493">
        <v>2</v>
      </c>
      <c r="E85" s="1162">
        <v>3</v>
      </c>
      <c r="F85" s="1162">
        <v>4</v>
      </c>
      <c r="G85" s="1158"/>
      <c r="H85" s="1158"/>
    </row>
    <row r="86" spans="2:8" ht="13.5" thickBot="1" x14ac:dyDescent="0.25">
      <c r="B86" s="969" t="s">
        <v>478</v>
      </c>
      <c r="C86" s="970" t="s">
        <v>0</v>
      </c>
      <c r="D86" s="971">
        <v>1</v>
      </c>
      <c r="E86" s="1163">
        <f>E88+E89+E87</f>
        <v>187201548</v>
      </c>
      <c r="F86" s="1163">
        <f>F88+F89+F87</f>
        <v>257750375</v>
      </c>
      <c r="G86" s="1158"/>
      <c r="H86" s="1158"/>
    </row>
    <row r="87" spans="2:8" x14ac:dyDescent="0.2">
      <c r="B87" s="754" t="s">
        <v>480</v>
      </c>
      <c r="C87" s="755"/>
      <c r="D87" s="756">
        <v>2</v>
      </c>
      <c r="E87" s="1164">
        <v>33648696</v>
      </c>
      <c r="F87" s="1164">
        <v>31769566</v>
      </c>
      <c r="G87" s="1158"/>
      <c r="H87" s="1158"/>
    </row>
    <row r="88" spans="2:8" x14ac:dyDescent="0.2">
      <c r="B88" s="501" t="s">
        <v>479</v>
      </c>
      <c r="C88" s="495"/>
      <c r="D88" s="504">
        <v>3</v>
      </c>
      <c r="E88" s="1165">
        <v>2039000</v>
      </c>
      <c r="F88" s="1165">
        <v>2039000</v>
      </c>
      <c r="G88" s="1158"/>
      <c r="H88" s="1158"/>
    </row>
    <row r="89" spans="2:8" x14ac:dyDescent="0.2">
      <c r="B89" s="501" t="s">
        <v>484</v>
      </c>
      <c r="C89" s="495"/>
      <c r="D89" s="504">
        <v>4</v>
      </c>
      <c r="E89" s="1165">
        <v>151513852</v>
      </c>
      <c r="F89" s="1165">
        <v>223941809</v>
      </c>
      <c r="G89" s="1158"/>
      <c r="H89" s="1158"/>
    </row>
    <row r="90" spans="2:8" x14ac:dyDescent="0.2">
      <c r="B90" s="757" t="s">
        <v>330</v>
      </c>
      <c r="C90" s="758" t="s">
        <v>4</v>
      </c>
      <c r="D90" s="759">
        <v>5</v>
      </c>
      <c r="E90" s="1188">
        <v>0</v>
      </c>
      <c r="F90" s="1188">
        <v>0</v>
      </c>
      <c r="G90" s="1158"/>
      <c r="H90" s="1158"/>
    </row>
    <row r="91" spans="2:8" x14ac:dyDescent="0.2">
      <c r="B91" s="757" t="s">
        <v>331</v>
      </c>
      <c r="C91" s="758" t="s">
        <v>8</v>
      </c>
      <c r="D91" s="759">
        <v>6</v>
      </c>
      <c r="E91" s="1166">
        <v>58850246</v>
      </c>
      <c r="F91" s="1166">
        <v>58464112</v>
      </c>
      <c r="G91" s="1158"/>
      <c r="H91" s="1158"/>
    </row>
    <row r="92" spans="2:8" ht="13.5" thickBot="1" x14ac:dyDescent="0.25">
      <c r="B92" s="760" t="s">
        <v>332</v>
      </c>
      <c r="C92" s="761" t="s">
        <v>2</v>
      </c>
      <c r="D92" s="759">
        <v>7</v>
      </c>
      <c r="E92" s="1187">
        <v>0</v>
      </c>
      <c r="F92" s="1177">
        <v>0</v>
      </c>
      <c r="G92" s="1158"/>
      <c r="H92" s="1158"/>
    </row>
    <row r="93" spans="2:8" ht="13.5" thickBot="1" x14ac:dyDescent="0.25">
      <c r="B93" s="499" t="s">
        <v>483</v>
      </c>
      <c r="C93" s="764" t="s">
        <v>5</v>
      </c>
      <c r="D93" s="763">
        <v>8</v>
      </c>
      <c r="E93" s="1184">
        <f>SUM(E94:E97)</f>
        <v>3379964</v>
      </c>
      <c r="F93" s="1176">
        <f>SUM(F94:F97)</f>
        <v>0</v>
      </c>
      <c r="G93" s="1158"/>
      <c r="H93" s="1158"/>
    </row>
    <row r="94" spans="2:8" x14ac:dyDescent="0.2">
      <c r="B94" s="501" t="s">
        <v>333</v>
      </c>
      <c r="C94" s="495" t="s">
        <v>9</v>
      </c>
      <c r="D94" s="504">
        <v>9</v>
      </c>
      <c r="E94" s="1185">
        <v>0</v>
      </c>
      <c r="F94" s="1181">
        <v>0</v>
      </c>
      <c r="G94" s="1158"/>
      <c r="H94" s="1158"/>
    </row>
    <row r="95" spans="2:8" x14ac:dyDescent="0.2">
      <c r="B95" s="494" t="s">
        <v>334</v>
      </c>
      <c r="C95" s="496" t="s">
        <v>3</v>
      </c>
      <c r="D95" s="505">
        <v>10</v>
      </c>
      <c r="E95" s="1186">
        <v>0</v>
      </c>
      <c r="F95" s="1182">
        <v>0</v>
      </c>
      <c r="G95" s="1158"/>
      <c r="H95" s="1158"/>
    </row>
    <row r="96" spans="2:8" x14ac:dyDescent="0.2">
      <c r="B96" s="494" t="s">
        <v>335</v>
      </c>
      <c r="C96" s="496" t="s">
        <v>10</v>
      </c>
      <c r="D96" s="505">
        <v>11</v>
      </c>
      <c r="E96" s="1166">
        <v>3379964</v>
      </c>
      <c r="F96" s="1166"/>
      <c r="G96" s="1158"/>
      <c r="H96" s="1158"/>
    </row>
    <row r="97" spans="2:8" ht="13.5" thickBot="1" x14ac:dyDescent="0.25">
      <c r="B97" s="497" t="s">
        <v>336</v>
      </c>
      <c r="C97" s="498" t="s">
        <v>6</v>
      </c>
      <c r="D97" s="506">
        <v>12</v>
      </c>
      <c r="E97" s="1187">
        <v>0</v>
      </c>
      <c r="F97" s="1183">
        <v>0</v>
      </c>
      <c r="G97" s="1158"/>
      <c r="H97" s="1158"/>
    </row>
    <row r="98" spans="2:8" ht="13.5" thickBot="1" x14ac:dyDescent="0.25">
      <c r="B98" s="499" t="s">
        <v>482</v>
      </c>
      <c r="C98" s="764" t="s">
        <v>1</v>
      </c>
      <c r="D98" s="763">
        <v>13</v>
      </c>
      <c r="E98" s="1184">
        <v>0</v>
      </c>
      <c r="F98" s="1176">
        <v>0</v>
      </c>
      <c r="G98" s="1158"/>
      <c r="H98" s="1158"/>
    </row>
    <row r="99" spans="2:8" x14ac:dyDescent="0.2">
      <c r="B99" s="501" t="s">
        <v>337</v>
      </c>
      <c r="C99" s="495" t="s">
        <v>7</v>
      </c>
      <c r="D99" s="504">
        <v>14</v>
      </c>
      <c r="E99" s="1185">
        <v>0</v>
      </c>
      <c r="F99" s="1181">
        <v>0</v>
      </c>
      <c r="G99" s="1158"/>
      <c r="H99" s="1158"/>
    </row>
    <row r="100" spans="2:8" x14ac:dyDescent="0.2">
      <c r="B100" s="494" t="s">
        <v>338</v>
      </c>
      <c r="C100" s="496" t="s">
        <v>15</v>
      </c>
      <c r="D100" s="505">
        <v>15</v>
      </c>
      <c r="E100" s="1186">
        <v>0</v>
      </c>
      <c r="F100" s="1182">
        <v>0</v>
      </c>
      <c r="G100" s="1158"/>
      <c r="H100" s="1158"/>
    </row>
    <row r="101" spans="2:8" ht="13.5" thickBot="1" x14ac:dyDescent="0.25">
      <c r="B101" s="497" t="s">
        <v>339</v>
      </c>
      <c r="C101" s="498" t="s">
        <v>13</v>
      </c>
      <c r="D101" s="506">
        <v>16</v>
      </c>
      <c r="E101" s="1187">
        <v>0</v>
      </c>
      <c r="F101" s="1183">
        <v>0</v>
      </c>
      <c r="G101" s="1158"/>
      <c r="H101" s="1158"/>
    </row>
    <row r="102" spans="2:8" ht="13.5" thickBot="1" x14ac:dyDescent="0.25">
      <c r="B102" s="499" t="s">
        <v>481</v>
      </c>
      <c r="C102" s="500" t="s">
        <v>28</v>
      </c>
      <c r="D102" s="763">
        <v>17</v>
      </c>
      <c r="E102" s="1184">
        <v>0</v>
      </c>
      <c r="F102" s="1176">
        <v>0</v>
      </c>
      <c r="G102" s="1158"/>
      <c r="H102" s="1158"/>
    </row>
    <row r="103" spans="2:8" x14ac:dyDescent="0.2">
      <c r="B103" s="501" t="s">
        <v>340</v>
      </c>
      <c r="C103" s="495" t="s">
        <v>31</v>
      </c>
      <c r="D103" s="504">
        <v>18</v>
      </c>
      <c r="E103" s="1185">
        <v>0</v>
      </c>
      <c r="F103" s="1181">
        <v>0</v>
      </c>
      <c r="G103" s="1158"/>
      <c r="H103" s="1158"/>
    </row>
    <row r="104" spans="2:8" x14ac:dyDescent="0.2">
      <c r="B104" s="494" t="s">
        <v>341</v>
      </c>
      <c r="C104" s="496" t="s">
        <v>29</v>
      </c>
      <c r="D104" s="505">
        <v>19</v>
      </c>
      <c r="E104" s="1186">
        <v>0</v>
      </c>
      <c r="F104" s="1182">
        <v>0</v>
      </c>
      <c r="G104" s="1158"/>
      <c r="H104" s="1158"/>
    </row>
    <row r="105" spans="2:8" x14ac:dyDescent="0.2">
      <c r="B105" s="494" t="s">
        <v>342</v>
      </c>
      <c r="C105" s="496" t="s">
        <v>30</v>
      </c>
      <c r="D105" s="505">
        <v>20</v>
      </c>
      <c r="E105" s="1186">
        <v>0</v>
      </c>
      <c r="F105" s="1182">
        <v>0</v>
      </c>
      <c r="G105" s="1158"/>
      <c r="H105" s="1158"/>
    </row>
    <row r="106" spans="2:8" x14ac:dyDescent="0.2">
      <c r="B106" s="494" t="s">
        <v>343</v>
      </c>
      <c r="C106" s="496" t="s">
        <v>32</v>
      </c>
      <c r="D106" s="505">
        <v>21</v>
      </c>
      <c r="E106" s="1186">
        <v>0</v>
      </c>
      <c r="F106" s="1182">
        <v>0</v>
      </c>
      <c r="G106" s="1158"/>
      <c r="H106" s="1158"/>
    </row>
    <row r="107" spans="2:8" x14ac:dyDescent="0.2">
      <c r="B107" s="494"/>
      <c r="C107" s="496" t="s">
        <v>33</v>
      </c>
      <c r="D107" s="505"/>
      <c r="E107" s="1166"/>
      <c r="F107" s="1166"/>
      <c r="G107" s="1158"/>
      <c r="H107" s="1158"/>
    </row>
    <row r="108" spans="2:8" x14ac:dyDescent="0.2">
      <c r="B108" s="494"/>
      <c r="C108" s="496" t="s">
        <v>34</v>
      </c>
      <c r="D108" s="505"/>
      <c r="E108" s="1166"/>
      <c r="F108" s="1166"/>
      <c r="G108" s="1158"/>
      <c r="H108" s="1158"/>
    </row>
    <row r="109" spans="2:8" x14ac:dyDescent="0.2">
      <c r="B109" s="494"/>
      <c r="C109" s="496" t="s">
        <v>12</v>
      </c>
      <c r="D109" s="505"/>
      <c r="E109" s="1166"/>
      <c r="F109" s="1166"/>
      <c r="G109" s="1158"/>
      <c r="H109" s="1158"/>
    </row>
    <row r="110" spans="2:8" x14ac:dyDescent="0.2">
      <c r="B110" s="494"/>
      <c r="C110" s="496" t="s">
        <v>35</v>
      </c>
      <c r="D110" s="505"/>
      <c r="E110" s="1166"/>
      <c r="F110" s="1166"/>
      <c r="G110" s="1158"/>
      <c r="H110" s="1158"/>
    </row>
    <row r="111" spans="2:8" x14ac:dyDescent="0.2">
      <c r="B111" s="494"/>
      <c r="C111" s="496" t="s">
        <v>36</v>
      </c>
      <c r="D111" s="505"/>
      <c r="E111" s="1166"/>
      <c r="F111" s="1166"/>
      <c r="G111" s="1158"/>
      <c r="H111" s="1158"/>
    </row>
    <row r="112" spans="2:8" x14ac:dyDescent="0.2">
      <c r="B112" s="494"/>
      <c r="C112" s="496" t="s">
        <v>37</v>
      </c>
      <c r="D112" s="505"/>
      <c r="E112" s="1166"/>
      <c r="F112" s="1166"/>
      <c r="G112" s="1158"/>
      <c r="H112" s="1158"/>
    </row>
    <row r="113" spans="2:8" x14ac:dyDescent="0.2">
      <c r="B113" s="494"/>
      <c r="C113" s="496" t="s">
        <v>40</v>
      </c>
      <c r="D113" s="505"/>
      <c r="E113" s="1166"/>
      <c r="F113" s="1166"/>
      <c r="G113" s="1158"/>
      <c r="H113" s="1158"/>
    </row>
    <row r="114" spans="2:8" x14ac:dyDescent="0.2">
      <c r="B114" s="494"/>
      <c r="C114" s="496" t="s">
        <v>41</v>
      </c>
      <c r="D114" s="505"/>
      <c r="E114" s="1166"/>
      <c r="F114" s="1166"/>
      <c r="G114" s="1158"/>
      <c r="H114" s="1158"/>
    </row>
    <row r="115" spans="2:8" x14ac:dyDescent="0.2">
      <c r="B115" s="494"/>
      <c r="C115" s="496" t="s">
        <v>42</v>
      </c>
      <c r="D115" s="505"/>
      <c r="E115" s="1166"/>
      <c r="F115" s="1166"/>
      <c r="G115" s="1158"/>
      <c r="H115" s="1158"/>
    </row>
    <row r="116" spans="2:8" x14ac:dyDescent="0.2">
      <c r="B116" s="494"/>
      <c r="C116" s="496" t="s">
        <v>171</v>
      </c>
      <c r="D116" s="505"/>
      <c r="E116" s="1166"/>
      <c r="F116" s="1166"/>
      <c r="G116" s="1158"/>
      <c r="H116" s="1158"/>
    </row>
    <row r="117" spans="2:8" x14ac:dyDescent="0.2">
      <c r="B117" s="494"/>
      <c r="C117" s="496" t="s">
        <v>172</v>
      </c>
      <c r="D117" s="505"/>
      <c r="E117" s="1166"/>
      <c r="F117" s="1166"/>
      <c r="G117" s="1158"/>
      <c r="H117" s="1158"/>
    </row>
    <row r="118" spans="2:8" x14ac:dyDescent="0.2">
      <c r="B118" s="494"/>
      <c r="C118" s="496" t="s">
        <v>173</v>
      </c>
      <c r="D118" s="505"/>
      <c r="E118" s="1166"/>
      <c r="F118" s="1166"/>
      <c r="G118" s="1158"/>
      <c r="H118" s="1158"/>
    </row>
    <row r="119" spans="2:8" x14ac:dyDescent="0.2">
      <c r="B119" s="494"/>
      <c r="C119" s="496" t="s">
        <v>180</v>
      </c>
      <c r="D119" s="505"/>
      <c r="E119" s="1166"/>
      <c r="F119" s="1166"/>
      <c r="G119" s="1158"/>
      <c r="H119" s="1158"/>
    </row>
    <row r="120" spans="2:8" x14ac:dyDescent="0.2">
      <c r="B120" s="494"/>
      <c r="C120" s="496" t="s">
        <v>181</v>
      </c>
      <c r="D120" s="505"/>
      <c r="E120" s="1166"/>
      <c r="F120" s="1166"/>
      <c r="G120" s="1158"/>
      <c r="H120" s="1158"/>
    </row>
    <row r="121" spans="2:8" ht="13.5" thickBot="1" x14ac:dyDescent="0.25">
      <c r="B121" s="507"/>
      <c r="C121" s="508" t="s">
        <v>182</v>
      </c>
      <c r="D121" s="509"/>
      <c r="E121" s="1167"/>
      <c r="F121" s="1167"/>
      <c r="G121" s="1158"/>
      <c r="H121" s="1158"/>
    </row>
    <row r="122" spans="2:8" ht="13.5" thickBot="1" x14ac:dyDescent="0.25">
      <c r="B122" s="1399" t="s">
        <v>485</v>
      </c>
      <c r="C122" s="1400"/>
      <c r="D122" s="1400"/>
      <c r="E122" s="762">
        <f>E86+E90+E91+E92+E93+E98+E102</f>
        <v>249431758</v>
      </c>
      <c r="F122" s="762">
        <f>F86+F90+F91+F92+F93+F98+F102</f>
        <v>316214487</v>
      </c>
      <c r="G122" s="1158"/>
      <c r="H122" s="1158"/>
    </row>
    <row r="123" spans="2:8" ht="15.75" x14ac:dyDescent="0.25">
      <c r="B123" s="502" t="s">
        <v>344</v>
      </c>
      <c r="C123" s="488"/>
      <c r="D123" s="488"/>
      <c r="E123" s="503"/>
      <c r="F123" s="488"/>
      <c r="G123" s="1157"/>
      <c r="H123" s="1158"/>
    </row>
  </sheetData>
  <mergeCells count="7">
    <mergeCell ref="B79:H79"/>
    <mergeCell ref="B81:H81"/>
    <mergeCell ref="B5:H5"/>
    <mergeCell ref="B7:H7"/>
    <mergeCell ref="B9:H9"/>
    <mergeCell ref="B10:H10"/>
    <mergeCell ref="B77:H77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topLeftCell="C1" zoomScaleNormal="120" workbookViewId="0">
      <selection activeCell="H1" sqref="H1"/>
    </sheetView>
  </sheetViews>
  <sheetFormatPr defaultRowHeight="12.75" x14ac:dyDescent="0.2"/>
  <cols>
    <col min="1" max="1" width="37.5703125" style="642" customWidth="1"/>
    <col min="2" max="2" width="27.5703125" customWidth="1"/>
    <col min="3" max="3" width="18.5703125" customWidth="1"/>
    <col min="4" max="4" width="16.42578125" customWidth="1"/>
    <col min="5" max="5" width="16.140625" customWidth="1"/>
    <col min="6" max="6" width="18" style="616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1546" t="s">
        <v>611</v>
      </c>
      <c r="B1" s="1546"/>
      <c r="C1" s="1546"/>
      <c r="D1" s="1546"/>
      <c r="E1" s="1546"/>
      <c r="F1" s="1546"/>
      <c r="G1" s="1546"/>
      <c r="H1" s="180"/>
      <c r="I1" s="180"/>
      <c r="J1" s="180"/>
    </row>
    <row r="2" spans="1:10" ht="12.75" customHeight="1" x14ac:dyDescent="0.2">
      <c r="A2" s="640"/>
      <c r="B2" s="180"/>
      <c r="C2" s="180"/>
      <c r="D2" s="180"/>
      <c r="E2" s="180"/>
      <c r="F2" s="641"/>
      <c r="G2" s="180"/>
      <c r="H2" s="180"/>
      <c r="I2" s="180"/>
      <c r="J2" s="180"/>
    </row>
    <row r="3" spans="1:10" ht="13.5" thickBot="1" x14ac:dyDescent="0.25">
      <c r="F3" s="1054" t="s">
        <v>197</v>
      </c>
      <c r="G3" s="1054"/>
    </row>
    <row r="4" spans="1:10" ht="16.5" thickBot="1" x14ac:dyDescent="0.3">
      <c r="A4" s="643" t="s">
        <v>77</v>
      </c>
      <c r="B4" s="316" t="s">
        <v>162</v>
      </c>
      <c r="C4" s="316" t="s">
        <v>158</v>
      </c>
      <c r="D4" s="316" t="s">
        <v>163</v>
      </c>
      <c r="E4" s="316" t="s">
        <v>160</v>
      </c>
      <c r="F4" s="644" t="s">
        <v>161</v>
      </c>
    </row>
    <row r="5" spans="1:10" ht="24" x14ac:dyDescent="0.2">
      <c r="A5" s="1553" t="s">
        <v>79</v>
      </c>
      <c r="B5" s="307" t="s">
        <v>57</v>
      </c>
      <c r="C5" s="313">
        <v>2632561</v>
      </c>
      <c r="D5" s="1052">
        <v>2632561</v>
      </c>
      <c r="E5" s="1052">
        <v>2632561</v>
      </c>
      <c r="F5" s="606">
        <f>E5/D5*100</f>
        <v>100</v>
      </c>
    </row>
    <row r="6" spans="1:10" ht="36" x14ac:dyDescent="0.2">
      <c r="A6" s="1554"/>
      <c r="B6" s="177" t="s">
        <v>62</v>
      </c>
      <c r="C6" s="81"/>
      <c r="D6" s="1053"/>
      <c r="E6" s="1053"/>
      <c r="F6" s="608"/>
    </row>
    <row r="7" spans="1:10" x14ac:dyDescent="0.2">
      <c r="A7" s="1554"/>
      <c r="B7" s="177" t="s">
        <v>75</v>
      </c>
      <c r="C7" s="81"/>
      <c r="D7" s="1053"/>
      <c r="E7" s="1053"/>
      <c r="F7" s="608"/>
    </row>
    <row r="8" spans="1:10" x14ac:dyDescent="0.2">
      <c r="A8" s="1554"/>
      <c r="B8" s="177" t="s">
        <v>55</v>
      </c>
      <c r="C8" s="81"/>
      <c r="D8" s="1053"/>
      <c r="E8" s="1053"/>
      <c r="F8" s="608"/>
    </row>
    <row r="9" spans="1:10" x14ac:dyDescent="0.2">
      <c r="A9" s="1554"/>
      <c r="B9" s="177" t="s">
        <v>76</v>
      </c>
      <c r="C9" s="81"/>
      <c r="D9" s="1053"/>
      <c r="E9" s="1053"/>
      <c r="F9" s="608"/>
    </row>
    <row r="10" spans="1:10" ht="24" x14ac:dyDescent="0.2">
      <c r="A10" s="1554"/>
      <c r="B10" s="177" t="s">
        <v>73</v>
      </c>
      <c r="C10" s="81"/>
      <c r="D10" s="1053"/>
      <c r="E10" s="1053"/>
      <c r="F10" s="608"/>
    </row>
    <row r="11" spans="1:10" ht="24" x14ac:dyDescent="0.2">
      <c r="A11" s="1554"/>
      <c r="B11" s="177" t="s">
        <v>64</v>
      </c>
      <c r="C11" s="179"/>
      <c r="D11" s="1053"/>
      <c r="E11" s="1053"/>
      <c r="F11" s="608"/>
    </row>
    <row r="12" spans="1:10" x14ac:dyDescent="0.2">
      <c r="A12" s="1554"/>
      <c r="B12" s="177" t="s">
        <v>71</v>
      </c>
      <c r="C12" s="81"/>
      <c r="D12" s="79"/>
      <c r="E12" s="79"/>
      <c r="F12" s="608"/>
    </row>
    <row r="13" spans="1:10" ht="13.5" thickBot="1" x14ac:dyDescent="0.25">
      <c r="A13" s="1555"/>
      <c r="B13" s="178" t="s">
        <v>11</v>
      </c>
      <c r="C13" s="87">
        <f>SUM(C5:C12)</f>
        <v>2632561</v>
      </c>
      <c r="D13" s="87">
        <f>SUM(D5:D12)</f>
        <v>2632561</v>
      </c>
      <c r="E13" s="87">
        <f>SUM(E5:E12)</f>
        <v>2632561</v>
      </c>
      <c r="F13" s="611">
        <f>E13/D13*100</f>
        <v>100</v>
      </c>
    </row>
    <row r="14" spans="1:10" ht="24" x14ac:dyDescent="0.2">
      <c r="A14" s="1554" t="s">
        <v>81</v>
      </c>
      <c r="B14" s="310" t="s">
        <v>57</v>
      </c>
      <c r="C14" s="311"/>
      <c r="D14" s="360"/>
      <c r="E14" s="360"/>
      <c r="F14" s="608"/>
    </row>
    <row r="15" spans="1:10" ht="36" x14ac:dyDescent="0.2">
      <c r="A15" s="1554"/>
      <c r="B15" s="177" t="s">
        <v>62</v>
      </c>
      <c r="C15" s="81"/>
      <c r="D15" s="79"/>
      <c r="E15" s="79"/>
      <c r="F15" s="608"/>
    </row>
    <row r="16" spans="1:10" x14ac:dyDescent="0.2">
      <c r="A16" s="1554"/>
      <c r="B16" s="177" t="s">
        <v>75</v>
      </c>
      <c r="C16" s="81"/>
      <c r="D16" s="79"/>
      <c r="E16" s="79"/>
      <c r="F16" s="608"/>
    </row>
    <row r="17" spans="1:6" x14ac:dyDescent="0.2">
      <c r="A17" s="1554"/>
      <c r="B17" s="177" t="s">
        <v>55</v>
      </c>
      <c r="C17" s="81">
        <v>4500</v>
      </c>
      <c r="D17" s="79">
        <v>4500</v>
      </c>
      <c r="E17" s="79">
        <v>2369</v>
      </c>
      <c r="F17" s="608">
        <f>E17/D17*100</f>
        <v>52.644444444444446</v>
      </c>
    </row>
    <row r="18" spans="1:6" x14ac:dyDescent="0.2">
      <c r="A18" s="1554"/>
      <c r="B18" s="177" t="s">
        <v>76</v>
      </c>
      <c r="C18" s="81"/>
      <c r="D18" s="79"/>
      <c r="E18" s="79"/>
      <c r="F18" s="608"/>
    </row>
    <row r="19" spans="1:6" ht="24" x14ac:dyDescent="0.2">
      <c r="A19" s="1554"/>
      <c r="B19" s="177" t="s">
        <v>73</v>
      </c>
      <c r="C19" s="81"/>
      <c r="D19" s="79"/>
      <c r="E19" s="79"/>
      <c r="F19" s="608"/>
    </row>
    <row r="20" spans="1:6" ht="24" x14ac:dyDescent="0.2">
      <c r="A20" s="1554"/>
      <c r="B20" s="177" t="s">
        <v>64</v>
      </c>
      <c r="C20" s="179"/>
      <c r="D20" s="79"/>
      <c r="E20" s="79"/>
      <c r="F20" s="608"/>
    </row>
    <row r="21" spans="1:6" x14ac:dyDescent="0.2">
      <c r="A21" s="1554"/>
      <c r="B21" s="177" t="s">
        <v>71</v>
      </c>
      <c r="C21" s="81"/>
      <c r="D21" s="79"/>
      <c r="E21" s="79"/>
      <c r="F21" s="608"/>
    </row>
    <row r="22" spans="1:6" ht="13.5" thickBot="1" x14ac:dyDescent="0.25">
      <c r="A22" s="1554"/>
      <c r="B22" s="251" t="s">
        <v>11</v>
      </c>
      <c r="C22" s="252">
        <f>SUM(C14:C21)</f>
        <v>4500</v>
      </c>
      <c r="D22" s="252">
        <f>SUM(D14:D21)</f>
        <v>4500</v>
      </c>
      <c r="E22" s="252">
        <f>SUM(E14:E21)</f>
        <v>2369</v>
      </c>
      <c r="F22" s="614">
        <f>E22/D22*100</f>
        <v>52.644444444444446</v>
      </c>
    </row>
    <row r="23" spans="1:6" ht="24" x14ac:dyDescent="0.2">
      <c r="A23" s="1553" t="s">
        <v>177</v>
      </c>
      <c r="B23" s="307" t="s">
        <v>57</v>
      </c>
      <c r="C23" s="313"/>
      <c r="D23" s="1050">
        <v>11773900</v>
      </c>
      <c r="E23" s="1050">
        <v>11773900</v>
      </c>
      <c r="F23" s="606">
        <f>E23/D23*100</f>
        <v>100</v>
      </c>
    </row>
    <row r="24" spans="1:6" ht="36" x14ac:dyDescent="0.2">
      <c r="A24" s="1554"/>
      <c r="B24" s="177" t="s">
        <v>62</v>
      </c>
      <c r="C24" s="81"/>
      <c r="D24" s="1051"/>
      <c r="E24" s="1051"/>
      <c r="F24" s="608"/>
    </row>
    <row r="25" spans="1:6" x14ac:dyDescent="0.2">
      <c r="A25" s="1554"/>
      <c r="B25" s="177" t="s">
        <v>75</v>
      </c>
      <c r="C25" s="81"/>
      <c r="D25" s="1051"/>
      <c r="E25" s="1051"/>
      <c r="F25" s="608"/>
    </row>
    <row r="26" spans="1:6" x14ac:dyDescent="0.2">
      <c r="A26" s="1554"/>
      <c r="B26" s="177" t="s">
        <v>55</v>
      </c>
      <c r="C26" s="81">
        <v>30000</v>
      </c>
      <c r="D26" s="1051">
        <v>466461</v>
      </c>
      <c r="E26" s="1051">
        <v>243179</v>
      </c>
      <c r="F26" s="608">
        <f>E26/D26*100</f>
        <v>52.132761366973881</v>
      </c>
    </row>
    <row r="27" spans="1:6" x14ac:dyDescent="0.2">
      <c r="A27" s="1554"/>
      <c r="B27" s="177" t="s">
        <v>76</v>
      </c>
      <c r="C27" s="81"/>
      <c r="D27" s="1051"/>
      <c r="E27" s="1051"/>
      <c r="F27" s="608"/>
    </row>
    <row r="28" spans="1:6" ht="24" x14ac:dyDescent="0.2">
      <c r="A28" s="1554"/>
      <c r="B28" s="177" t="s">
        <v>73</v>
      </c>
      <c r="C28" s="81"/>
      <c r="D28" s="1051"/>
      <c r="E28" s="1051"/>
      <c r="F28" s="608"/>
    </row>
    <row r="29" spans="1:6" ht="24" x14ac:dyDescent="0.2">
      <c r="A29" s="1554"/>
      <c r="B29" s="177" t="s">
        <v>64</v>
      </c>
      <c r="C29" s="179"/>
      <c r="D29" s="1051"/>
      <c r="E29" s="1051"/>
      <c r="F29" s="608"/>
    </row>
    <row r="30" spans="1:6" x14ac:dyDescent="0.2">
      <c r="A30" s="1554"/>
      <c r="B30" s="177" t="s">
        <v>71</v>
      </c>
      <c r="C30" s="81"/>
      <c r="D30" s="1051"/>
      <c r="E30" s="1051"/>
      <c r="F30" s="608"/>
    </row>
    <row r="31" spans="1:6" ht="13.5" thickBot="1" x14ac:dyDescent="0.25">
      <c r="A31" s="1555"/>
      <c r="B31" s="178" t="s">
        <v>11</v>
      </c>
      <c r="C31" s="87">
        <f>SUM(C23:C30)</f>
        <v>30000</v>
      </c>
      <c r="D31" s="87">
        <f>SUM(D23:D30)</f>
        <v>12240361</v>
      </c>
      <c r="E31" s="87">
        <f>SUM(E23:E30)</f>
        <v>12017079</v>
      </c>
      <c r="F31" s="611">
        <f>E31/D31*100</f>
        <v>98.175854453965854</v>
      </c>
    </row>
    <row r="32" spans="1:6" ht="24.75" thickBot="1" x14ac:dyDescent="0.25">
      <c r="A32" s="1553" t="s">
        <v>11</v>
      </c>
      <c r="B32" s="307" t="s">
        <v>57</v>
      </c>
      <c r="C32" s="308">
        <f>SUM(C23+C14+C5)</f>
        <v>2632561</v>
      </c>
      <c r="D32" s="308">
        <f t="shared" ref="D32:E32" si="0">SUM(D23+D14+D5)</f>
        <v>14406461</v>
      </c>
      <c r="E32" s="308">
        <f t="shared" si="0"/>
        <v>14406461</v>
      </c>
      <c r="F32" s="645">
        <f>E32/D32*100</f>
        <v>100</v>
      </c>
    </row>
    <row r="33" spans="1:6" ht="36.75" thickBot="1" x14ac:dyDescent="0.25">
      <c r="A33" s="1554"/>
      <c r="B33" s="177" t="s">
        <v>62</v>
      </c>
      <c r="C33" s="308">
        <f t="shared" ref="C33:E39" si="1">SUM(C24+C15+C6)</f>
        <v>0</v>
      </c>
      <c r="D33" s="308">
        <f t="shared" si="1"/>
        <v>0</v>
      </c>
      <c r="E33" s="308">
        <f t="shared" si="1"/>
        <v>0</v>
      </c>
      <c r="F33" s="645"/>
    </row>
    <row r="34" spans="1:6" ht="13.5" thickBot="1" x14ac:dyDescent="0.25">
      <c r="A34" s="1554"/>
      <c r="B34" s="177" t="s">
        <v>75</v>
      </c>
      <c r="C34" s="308">
        <f t="shared" si="1"/>
        <v>0</v>
      </c>
      <c r="D34" s="308">
        <f t="shared" si="1"/>
        <v>0</v>
      </c>
      <c r="E34" s="308">
        <f t="shared" si="1"/>
        <v>0</v>
      </c>
      <c r="F34" s="645"/>
    </row>
    <row r="35" spans="1:6" ht="13.5" thickBot="1" x14ac:dyDescent="0.25">
      <c r="A35" s="1554"/>
      <c r="B35" s="177" t="s">
        <v>55</v>
      </c>
      <c r="C35" s="308">
        <f t="shared" si="1"/>
        <v>34500</v>
      </c>
      <c r="D35" s="308">
        <f t="shared" si="1"/>
        <v>470961</v>
      </c>
      <c r="E35" s="308">
        <f t="shared" si="1"/>
        <v>245548</v>
      </c>
      <c r="F35" s="645">
        <f>E35/D35*100</f>
        <v>52.137650463626493</v>
      </c>
    </row>
    <row r="36" spans="1:6" ht="13.5" thickBot="1" x14ac:dyDescent="0.25">
      <c r="A36" s="1554"/>
      <c r="B36" s="177" t="s">
        <v>76</v>
      </c>
      <c r="C36" s="308">
        <f t="shared" si="1"/>
        <v>0</v>
      </c>
      <c r="D36" s="308">
        <f t="shared" si="1"/>
        <v>0</v>
      </c>
      <c r="E36" s="308">
        <f t="shared" si="1"/>
        <v>0</v>
      </c>
      <c r="F36" s="645"/>
    </row>
    <row r="37" spans="1:6" ht="24.75" thickBot="1" x14ac:dyDescent="0.25">
      <c r="A37" s="1554"/>
      <c r="B37" s="177" t="s">
        <v>73</v>
      </c>
      <c r="C37" s="308">
        <f t="shared" si="1"/>
        <v>0</v>
      </c>
      <c r="D37" s="308">
        <f t="shared" si="1"/>
        <v>0</v>
      </c>
      <c r="E37" s="308">
        <f t="shared" si="1"/>
        <v>0</v>
      </c>
      <c r="F37" s="645"/>
    </row>
    <row r="38" spans="1:6" ht="24.75" thickBot="1" x14ac:dyDescent="0.25">
      <c r="A38" s="1554"/>
      <c r="B38" s="177" t="s">
        <v>64</v>
      </c>
      <c r="C38" s="308">
        <f t="shared" si="1"/>
        <v>0</v>
      </c>
      <c r="D38" s="308">
        <f t="shared" si="1"/>
        <v>0</v>
      </c>
      <c r="E38" s="308">
        <f t="shared" si="1"/>
        <v>0</v>
      </c>
      <c r="F38" s="645"/>
    </row>
    <row r="39" spans="1:6" ht="13.5" thickBot="1" x14ac:dyDescent="0.25">
      <c r="A39" s="1554"/>
      <c r="B39" s="177" t="s">
        <v>71</v>
      </c>
      <c r="C39" s="308">
        <f t="shared" si="1"/>
        <v>0</v>
      </c>
      <c r="D39" s="308">
        <f t="shared" si="1"/>
        <v>0</v>
      </c>
      <c r="E39" s="308">
        <f t="shared" si="1"/>
        <v>0</v>
      </c>
      <c r="F39" s="645"/>
    </row>
    <row r="40" spans="1:6" ht="13.5" thickBot="1" x14ac:dyDescent="0.25">
      <c r="A40" s="1555"/>
      <c r="B40" s="646" t="s">
        <v>11</v>
      </c>
      <c r="C40" s="628">
        <f>SUM(C32:C39)</f>
        <v>2667061</v>
      </c>
      <c r="D40" s="629">
        <f>SUM(D32:D39)</f>
        <v>14877422</v>
      </c>
      <c r="E40" s="883">
        <f>SUM(E32:E39)</f>
        <v>14652009</v>
      </c>
      <c r="F40" s="645">
        <f>E40/D40*100</f>
        <v>98.484865186992749</v>
      </c>
    </row>
  </sheetData>
  <mergeCells count="5">
    <mergeCell ref="A32:A40"/>
    <mergeCell ref="A1:G1"/>
    <mergeCell ref="A5:A13"/>
    <mergeCell ref="A14:A22"/>
    <mergeCell ref="A23:A3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&amp;R1.1)b.sz. melléklete
12/2018.(V.31.) Egyek Önk.</oddHeader>
  </headerFooter>
  <colBreaks count="1" manualBreakCount="1">
    <brk id="7" max="15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topLeftCell="C1" zoomScaleNormal="120" workbookViewId="0">
      <selection activeCell="I16" sqref="I16"/>
    </sheetView>
  </sheetViews>
  <sheetFormatPr defaultRowHeight="12.75" x14ac:dyDescent="0.2"/>
  <cols>
    <col min="1" max="1" width="35.5703125" customWidth="1"/>
    <col min="2" max="2" width="30.7109375" customWidth="1"/>
    <col min="3" max="3" width="20.28515625" customWidth="1"/>
    <col min="4" max="4" width="20.28515625" style="616" customWidth="1"/>
    <col min="5" max="5" width="17" style="616" customWidth="1"/>
    <col min="6" max="6" width="17.42578125" style="304" customWidth="1"/>
    <col min="9" max="9" width="10" bestFit="1" customWidth="1"/>
    <col min="10" max="10" width="12.7109375" customWidth="1"/>
  </cols>
  <sheetData>
    <row r="1" spans="1:7" ht="15.75" customHeight="1" x14ac:dyDescent="0.2">
      <c r="A1" s="1559" t="s">
        <v>612</v>
      </c>
      <c r="B1" s="1559"/>
      <c r="C1" s="1559"/>
      <c r="D1" s="1559"/>
      <c r="E1" s="1559"/>
      <c r="F1" s="1559"/>
    </row>
    <row r="2" spans="1:7" ht="15.75" customHeight="1" x14ac:dyDescent="0.2">
      <c r="A2" s="1559"/>
      <c r="B2" s="1559"/>
      <c r="C2" s="1559"/>
      <c r="D2" s="1559"/>
      <c r="E2" s="1559"/>
      <c r="F2" s="1559"/>
    </row>
    <row r="3" spans="1:7" x14ac:dyDescent="0.2">
      <c r="F3" s="1565" t="s">
        <v>197</v>
      </c>
      <c r="G3" s="1565"/>
    </row>
    <row r="4" spans="1:7" ht="13.5" thickBot="1" x14ac:dyDescent="0.25"/>
    <row r="5" spans="1:7" ht="16.5" thickBot="1" x14ac:dyDescent="0.3">
      <c r="A5" s="315" t="s">
        <v>77</v>
      </c>
      <c r="B5" s="316" t="s">
        <v>162</v>
      </c>
      <c r="C5" s="316" t="s">
        <v>158</v>
      </c>
      <c r="D5" s="617" t="s">
        <v>163</v>
      </c>
      <c r="E5" s="617" t="s">
        <v>160</v>
      </c>
      <c r="F5" s="317" t="s">
        <v>161</v>
      </c>
    </row>
    <row r="6" spans="1:7" ht="24" x14ac:dyDescent="0.2">
      <c r="A6" s="1560" t="s">
        <v>85</v>
      </c>
      <c r="B6" s="1207" t="s">
        <v>57</v>
      </c>
      <c r="C6" s="1209"/>
      <c r="D6" s="605"/>
      <c r="E6" s="605"/>
      <c r="F6" s="314"/>
    </row>
    <row r="7" spans="1:7" ht="24" x14ac:dyDescent="0.2">
      <c r="A7" s="1561"/>
      <c r="B7" s="1208" t="s">
        <v>62</v>
      </c>
      <c r="C7" s="1210"/>
      <c r="D7" s="607"/>
      <c r="E7" s="607"/>
      <c r="F7" s="305"/>
    </row>
    <row r="8" spans="1:7" x14ac:dyDescent="0.2">
      <c r="A8" s="1561"/>
      <c r="B8" s="1208" t="s">
        <v>75</v>
      </c>
      <c r="C8" s="1210"/>
      <c r="D8" s="607"/>
      <c r="E8" s="607"/>
      <c r="F8" s="305"/>
    </row>
    <row r="9" spans="1:7" x14ac:dyDescent="0.2">
      <c r="A9" s="1561"/>
      <c r="B9" s="1208" t="s">
        <v>55</v>
      </c>
      <c r="C9" s="1210">
        <v>57000</v>
      </c>
      <c r="D9" s="607">
        <v>978850</v>
      </c>
      <c r="E9" s="607">
        <v>585791</v>
      </c>
      <c r="F9" s="624">
        <f>E9/D9*100</f>
        <v>59.844817898554425</v>
      </c>
    </row>
    <row r="10" spans="1:7" x14ac:dyDescent="0.2">
      <c r="A10" s="1561"/>
      <c r="B10" s="1208" t="s">
        <v>76</v>
      </c>
      <c r="C10" s="1210"/>
      <c r="D10" s="607"/>
      <c r="E10" s="607"/>
      <c r="F10" s="305"/>
    </row>
    <row r="11" spans="1:7" ht="24" x14ac:dyDescent="0.2">
      <c r="A11" s="1561"/>
      <c r="B11" s="1208" t="s">
        <v>73</v>
      </c>
      <c r="C11" s="1210"/>
      <c r="D11" s="607"/>
      <c r="E11" s="607"/>
      <c r="F11" s="305"/>
    </row>
    <row r="12" spans="1:7" ht="24" x14ac:dyDescent="0.2">
      <c r="A12" s="1561"/>
      <c r="B12" s="1208" t="s">
        <v>64</v>
      </c>
      <c r="C12" s="1211"/>
      <c r="D12" s="607"/>
      <c r="E12" s="607"/>
      <c r="F12" s="305"/>
    </row>
    <row r="13" spans="1:7" x14ac:dyDescent="0.2">
      <c r="A13" s="1561"/>
      <c r="B13" s="1208" t="s">
        <v>71</v>
      </c>
      <c r="C13" s="1210"/>
      <c r="D13" s="607"/>
      <c r="E13" s="607"/>
      <c r="F13" s="305"/>
    </row>
    <row r="14" spans="1:7" ht="13.5" thickBot="1" x14ac:dyDescent="0.25">
      <c r="A14" s="1562"/>
      <c r="B14" s="646" t="s">
        <v>11</v>
      </c>
      <c r="C14" s="625">
        <f>SUM(C6:C13)</f>
        <v>57000</v>
      </c>
      <c r="D14" s="610">
        <f>SUM(D6:D13)</f>
        <v>978850</v>
      </c>
      <c r="E14" s="610">
        <f>SUM(E6:E13)</f>
        <v>585791</v>
      </c>
      <c r="F14" s="309">
        <f>E14/D14*100</f>
        <v>59.844817898554425</v>
      </c>
    </row>
    <row r="15" spans="1:7" ht="24" x14ac:dyDescent="0.2">
      <c r="A15" s="1563" t="s">
        <v>164</v>
      </c>
      <c r="B15" s="310" t="s">
        <v>57</v>
      </c>
      <c r="C15" s="311"/>
      <c r="D15" s="612"/>
      <c r="E15" s="612"/>
      <c r="F15" s="312"/>
    </row>
    <row r="16" spans="1:7" ht="24" x14ac:dyDescent="0.2">
      <c r="A16" s="1561"/>
      <c r="B16" s="177" t="s">
        <v>62</v>
      </c>
      <c r="C16" s="81"/>
      <c r="D16" s="607"/>
      <c r="E16" s="607"/>
      <c r="F16" s="305"/>
    </row>
    <row r="17" spans="1:6" x14ac:dyDescent="0.2">
      <c r="A17" s="1561"/>
      <c r="B17" s="177" t="s">
        <v>75</v>
      </c>
      <c r="C17" s="81"/>
      <c r="D17" s="607"/>
      <c r="E17" s="607"/>
      <c r="F17" s="305"/>
    </row>
    <row r="18" spans="1:6" x14ac:dyDescent="0.2">
      <c r="A18" s="1561"/>
      <c r="B18" s="177" t="s">
        <v>55</v>
      </c>
      <c r="C18" s="81"/>
      <c r="D18" s="607"/>
      <c r="E18" s="607"/>
      <c r="F18" s="305"/>
    </row>
    <row r="19" spans="1:6" x14ac:dyDescent="0.2">
      <c r="A19" s="1561"/>
      <c r="B19" s="177" t="s">
        <v>76</v>
      </c>
      <c r="C19" s="81"/>
      <c r="D19" s="607"/>
      <c r="E19" s="607"/>
      <c r="F19" s="305"/>
    </row>
    <row r="20" spans="1:6" ht="24" x14ac:dyDescent="0.2">
      <c r="A20" s="1561"/>
      <c r="B20" s="177" t="s">
        <v>73</v>
      </c>
      <c r="C20" s="81"/>
      <c r="D20" s="607"/>
      <c r="E20" s="607"/>
      <c r="F20" s="305"/>
    </row>
    <row r="21" spans="1:6" ht="24" x14ac:dyDescent="0.2">
      <c r="A21" s="1561"/>
      <c r="B21" s="177" t="s">
        <v>64</v>
      </c>
      <c r="C21" s="179"/>
      <c r="D21" s="607"/>
      <c r="E21" s="607"/>
      <c r="F21" s="305"/>
    </row>
    <row r="22" spans="1:6" x14ac:dyDescent="0.2">
      <c r="A22" s="1561"/>
      <c r="B22" s="177" t="s">
        <v>71</v>
      </c>
      <c r="C22" s="81"/>
      <c r="D22" s="607"/>
      <c r="E22" s="607"/>
      <c r="F22" s="305"/>
    </row>
    <row r="23" spans="1:6" ht="13.5" thickBot="1" x14ac:dyDescent="0.25">
      <c r="A23" s="1564"/>
      <c r="B23" s="251" t="s">
        <v>11</v>
      </c>
      <c r="C23" s="252">
        <f>SUM(C15:C22)</f>
        <v>0</v>
      </c>
      <c r="D23" s="613">
        <f>SUM(D15:D22)</f>
        <v>0</v>
      </c>
      <c r="E23" s="613">
        <f>SUM(E15:E22)</f>
        <v>0</v>
      </c>
      <c r="F23" s="306"/>
    </row>
    <row r="24" spans="1:6" ht="24" customHeight="1" x14ac:dyDescent="0.2">
      <c r="A24" s="1556" t="s">
        <v>383</v>
      </c>
      <c r="B24" s="618" t="s">
        <v>57</v>
      </c>
      <c r="C24" s="619"/>
      <c r="D24" s="620"/>
      <c r="E24" s="620"/>
      <c r="F24" s="632"/>
    </row>
    <row r="25" spans="1:6" ht="24" x14ac:dyDescent="0.2">
      <c r="A25" s="1557"/>
      <c r="B25" s="621" t="s">
        <v>62</v>
      </c>
      <c r="C25" s="622"/>
      <c r="D25" s="623"/>
      <c r="E25" s="623"/>
      <c r="F25" s="624"/>
    </row>
    <row r="26" spans="1:6" x14ac:dyDescent="0.2">
      <c r="A26" s="1557"/>
      <c r="B26" s="621" t="s">
        <v>75</v>
      </c>
      <c r="C26" s="622"/>
      <c r="D26" s="623"/>
      <c r="E26" s="623"/>
      <c r="F26" s="624"/>
    </row>
    <row r="27" spans="1:6" x14ac:dyDescent="0.2">
      <c r="A27" s="1557"/>
      <c r="B27" s="621" t="s">
        <v>55</v>
      </c>
      <c r="C27" s="622"/>
      <c r="D27" s="623"/>
      <c r="E27" s="623"/>
      <c r="F27" s="624"/>
    </row>
    <row r="28" spans="1:6" x14ac:dyDescent="0.2">
      <c r="A28" s="1557"/>
      <c r="B28" s="621" t="s">
        <v>76</v>
      </c>
      <c r="C28" s="622"/>
      <c r="D28" s="623"/>
      <c r="E28" s="623"/>
      <c r="F28" s="624"/>
    </row>
    <row r="29" spans="1:6" ht="24" x14ac:dyDescent="0.2">
      <c r="A29" s="1557"/>
      <c r="B29" s="621" t="s">
        <v>73</v>
      </c>
      <c r="C29" s="622"/>
      <c r="D29" s="623"/>
      <c r="E29" s="623"/>
      <c r="F29" s="624"/>
    </row>
    <row r="30" spans="1:6" ht="24" x14ac:dyDescent="0.2">
      <c r="A30" s="1557"/>
      <c r="B30" s="621" t="s">
        <v>64</v>
      </c>
      <c r="C30" s="622"/>
      <c r="D30" s="623"/>
      <c r="E30" s="623"/>
      <c r="F30" s="624"/>
    </row>
    <row r="31" spans="1:6" x14ac:dyDescent="0.2">
      <c r="A31" s="1557"/>
      <c r="B31" s="621" t="s">
        <v>71</v>
      </c>
      <c r="C31" s="622">
        <v>107392247</v>
      </c>
      <c r="D31" s="623">
        <v>111683348</v>
      </c>
      <c r="E31" s="623">
        <v>96444116</v>
      </c>
      <c r="F31" s="624">
        <f>E31/D31%</f>
        <v>86.354964931746139</v>
      </c>
    </row>
    <row r="32" spans="1:6" ht="13.5" thickBot="1" x14ac:dyDescent="0.25">
      <c r="A32" s="1558"/>
      <c r="B32" s="626" t="s">
        <v>11</v>
      </c>
      <c r="C32" s="625">
        <f>SUM(C24:C31)</f>
        <v>107392247</v>
      </c>
      <c r="D32" s="87">
        <f>SUM(D24:D31)</f>
        <v>111683348</v>
      </c>
      <c r="E32" s="87">
        <f>SUM(E24:E31)</f>
        <v>96444116</v>
      </c>
      <c r="F32" s="309">
        <f>E32/D32%</f>
        <v>86.354964931746139</v>
      </c>
    </row>
    <row r="33" spans="1:6" ht="24.75" thickBot="1" x14ac:dyDescent="0.25">
      <c r="A33" s="1556" t="s">
        <v>11</v>
      </c>
      <c r="B33" s="627" t="s">
        <v>57</v>
      </c>
      <c r="C33" s="637">
        <f>SUM(C24+C15+C6)</f>
        <v>0</v>
      </c>
      <c r="D33" s="637">
        <f t="shared" ref="D33:E33" si="0">SUM(D24+D15+D6)</f>
        <v>0</v>
      </c>
      <c r="E33" s="637">
        <f t="shared" si="0"/>
        <v>0</v>
      </c>
      <c r="F33" s="638"/>
    </row>
    <row r="34" spans="1:6" ht="24.75" thickBot="1" x14ac:dyDescent="0.25">
      <c r="A34" s="1557"/>
      <c r="B34" s="627" t="s">
        <v>62</v>
      </c>
      <c r="C34" s="633">
        <f t="shared" ref="C34:E40" si="1">SUM(C25+C16+C7)</f>
        <v>0</v>
      </c>
      <c r="D34" s="633">
        <f t="shared" si="1"/>
        <v>0</v>
      </c>
      <c r="E34" s="633">
        <f t="shared" si="1"/>
        <v>0</v>
      </c>
      <c r="F34" s="630"/>
    </row>
    <row r="35" spans="1:6" ht="13.5" thickBot="1" x14ac:dyDescent="0.25">
      <c r="A35" s="1557"/>
      <c r="B35" s="627" t="s">
        <v>75</v>
      </c>
      <c r="C35" s="633">
        <f t="shared" si="1"/>
        <v>0</v>
      </c>
      <c r="D35" s="633">
        <f t="shared" si="1"/>
        <v>0</v>
      </c>
      <c r="E35" s="633">
        <f t="shared" si="1"/>
        <v>0</v>
      </c>
      <c r="F35" s="630"/>
    </row>
    <row r="36" spans="1:6" ht="13.5" thickBot="1" x14ac:dyDescent="0.25">
      <c r="A36" s="1557"/>
      <c r="B36" s="634" t="s">
        <v>55</v>
      </c>
      <c r="C36" s="633">
        <f t="shared" si="1"/>
        <v>57000</v>
      </c>
      <c r="D36" s="633">
        <f t="shared" si="1"/>
        <v>978850</v>
      </c>
      <c r="E36" s="633">
        <f t="shared" si="1"/>
        <v>585791</v>
      </c>
      <c r="F36" s="630">
        <f t="shared" ref="F36:F41" si="2">E36/D36*100</f>
        <v>59.844817898554425</v>
      </c>
    </row>
    <row r="37" spans="1:6" ht="13.5" thickBot="1" x14ac:dyDescent="0.25">
      <c r="A37" s="1557"/>
      <c r="B37" s="627" t="s">
        <v>76</v>
      </c>
      <c r="C37" s="633">
        <f t="shared" si="1"/>
        <v>0</v>
      </c>
      <c r="D37" s="633">
        <f t="shared" si="1"/>
        <v>0</v>
      </c>
      <c r="E37" s="633">
        <f t="shared" si="1"/>
        <v>0</v>
      </c>
      <c r="F37" s="635"/>
    </row>
    <row r="38" spans="1:6" ht="24.75" thickBot="1" x14ac:dyDescent="0.25">
      <c r="A38" s="1557"/>
      <c r="B38" s="627" t="s">
        <v>73</v>
      </c>
      <c r="C38" s="633">
        <f t="shared" si="1"/>
        <v>0</v>
      </c>
      <c r="D38" s="633">
        <f t="shared" si="1"/>
        <v>0</v>
      </c>
      <c r="E38" s="633">
        <f t="shared" si="1"/>
        <v>0</v>
      </c>
      <c r="F38" s="630"/>
    </row>
    <row r="39" spans="1:6" ht="24.75" thickBot="1" x14ac:dyDescent="0.25">
      <c r="A39" s="1557"/>
      <c r="B39" s="627" t="s">
        <v>64</v>
      </c>
      <c r="C39" s="633">
        <f t="shared" si="1"/>
        <v>0</v>
      </c>
      <c r="D39" s="633">
        <f t="shared" si="1"/>
        <v>0</v>
      </c>
      <c r="E39" s="633">
        <f t="shared" si="1"/>
        <v>0</v>
      </c>
      <c r="F39" s="635"/>
    </row>
    <row r="40" spans="1:6" ht="13.5" thickBot="1" x14ac:dyDescent="0.25">
      <c r="A40" s="1557"/>
      <c r="B40" s="627" t="s">
        <v>71</v>
      </c>
      <c r="C40" s="633">
        <f t="shared" si="1"/>
        <v>107392247</v>
      </c>
      <c r="D40" s="633">
        <f t="shared" si="1"/>
        <v>111683348</v>
      </c>
      <c r="E40" s="633">
        <f t="shared" si="1"/>
        <v>96444116</v>
      </c>
      <c r="F40" s="630">
        <f t="shared" si="2"/>
        <v>86.354964931746139</v>
      </c>
    </row>
    <row r="41" spans="1:6" ht="13.5" thickBot="1" x14ac:dyDescent="0.25">
      <c r="A41" s="1558"/>
      <c r="B41" s="636" t="s">
        <v>11</v>
      </c>
      <c r="C41" s="637">
        <f>SUM(C33:C40)</f>
        <v>107449247</v>
      </c>
      <c r="D41" s="637">
        <f>SUM(D33:D40)</f>
        <v>112662198</v>
      </c>
      <c r="E41" s="637">
        <f>SUM(E33:E40)</f>
        <v>97029907</v>
      </c>
      <c r="F41" s="638">
        <f t="shared" si="2"/>
        <v>86.124635168222085</v>
      </c>
    </row>
    <row r="42" spans="1:6" x14ac:dyDescent="0.2">
      <c r="F42" s="639"/>
    </row>
  </sheetData>
  <mergeCells count="6">
    <mergeCell ref="A24:A32"/>
    <mergeCell ref="A33:A41"/>
    <mergeCell ref="A1:F2"/>
    <mergeCell ref="A6:A14"/>
    <mergeCell ref="A15:A23"/>
    <mergeCell ref="F3:G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scaleWithDoc="0" alignWithMargins="0">
    <oddHeader>&amp;R1.2.sz. melléklete
12/2018.(V.31.) Egyek Önk.</oddHeader>
  </headerFooter>
  <rowBreaks count="1" manualBreakCount="1">
    <brk id="4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Layout" topLeftCell="D1" zoomScaleNormal="100" workbookViewId="0">
      <selection activeCell="M18" sqref="M18"/>
    </sheetView>
  </sheetViews>
  <sheetFormatPr defaultRowHeight="12.75" x14ac:dyDescent="0.2"/>
  <cols>
    <col min="1" max="1" width="35.5703125" customWidth="1"/>
    <col min="2" max="2" width="30.7109375" customWidth="1"/>
    <col min="3" max="4" width="20.28515625" customWidth="1"/>
    <col min="5" max="5" width="17" customWidth="1"/>
    <col min="6" max="6" width="16.28515625" customWidth="1"/>
    <col min="9" max="9" width="10" bestFit="1" customWidth="1"/>
    <col min="10" max="10" width="12.7109375" customWidth="1"/>
  </cols>
  <sheetData>
    <row r="1" spans="1:6" ht="15.75" customHeight="1" x14ac:dyDescent="0.2">
      <c r="A1" s="1559" t="s">
        <v>613</v>
      </c>
      <c r="B1" s="1559"/>
      <c r="C1" s="1559"/>
      <c r="D1" s="1559"/>
      <c r="E1" s="1559"/>
      <c r="F1" s="1559"/>
    </row>
    <row r="2" spans="1:6" ht="15.75" customHeight="1" x14ac:dyDescent="0.2">
      <c r="A2" s="1559"/>
      <c r="B2" s="1559"/>
      <c r="C2" s="1559"/>
      <c r="D2" s="1559"/>
      <c r="E2" s="1559"/>
      <c r="F2" s="1559"/>
    </row>
    <row r="3" spans="1:6" x14ac:dyDescent="0.2">
      <c r="E3" s="1569" t="s">
        <v>197</v>
      </c>
      <c r="F3" s="1569"/>
    </row>
    <row r="4" spans="1:6" ht="13.5" thickBot="1" x14ac:dyDescent="0.25"/>
    <row r="5" spans="1:6" ht="16.5" thickBot="1" x14ac:dyDescent="0.3">
      <c r="A5" s="315" t="s">
        <v>77</v>
      </c>
      <c r="B5" s="316" t="s">
        <v>162</v>
      </c>
      <c r="C5" s="316" t="s">
        <v>158</v>
      </c>
      <c r="D5" s="617" t="s">
        <v>163</v>
      </c>
      <c r="E5" s="617" t="s">
        <v>160</v>
      </c>
      <c r="F5" s="317" t="s">
        <v>161</v>
      </c>
    </row>
    <row r="6" spans="1:6" ht="24" x14ac:dyDescent="0.2">
      <c r="A6" s="1560" t="s">
        <v>85</v>
      </c>
      <c r="B6" s="1207" t="s">
        <v>57</v>
      </c>
      <c r="C6" s="1209"/>
      <c r="D6" s="605"/>
      <c r="E6" s="605"/>
      <c r="F6" s="314"/>
    </row>
    <row r="7" spans="1:6" ht="24" x14ac:dyDescent="0.2">
      <c r="A7" s="1561"/>
      <c r="B7" s="1208" t="s">
        <v>62</v>
      </c>
      <c r="C7" s="1210"/>
      <c r="D7" s="607"/>
      <c r="E7" s="607"/>
      <c r="F7" s="305"/>
    </row>
    <row r="8" spans="1:6" x14ac:dyDescent="0.2">
      <c r="A8" s="1561"/>
      <c r="B8" s="1208" t="s">
        <v>75</v>
      </c>
      <c r="C8" s="1210"/>
      <c r="D8" s="607"/>
      <c r="E8" s="607"/>
      <c r="F8" s="305"/>
    </row>
    <row r="9" spans="1:6" x14ac:dyDescent="0.2">
      <c r="A9" s="1561"/>
      <c r="B9" s="1208" t="s">
        <v>55</v>
      </c>
      <c r="C9" s="1210">
        <v>57000</v>
      </c>
      <c r="D9" s="607">
        <v>978850</v>
      </c>
      <c r="E9" s="607">
        <v>585791</v>
      </c>
      <c r="F9" s="624">
        <f>E9/D9*100</f>
        <v>59.844817898554425</v>
      </c>
    </row>
    <row r="10" spans="1:6" x14ac:dyDescent="0.2">
      <c r="A10" s="1561"/>
      <c r="B10" s="1208" t="s">
        <v>76</v>
      </c>
      <c r="C10" s="1210"/>
      <c r="D10" s="607"/>
      <c r="E10" s="607"/>
      <c r="F10" s="305"/>
    </row>
    <row r="11" spans="1:6" ht="24" x14ac:dyDescent="0.2">
      <c r="A11" s="1561"/>
      <c r="B11" s="1208" t="s">
        <v>73</v>
      </c>
      <c r="C11" s="1210"/>
      <c r="D11" s="607"/>
      <c r="E11" s="607"/>
      <c r="F11" s="305"/>
    </row>
    <row r="12" spans="1:6" ht="24" x14ac:dyDescent="0.2">
      <c r="A12" s="1561"/>
      <c r="B12" s="1208" t="s">
        <v>64</v>
      </c>
      <c r="C12" s="1211"/>
      <c r="D12" s="607"/>
      <c r="E12" s="607"/>
      <c r="F12" s="305"/>
    </row>
    <row r="13" spans="1:6" x14ac:dyDescent="0.2">
      <c r="A13" s="1561"/>
      <c r="B13" s="1208" t="s">
        <v>71</v>
      </c>
      <c r="C13" s="1210"/>
      <c r="D13" s="607"/>
      <c r="E13" s="607"/>
      <c r="F13" s="305"/>
    </row>
    <row r="14" spans="1:6" ht="13.5" thickBot="1" x14ac:dyDescent="0.25">
      <c r="A14" s="1562"/>
      <c r="B14" s="646" t="s">
        <v>11</v>
      </c>
      <c r="C14" s="625">
        <f>SUM(C6:C13)</f>
        <v>57000</v>
      </c>
      <c r="D14" s="610">
        <f>SUM(D6:D13)</f>
        <v>978850</v>
      </c>
      <c r="E14" s="610">
        <f>SUM(E6:E13)</f>
        <v>585791</v>
      </c>
      <c r="F14" s="309">
        <f>E14/D14*100</f>
        <v>59.844817898554425</v>
      </c>
    </row>
    <row r="15" spans="1:6" ht="24" x14ac:dyDescent="0.2">
      <c r="A15" s="1563" t="s">
        <v>164</v>
      </c>
      <c r="B15" s="310" t="s">
        <v>57</v>
      </c>
      <c r="C15" s="311"/>
      <c r="D15" s="612"/>
      <c r="E15" s="612"/>
      <c r="F15" s="312"/>
    </row>
    <row r="16" spans="1:6" ht="24" x14ac:dyDescent="0.2">
      <c r="A16" s="1561"/>
      <c r="B16" s="177" t="s">
        <v>62</v>
      </c>
      <c r="C16" s="81"/>
      <c r="D16" s="607"/>
      <c r="E16" s="607"/>
      <c r="F16" s="305"/>
    </row>
    <row r="17" spans="1:6" x14ac:dyDescent="0.2">
      <c r="A17" s="1561"/>
      <c r="B17" s="177" t="s">
        <v>75</v>
      </c>
      <c r="C17" s="81"/>
      <c r="D17" s="607"/>
      <c r="E17" s="607"/>
      <c r="F17" s="305"/>
    </row>
    <row r="18" spans="1:6" x14ac:dyDescent="0.2">
      <c r="A18" s="1561"/>
      <c r="B18" s="177" t="s">
        <v>55</v>
      </c>
      <c r="C18" s="81"/>
      <c r="D18" s="607"/>
      <c r="E18" s="607"/>
      <c r="F18" s="305"/>
    </row>
    <row r="19" spans="1:6" x14ac:dyDescent="0.2">
      <c r="A19" s="1561"/>
      <c r="B19" s="177" t="s">
        <v>76</v>
      </c>
      <c r="C19" s="81"/>
      <c r="D19" s="607"/>
      <c r="E19" s="607"/>
      <c r="F19" s="305"/>
    </row>
    <row r="20" spans="1:6" ht="24" x14ac:dyDescent="0.2">
      <c r="A20" s="1561"/>
      <c r="B20" s="177" t="s">
        <v>73</v>
      </c>
      <c r="C20" s="81"/>
      <c r="D20" s="607"/>
      <c r="E20" s="607"/>
      <c r="F20" s="305"/>
    </row>
    <row r="21" spans="1:6" ht="24" x14ac:dyDescent="0.2">
      <c r="A21" s="1561"/>
      <c r="B21" s="177" t="s">
        <v>64</v>
      </c>
      <c r="C21" s="179"/>
      <c r="D21" s="607"/>
      <c r="E21" s="607"/>
      <c r="F21" s="305"/>
    </row>
    <row r="22" spans="1:6" x14ac:dyDescent="0.2">
      <c r="A22" s="1561"/>
      <c r="B22" s="177" t="s">
        <v>71</v>
      </c>
      <c r="C22" s="81"/>
      <c r="D22" s="607"/>
      <c r="E22" s="607"/>
      <c r="F22" s="305"/>
    </row>
    <row r="23" spans="1:6" ht="13.5" thickBot="1" x14ac:dyDescent="0.25">
      <c r="A23" s="1564"/>
      <c r="B23" s="251" t="s">
        <v>11</v>
      </c>
      <c r="C23" s="252">
        <f>SUM(C15:C22)</f>
        <v>0</v>
      </c>
      <c r="D23" s="613">
        <f>SUM(D15:D22)</f>
        <v>0</v>
      </c>
      <c r="E23" s="613">
        <f>SUM(E15:E22)</f>
        <v>0</v>
      </c>
      <c r="F23" s="306"/>
    </row>
    <row r="24" spans="1:6" ht="24" customHeight="1" x14ac:dyDescent="0.2">
      <c r="A24" s="1556" t="s">
        <v>383</v>
      </c>
      <c r="B24" s="618" t="s">
        <v>57</v>
      </c>
      <c r="C24" s="619"/>
      <c r="D24" s="620"/>
      <c r="E24" s="620"/>
      <c r="F24" s="632"/>
    </row>
    <row r="25" spans="1:6" ht="24" x14ac:dyDescent="0.2">
      <c r="A25" s="1557"/>
      <c r="B25" s="621" t="s">
        <v>62</v>
      </c>
      <c r="C25" s="622"/>
      <c r="D25" s="623"/>
      <c r="E25" s="623"/>
      <c r="F25" s="624"/>
    </row>
    <row r="26" spans="1:6" x14ac:dyDescent="0.2">
      <c r="A26" s="1557"/>
      <c r="B26" s="621" t="s">
        <v>75</v>
      </c>
      <c r="C26" s="622"/>
      <c r="D26" s="623"/>
      <c r="E26" s="623"/>
      <c r="F26" s="624"/>
    </row>
    <row r="27" spans="1:6" x14ac:dyDescent="0.2">
      <c r="A27" s="1557"/>
      <c r="B27" s="621" t="s">
        <v>55</v>
      </c>
      <c r="C27" s="622"/>
      <c r="D27" s="623"/>
      <c r="E27" s="623"/>
      <c r="F27" s="624"/>
    </row>
    <row r="28" spans="1:6" x14ac:dyDescent="0.2">
      <c r="A28" s="1557"/>
      <c r="B28" s="621" t="s">
        <v>76</v>
      </c>
      <c r="C28" s="622"/>
      <c r="D28" s="623"/>
      <c r="E28" s="623"/>
      <c r="F28" s="624"/>
    </row>
    <row r="29" spans="1:6" ht="24" x14ac:dyDescent="0.2">
      <c r="A29" s="1557"/>
      <c r="B29" s="621" t="s">
        <v>73</v>
      </c>
      <c r="C29" s="622"/>
      <c r="D29" s="623"/>
      <c r="E29" s="623"/>
      <c r="F29" s="624"/>
    </row>
    <row r="30" spans="1:6" ht="24" x14ac:dyDescent="0.2">
      <c r="A30" s="1557"/>
      <c r="B30" s="621" t="s">
        <v>64</v>
      </c>
      <c r="C30" s="622"/>
      <c r="D30" s="623"/>
      <c r="E30" s="623"/>
      <c r="F30" s="624"/>
    </row>
    <row r="31" spans="1:6" x14ac:dyDescent="0.2">
      <c r="A31" s="1557"/>
      <c r="B31" s="621" t="s">
        <v>71</v>
      </c>
      <c r="C31" s="622">
        <v>107392247</v>
      </c>
      <c r="D31" s="623">
        <v>111683348</v>
      </c>
      <c r="E31" s="623">
        <v>96444116</v>
      </c>
      <c r="F31" s="624">
        <f>E31/D31%</f>
        <v>86.354964931746139</v>
      </c>
    </row>
    <row r="32" spans="1:6" ht="13.5" thickBot="1" x14ac:dyDescent="0.25">
      <c r="A32" s="1558"/>
      <c r="B32" s="626" t="s">
        <v>11</v>
      </c>
      <c r="C32" s="625">
        <f>SUM(C24:C31)</f>
        <v>107392247</v>
      </c>
      <c r="D32" s="87">
        <f>SUM(D24:D31)</f>
        <v>111683348</v>
      </c>
      <c r="E32" s="87">
        <f>SUM(E24:E31)</f>
        <v>96444116</v>
      </c>
      <c r="F32" s="309">
        <f>E32/D32%</f>
        <v>86.354964931746139</v>
      </c>
    </row>
    <row r="33" spans="1:6" ht="24.75" thickBot="1" x14ac:dyDescent="0.25">
      <c r="A33" s="1556" t="s">
        <v>11</v>
      </c>
      <c r="B33" s="627" t="s">
        <v>57</v>
      </c>
      <c r="C33" s="637">
        <f>SUM(C24+C15+C6)</f>
        <v>0</v>
      </c>
      <c r="D33" s="637">
        <f t="shared" ref="D33:E33" si="0">SUM(D24+D15+D6)</f>
        <v>0</v>
      </c>
      <c r="E33" s="637">
        <f t="shared" si="0"/>
        <v>0</v>
      </c>
      <c r="F33" s="638"/>
    </row>
    <row r="34" spans="1:6" ht="24.75" thickBot="1" x14ac:dyDescent="0.25">
      <c r="A34" s="1557"/>
      <c r="B34" s="627" t="s">
        <v>62</v>
      </c>
      <c r="C34" s="633">
        <f t="shared" ref="C34:E40" si="1">SUM(C25+C16+C7)</f>
        <v>0</v>
      </c>
      <c r="D34" s="633">
        <f t="shared" si="1"/>
        <v>0</v>
      </c>
      <c r="E34" s="633">
        <f t="shared" si="1"/>
        <v>0</v>
      </c>
      <c r="F34" s="630"/>
    </row>
    <row r="35" spans="1:6" ht="13.5" thickBot="1" x14ac:dyDescent="0.25">
      <c r="A35" s="1557"/>
      <c r="B35" s="627" t="s">
        <v>75</v>
      </c>
      <c r="C35" s="633">
        <f t="shared" si="1"/>
        <v>0</v>
      </c>
      <c r="D35" s="633">
        <f t="shared" si="1"/>
        <v>0</v>
      </c>
      <c r="E35" s="633">
        <f t="shared" si="1"/>
        <v>0</v>
      </c>
      <c r="F35" s="630"/>
    </row>
    <row r="36" spans="1:6" ht="13.5" thickBot="1" x14ac:dyDescent="0.25">
      <c r="A36" s="1557"/>
      <c r="B36" s="634" t="s">
        <v>55</v>
      </c>
      <c r="C36" s="633">
        <f t="shared" si="1"/>
        <v>57000</v>
      </c>
      <c r="D36" s="633">
        <f t="shared" si="1"/>
        <v>978850</v>
      </c>
      <c r="E36" s="633">
        <f t="shared" si="1"/>
        <v>585791</v>
      </c>
      <c r="F36" s="630">
        <f t="shared" ref="F36:F41" si="2">E36/D36*100</f>
        <v>59.844817898554425</v>
      </c>
    </row>
    <row r="37" spans="1:6" ht="13.5" thickBot="1" x14ac:dyDescent="0.25">
      <c r="A37" s="1557"/>
      <c r="B37" s="627" t="s">
        <v>76</v>
      </c>
      <c r="C37" s="633">
        <f t="shared" si="1"/>
        <v>0</v>
      </c>
      <c r="D37" s="633">
        <f t="shared" si="1"/>
        <v>0</v>
      </c>
      <c r="E37" s="633">
        <f t="shared" si="1"/>
        <v>0</v>
      </c>
      <c r="F37" s="635"/>
    </row>
    <row r="38" spans="1:6" ht="24.75" thickBot="1" x14ac:dyDescent="0.25">
      <c r="A38" s="1557"/>
      <c r="B38" s="627" t="s">
        <v>73</v>
      </c>
      <c r="C38" s="633">
        <f t="shared" si="1"/>
        <v>0</v>
      </c>
      <c r="D38" s="633">
        <f t="shared" si="1"/>
        <v>0</v>
      </c>
      <c r="E38" s="633">
        <f t="shared" si="1"/>
        <v>0</v>
      </c>
      <c r="F38" s="630"/>
    </row>
    <row r="39" spans="1:6" ht="24.75" thickBot="1" x14ac:dyDescent="0.25">
      <c r="A39" s="1557"/>
      <c r="B39" s="627" t="s">
        <v>64</v>
      </c>
      <c r="C39" s="633">
        <f t="shared" si="1"/>
        <v>0</v>
      </c>
      <c r="D39" s="633">
        <f t="shared" si="1"/>
        <v>0</v>
      </c>
      <c r="E39" s="633">
        <f t="shared" si="1"/>
        <v>0</v>
      </c>
      <c r="F39" s="635"/>
    </row>
    <row r="40" spans="1:6" ht="13.5" thickBot="1" x14ac:dyDescent="0.25">
      <c r="A40" s="1557"/>
      <c r="B40" s="627" t="s">
        <v>71</v>
      </c>
      <c r="C40" s="633">
        <f t="shared" si="1"/>
        <v>107392247</v>
      </c>
      <c r="D40" s="633">
        <f t="shared" si="1"/>
        <v>111683348</v>
      </c>
      <c r="E40" s="633">
        <f t="shared" si="1"/>
        <v>96444116</v>
      </c>
      <c r="F40" s="630">
        <f t="shared" si="2"/>
        <v>86.354964931746139</v>
      </c>
    </row>
    <row r="41" spans="1:6" ht="13.5" thickBot="1" x14ac:dyDescent="0.25">
      <c r="A41" s="1558"/>
      <c r="B41" s="636" t="s">
        <v>11</v>
      </c>
      <c r="C41" s="637">
        <f>SUM(C33:C40)</f>
        <v>107449247</v>
      </c>
      <c r="D41" s="637">
        <f>SUM(D33:D40)</f>
        <v>112662198</v>
      </c>
      <c r="E41" s="637">
        <f>SUM(E33:E40)</f>
        <v>97029907</v>
      </c>
      <c r="F41" s="638">
        <f t="shared" si="2"/>
        <v>86.124635168222085</v>
      </c>
    </row>
    <row r="42" spans="1:6" ht="24.75" thickBot="1" x14ac:dyDescent="0.25">
      <c r="A42" s="1566" t="s">
        <v>11</v>
      </c>
      <c r="B42" s="627" t="s">
        <v>57</v>
      </c>
      <c r="C42" s="628">
        <f>SUM(C33+C24+C15+C6)</f>
        <v>0</v>
      </c>
      <c r="D42" s="628">
        <f>SUM(D33+D24+D15+D6)</f>
        <v>0</v>
      </c>
      <c r="E42" s="628">
        <f>SUM(E33+E24+E15+E6)</f>
        <v>0</v>
      </c>
      <c r="F42" s="630" t="e">
        <f>E42/D42*100</f>
        <v>#DIV/0!</v>
      </c>
    </row>
    <row r="43" spans="1:6" ht="24.75" thickBot="1" x14ac:dyDescent="0.25">
      <c r="A43" s="1567"/>
      <c r="B43" s="627" t="s">
        <v>62</v>
      </c>
      <c r="C43" s="628">
        <f t="shared" ref="C43:E49" si="3">SUM(C34+C25+C16+C7)</f>
        <v>0</v>
      </c>
      <c r="D43" s="628">
        <f t="shared" si="3"/>
        <v>0</v>
      </c>
      <c r="E43" s="629"/>
      <c r="F43" s="630"/>
    </row>
    <row r="44" spans="1:6" ht="13.5" thickBot="1" x14ac:dyDescent="0.25">
      <c r="A44" s="1567"/>
      <c r="B44" s="627" t="s">
        <v>75</v>
      </c>
      <c r="C44" s="628">
        <f t="shared" si="3"/>
        <v>0</v>
      </c>
      <c r="D44" s="628">
        <f t="shared" si="3"/>
        <v>0</v>
      </c>
      <c r="E44" s="629"/>
      <c r="F44" s="630"/>
    </row>
    <row r="45" spans="1:6" ht="13.5" thickBot="1" x14ac:dyDescent="0.25">
      <c r="A45" s="1567"/>
      <c r="B45" s="627" t="s">
        <v>55</v>
      </c>
      <c r="C45" s="628">
        <f t="shared" si="3"/>
        <v>114000</v>
      </c>
      <c r="D45" s="628">
        <f t="shared" si="3"/>
        <v>1957700</v>
      </c>
      <c r="E45" s="628">
        <f t="shared" si="3"/>
        <v>1171582</v>
      </c>
      <c r="F45" s="630">
        <f t="shared" ref="F45:F50" si="4">E45/D45*100</f>
        <v>59.844817898554425</v>
      </c>
    </row>
    <row r="46" spans="1:6" ht="13.5" thickBot="1" x14ac:dyDescent="0.25">
      <c r="A46" s="1567"/>
      <c r="B46" s="627" t="s">
        <v>76</v>
      </c>
      <c r="C46" s="628">
        <f t="shared" si="3"/>
        <v>0</v>
      </c>
      <c r="D46" s="628">
        <f t="shared" si="3"/>
        <v>0</v>
      </c>
      <c r="E46" s="629"/>
      <c r="F46" s="630"/>
    </row>
    <row r="47" spans="1:6" ht="24.75" thickBot="1" x14ac:dyDescent="0.25">
      <c r="A47" s="1567"/>
      <c r="B47" s="627" t="s">
        <v>73</v>
      </c>
      <c r="C47" s="628">
        <f t="shared" si="3"/>
        <v>0</v>
      </c>
      <c r="D47" s="628">
        <f t="shared" si="3"/>
        <v>0</v>
      </c>
      <c r="E47" s="628">
        <f t="shared" si="3"/>
        <v>0</v>
      </c>
      <c r="F47" s="630"/>
    </row>
    <row r="48" spans="1:6" ht="24.75" thickBot="1" x14ac:dyDescent="0.25">
      <c r="A48" s="1567"/>
      <c r="B48" s="627" t="s">
        <v>64</v>
      </c>
      <c r="C48" s="628">
        <f t="shared" si="3"/>
        <v>0</v>
      </c>
      <c r="D48" s="628">
        <f t="shared" si="3"/>
        <v>0</v>
      </c>
      <c r="E48" s="629"/>
      <c r="F48" s="630"/>
    </row>
    <row r="49" spans="1:6" ht="13.5" thickBot="1" x14ac:dyDescent="0.25">
      <c r="A49" s="1567"/>
      <c r="B49" s="627" t="s">
        <v>71</v>
      </c>
      <c r="C49" s="628">
        <f t="shared" si="3"/>
        <v>214784494</v>
      </c>
      <c r="D49" s="628">
        <f t="shared" si="3"/>
        <v>223366696</v>
      </c>
      <c r="E49" s="628">
        <f t="shared" si="3"/>
        <v>192888232</v>
      </c>
      <c r="F49" s="630">
        <f t="shared" si="4"/>
        <v>86.354964931746139</v>
      </c>
    </row>
    <row r="50" spans="1:6" ht="13.5" thickBot="1" x14ac:dyDescent="0.25">
      <c r="A50" s="1568"/>
      <c r="B50" s="631" t="s">
        <v>11</v>
      </c>
      <c r="C50" s="628">
        <f>SUM(C42:C49)</f>
        <v>214898494</v>
      </c>
      <c r="D50" s="628">
        <f>SUM(D42:D49)</f>
        <v>225324396</v>
      </c>
      <c r="E50" s="628">
        <f>SUM(E42:E49)</f>
        <v>194059814</v>
      </c>
      <c r="F50" s="630">
        <f t="shared" si="4"/>
        <v>86.124635168222085</v>
      </c>
    </row>
  </sheetData>
  <mergeCells count="7">
    <mergeCell ref="A42:A50"/>
    <mergeCell ref="A1:F2"/>
    <mergeCell ref="A6:A14"/>
    <mergeCell ref="A15:A23"/>
    <mergeCell ref="A24:A32"/>
    <mergeCell ref="A33:A41"/>
    <mergeCell ref="E3:F3"/>
  </mergeCells>
  <pageMargins left="0.74803149606299213" right="0.74803149606299213" top="0.98425196850393704" bottom="0.98425196850393704" header="0.51181102362204722" footer="0.51181102362204722"/>
  <pageSetup paperSize="9" scale="57" orientation="portrait" r:id="rId1"/>
  <headerFooter scaleWithDoc="0" alignWithMargins="0">
    <oddHeader>&amp;R1.2)a.sz. melléklete
12/2018.(V.31.)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Layout" topLeftCell="E1" zoomScaleNormal="120" workbookViewId="0">
      <selection activeCell="K21" sqref="K21"/>
    </sheetView>
  </sheetViews>
  <sheetFormatPr defaultRowHeight="12.75" x14ac:dyDescent="0.2"/>
  <cols>
    <col min="1" max="1" width="32.5703125" customWidth="1"/>
    <col min="2" max="2" width="34.140625" customWidth="1"/>
    <col min="3" max="3" width="17.42578125" style="616" customWidth="1"/>
    <col min="4" max="4" width="16.7109375" style="616" customWidth="1"/>
    <col min="5" max="5" width="15.7109375" style="616" customWidth="1"/>
    <col min="6" max="6" width="16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6" ht="15.75" customHeight="1" x14ac:dyDescent="0.2">
      <c r="A1" s="1559" t="s">
        <v>614</v>
      </c>
      <c r="B1" s="1559"/>
      <c r="C1" s="1559"/>
      <c r="D1" s="1559"/>
      <c r="E1" s="1559"/>
    </row>
    <row r="2" spans="1:6" ht="12.75" customHeight="1" x14ac:dyDescent="0.2">
      <c r="A2" s="1559"/>
      <c r="B2" s="1559"/>
      <c r="C2" s="1559"/>
      <c r="D2" s="1559"/>
      <c r="E2" s="1559"/>
    </row>
    <row r="4" spans="1:6" x14ac:dyDescent="0.2">
      <c r="E4" s="1570" t="s">
        <v>197</v>
      </c>
      <c r="F4" s="1570"/>
    </row>
    <row r="5" spans="1:6" ht="13.5" thickBot="1" x14ac:dyDescent="0.25"/>
    <row r="6" spans="1:6" ht="16.5" thickBot="1" x14ac:dyDescent="0.3">
      <c r="A6" s="315" t="s">
        <v>77</v>
      </c>
      <c r="B6" s="316" t="s">
        <v>162</v>
      </c>
      <c r="C6" s="604" t="s">
        <v>158</v>
      </c>
      <c r="D6" s="604" t="s">
        <v>163</v>
      </c>
      <c r="E6" s="604" t="s">
        <v>160</v>
      </c>
      <c r="F6" s="337" t="s">
        <v>161</v>
      </c>
    </row>
    <row r="7" spans="1:6" ht="24" x14ac:dyDescent="0.2">
      <c r="A7" s="1571" t="s">
        <v>383</v>
      </c>
      <c r="B7" s="358" t="s">
        <v>57</v>
      </c>
      <c r="C7" s="860"/>
      <c r="D7" s="860"/>
      <c r="E7" s="860"/>
      <c r="F7" s="861"/>
    </row>
    <row r="8" spans="1:6" ht="24" x14ac:dyDescent="0.2">
      <c r="A8" s="1572"/>
      <c r="B8" s="359" t="s">
        <v>62</v>
      </c>
      <c r="C8" s="862"/>
      <c r="D8" s="862"/>
      <c r="E8" s="862"/>
      <c r="F8" s="863"/>
    </row>
    <row r="9" spans="1:6" x14ac:dyDescent="0.2">
      <c r="A9" s="1572"/>
      <c r="B9" s="359" t="s">
        <v>75</v>
      </c>
      <c r="C9" s="862"/>
      <c r="D9" s="862"/>
      <c r="E9" s="862"/>
      <c r="F9" s="863"/>
    </row>
    <row r="10" spans="1:6" x14ac:dyDescent="0.2">
      <c r="A10" s="1572"/>
      <c r="B10" s="359" t="s">
        <v>55</v>
      </c>
      <c r="C10" s="862"/>
      <c r="D10" s="862"/>
      <c r="E10" s="862"/>
      <c r="F10" s="863"/>
    </row>
    <row r="11" spans="1:6" x14ac:dyDescent="0.2">
      <c r="A11" s="1572"/>
      <c r="B11" s="359" t="s">
        <v>76</v>
      </c>
      <c r="C11" s="862"/>
      <c r="D11" s="862"/>
      <c r="E11" s="862"/>
      <c r="F11" s="863"/>
    </row>
    <row r="12" spans="1:6" x14ac:dyDescent="0.2">
      <c r="A12" s="1572"/>
      <c r="B12" s="359" t="s">
        <v>73</v>
      </c>
      <c r="C12" s="862"/>
      <c r="D12" s="862"/>
      <c r="E12" s="862"/>
      <c r="F12" s="863"/>
    </row>
    <row r="13" spans="1:6" ht="24" x14ac:dyDescent="0.2">
      <c r="A13" s="1572"/>
      <c r="B13" s="359" t="s">
        <v>64</v>
      </c>
      <c r="C13" s="862"/>
      <c r="D13" s="862"/>
      <c r="E13" s="862"/>
      <c r="F13" s="863"/>
    </row>
    <row r="14" spans="1:6" ht="13.5" thickBot="1" x14ac:dyDescent="0.25">
      <c r="A14" s="1572"/>
      <c r="B14" s="859" t="s">
        <v>71</v>
      </c>
      <c r="C14" s="864">
        <v>11172922</v>
      </c>
      <c r="D14" s="864">
        <v>12339786</v>
      </c>
      <c r="E14" s="864">
        <v>11162662</v>
      </c>
      <c r="F14" s="865">
        <f>E14/D14*100</f>
        <v>90.460742187911521</v>
      </c>
    </row>
    <row r="15" spans="1:6" ht="13.5" thickBot="1" x14ac:dyDescent="0.25">
      <c r="A15" s="1573"/>
      <c r="B15" s="1212" t="s">
        <v>11</v>
      </c>
      <c r="C15" s="1213">
        <f>SUM(C7:C14)</f>
        <v>11172922</v>
      </c>
      <c r="D15" s="1214">
        <f>SUM(D7:D14)</f>
        <v>12339786</v>
      </c>
      <c r="E15" s="1215">
        <f>SUM(E7:E14)</f>
        <v>11162662</v>
      </c>
      <c r="F15" s="1216">
        <f>E15/D15*100</f>
        <v>90.460742187911521</v>
      </c>
    </row>
    <row r="16" spans="1:6" ht="24" x14ac:dyDescent="0.2">
      <c r="A16" s="1563" t="s">
        <v>88</v>
      </c>
      <c r="B16" s="310" t="s">
        <v>57</v>
      </c>
      <c r="C16" s="612">
        <v>0</v>
      </c>
      <c r="D16" s="612">
        <v>200000</v>
      </c>
      <c r="E16" s="612">
        <v>200000</v>
      </c>
      <c r="F16" s="608">
        <f t="shared" ref="F16" si="0">E16/D16*100</f>
        <v>100</v>
      </c>
    </row>
    <row r="17" spans="1:6" ht="24" x14ac:dyDescent="0.2">
      <c r="A17" s="1561"/>
      <c r="B17" s="177" t="s">
        <v>62</v>
      </c>
      <c r="C17" s="607"/>
      <c r="D17" s="607"/>
      <c r="E17" s="607"/>
      <c r="F17" s="608"/>
    </row>
    <row r="18" spans="1:6" x14ac:dyDescent="0.2">
      <c r="A18" s="1561"/>
      <c r="B18" s="177" t="s">
        <v>75</v>
      </c>
      <c r="C18" s="607"/>
      <c r="D18" s="607"/>
      <c r="E18" s="607"/>
      <c r="F18" s="608"/>
    </row>
    <row r="19" spans="1:6" x14ac:dyDescent="0.2">
      <c r="A19" s="1561"/>
      <c r="B19" s="177" t="s">
        <v>55</v>
      </c>
      <c r="C19" s="607">
        <v>622000</v>
      </c>
      <c r="D19" s="607">
        <v>678173</v>
      </c>
      <c r="E19" s="607">
        <v>774792</v>
      </c>
      <c r="F19" s="608">
        <f>E19/D19*100</f>
        <v>114.24695468560382</v>
      </c>
    </row>
    <row r="20" spans="1:6" x14ac:dyDescent="0.2">
      <c r="A20" s="1561"/>
      <c r="B20" s="177" t="s">
        <v>76</v>
      </c>
      <c r="C20" s="607"/>
      <c r="D20" s="607"/>
      <c r="E20" s="607"/>
      <c r="F20" s="608"/>
    </row>
    <row r="21" spans="1:6" x14ac:dyDescent="0.2">
      <c r="A21" s="1561"/>
      <c r="B21" s="177" t="s">
        <v>73</v>
      </c>
      <c r="C21" s="607"/>
      <c r="D21" s="607"/>
      <c r="E21" s="607"/>
      <c r="F21" s="608"/>
    </row>
    <row r="22" spans="1:6" ht="24" x14ac:dyDescent="0.2">
      <c r="A22" s="1561"/>
      <c r="B22" s="177" t="s">
        <v>64</v>
      </c>
      <c r="C22" s="609"/>
      <c r="D22" s="607"/>
      <c r="E22" s="607"/>
      <c r="F22" s="608"/>
    </row>
    <row r="23" spans="1:6" x14ac:dyDescent="0.2">
      <c r="A23" s="1561"/>
      <c r="B23" s="177" t="s">
        <v>71</v>
      </c>
      <c r="C23" s="607"/>
      <c r="D23" s="607"/>
      <c r="E23" s="607"/>
      <c r="F23" s="608"/>
    </row>
    <row r="24" spans="1:6" ht="13.5" thickBot="1" x14ac:dyDescent="0.25">
      <c r="A24" s="1564"/>
      <c r="B24" s="251" t="s">
        <v>11</v>
      </c>
      <c r="C24" s="613">
        <f>SUM(C16:C23)</f>
        <v>622000</v>
      </c>
      <c r="D24" s="613">
        <f>SUM(D16:D23)</f>
        <v>878173</v>
      </c>
      <c r="E24" s="613">
        <f>SUM(E16:E23)</f>
        <v>974792</v>
      </c>
      <c r="F24" s="614">
        <f>E24/D24*100</f>
        <v>111.0022740393977</v>
      </c>
    </row>
    <row r="25" spans="1:6" ht="24" x14ac:dyDescent="0.2">
      <c r="A25" s="1560" t="s">
        <v>90</v>
      </c>
      <c r="B25" s="307" t="s">
        <v>57</v>
      </c>
      <c r="C25" s="605"/>
      <c r="D25" s="605">
        <v>0</v>
      </c>
      <c r="E25" s="605">
        <v>0</v>
      </c>
      <c r="F25" s="606"/>
    </row>
    <row r="26" spans="1:6" ht="24" x14ac:dyDescent="0.2">
      <c r="A26" s="1561"/>
      <c r="B26" s="177" t="s">
        <v>62</v>
      </c>
      <c r="C26" s="607"/>
      <c r="D26" s="607"/>
      <c r="E26" s="607"/>
      <c r="F26" s="608"/>
    </row>
    <row r="27" spans="1:6" x14ac:dyDescent="0.2">
      <c r="A27" s="1561"/>
      <c r="B27" s="177" t="s">
        <v>75</v>
      </c>
      <c r="C27" s="607"/>
      <c r="D27" s="607"/>
      <c r="E27" s="607"/>
      <c r="F27" s="608"/>
    </row>
    <row r="28" spans="1:6" x14ac:dyDescent="0.2">
      <c r="A28" s="1561"/>
      <c r="B28" s="177" t="s">
        <v>55</v>
      </c>
      <c r="C28" s="607"/>
      <c r="D28" s="607">
        <v>4146</v>
      </c>
      <c r="E28" s="607">
        <v>5140</v>
      </c>
      <c r="F28" s="608">
        <f>E28/D28*100</f>
        <v>123.97491558128317</v>
      </c>
    </row>
    <row r="29" spans="1:6" x14ac:dyDescent="0.2">
      <c r="A29" s="1561"/>
      <c r="B29" s="177" t="s">
        <v>76</v>
      </c>
      <c r="C29" s="607"/>
      <c r="D29" s="607"/>
      <c r="E29" s="607"/>
      <c r="F29" s="608"/>
    </row>
    <row r="30" spans="1:6" x14ac:dyDescent="0.2">
      <c r="A30" s="1561"/>
      <c r="B30" s="177" t="s">
        <v>73</v>
      </c>
      <c r="C30" s="607"/>
      <c r="D30" s="607"/>
      <c r="E30" s="607"/>
      <c r="F30" s="608"/>
    </row>
    <row r="31" spans="1:6" ht="24" x14ac:dyDescent="0.2">
      <c r="A31" s="1561"/>
      <c r="B31" s="177" t="s">
        <v>64</v>
      </c>
      <c r="C31" s="609"/>
      <c r="D31" s="607"/>
      <c r="E31" s="607"/>
      <c r="F31" s="608"/>
    </row>
    <row r="32" spans="1:6" x14ac:dyDescent="0.2">
      <c r="A32" s="1561"/>
      <c r="B32" s="177" t="s">
        <v>71</v>
      </c>
      <c r="C32" s="607"/>
      <c r="D32" s="607">
        <v>0</v>
      </c>
      <c r="E32" s="607"/>
      <c r="F32" s="608"/>
    </row>
    <row r="33" spans="1:6" ht="13.5" thickBot="1" x14ac:dyDescent="0.25">
      <c r="A33" s="1564"/>
      <c r="B33" s="251" t="s">
        <v>11</v>
      </c>
      <c r="C33" s="613">
        <f>SUM(C25:C32)</f>
        <v>0</v>
      </c>
      <c r="D33" s="613">
        <f>SUM(D25:D32)</f>
        <v>4146</v>
      </c>
      <c r="E33" s="613">
        <f>SUM(E25:E32)</f>
        <v>5140</v>
      </c>
      <c r="F33" s="614">
        <f>E33/D33*100</f>
        <v>123.97491558128317</v>
      </c>
    </row>
    <row r="34" spans="1:6" ht="24" x14ac:dyDescent="0.2">
      <c r="A34" s="1560" t="s">
        <v>11</v>
      </c>
      <c r="B34" s="307" t="s">
        <v>57</v>
      </c>
      <c r="C34" s="615">
        <f>C16+C25+C7</f>
        <v>0</v>
      </c>
      <c r="D34" s="615">
        <f t="shared" ref="D34:E34" si="1">D16+D25+D7</f>
        <v>200000</v>
      </c>
      <c r="E34" s="615">
        <f t="shared" si="1"/>
        <v>200000</v>
      </c>
      <c r="F34" s="606">
        <f t="shared" ref="F34" si="2">E34/D34*100</f>
        <v>100</v>
      </c>
    </row>
    <row r="35" spans="1:6" ht="24" x14ac:dyDescent="0.2">
      <c r="A35" s="1561"/>
      <c r="B35" s="177" t="s">
        <v>62</v>
      </c>
      <c r="C35" s="1206">
        <f t="shared" ref="C35:E35" si="3">C17+C26+C8</f>
        <v>0</v>
      </c>
      <c r="D35" s="1206">
        <f t="shared" si="3"/>
        <v>0</v>
      </c>
      <c r="E35" s="1206">
        <f t="shared" si="3"/>
        <v>0</v>
      </c>
      <c r="F35" s="608"/>
    </row>
    <row r="36" spans="1:6" x14ac:dyDescent="0.2">
      <c r="A36" s="1561"/>
      <c r="B36" s="177" t="s">
        <v>75</v>
      </c>
      <c r="C36" s="1206">
        <f t="shared" ref="C36:E36" si="4">C18+C27+C9</f>
        <v>0</v>
      </c>
      <c r="D36" s="1206">
        <f t="shared" si="4"/>
        <v>0</v>
      </c>
      <c r="E36" s="1206">
        <f t="shared" si="4"/>
        <v>0</v>
      </c>
      <c r="F36" s="608"/>
    </row>
    <row r="37" spans="1:6" x14ac:dyDescent="0.2">
      <c r="A37" s="1561"/>
      <c r="B37" s="177" t="s">
        <v>55</v>
      </c>
      <c r="C37" s="1206">
        <f t="shared" ref="C37:E37" si="5">C19+C28+C10</f>
        <v>622000</v>
      </c>
      <c r="D37" s="1206">
        <f t="shared" si="5"/>
        <v>682319</v>
      </c>
      <c r="E37" s="1206">
        <f t="shared" si="5"/>
        <v>779932</v>
      </c>
      <c r="F37" s="608">
        <f>E37/D37*100</f>
        <v>114.30606505168403</v>
      </c>
    </row>
    <row r="38" spans="1:6" x14ac:dyDescent="0.2">
      <c r="A38" s="1561"/>
      <c r="B38" s="177" t="s">
        <v>76</v>
      </c>
      <c r="C38" s="1206">
        <f t="shared" ref="C38:E38" si="6">C20+C29+C11</f>
        <v>0</v>
      </c>
      <c r="D38" s="1206">
        <f t="shared" si="6"/>
        <v>0</v>
      </c>
      <c r="E38" s="1206">
        <f t="shared" si="6"/>
        <v>0</v>
      </c>
      <c r="F38" s="608"/>
    </row>
    <row r="39" spans="1:6" x14ac:dyDescent="0.2">
      <c r="A39" s="1561"/>
      <c r="B39" s="177" t="s">
        <v>73</v>
      </c>
      <c r="C39" s="1206">
        <f t="shared" ref="C39:E39" si="7">C21+C30+C12</f>
        <v>0</v>
      </c>
      <c r="D39" s="1206">
        <f t="shared" si="7"/>
        <v>0</v>
      </c>
      <c r="E39" s="1206">
        <f t="shared" si="7"/>
        <v>0</v>
      </c>
      <c r="F39" s="608"/>
    </row>
    <row r="40" spans="1:6" ht="24" x14ac:dyDescent="0.2">
      <c r="A40" s="1561"/>
      <c r="B40" s="177" t="s">
        <v>64</v>
      </c>
      <c r="C40" s="1206">
        <f t="shared" ref="C40:E40" si="8">C22+C31+C13</f>
        <v>0</v>
      </c>
      <c r="D40" s="1206">
        <f t="shared" si="8"/>
        <v>0</v>
      </c>
      <c r="E40" s="1206">
        <f t="shared" si="8"/>
        <v>0</v>
      </c>
      <c r="F40" s="608"/>
    </row>
    <row r="41" spans="1:6" x14ac:dyDescent="0.2">
      <c r="A41" s="1561"/>
      <c r="B41" s="177" t="s">
        <v>71</v>
      </c>
      <c r="C41" s="1206">
        <f t="shared" ref="C41:E41" si="9">C23+C32+C14</f>
        <v>11172922</v>
      </c>
      <c r="D41" s="1206">
        <f t="shared" si="9"/>
        <v>12339786</v>
      </c>
      <c r="E41" s="1206">
        <f t="shared" si="9"/>
        <v>11162662</v>
      </c>
      <c r="F41" s="608">
        <f>E41/D41*100</f>
        <v>90.460742187911521</v>
      </c>
    </row>
    <row r="42" spans="1:6" ht="13.5" thickBot="1" x14ac:dyDescent="0.25">
      <c r="A42" s="1562"/>
      <c r="B42" s="178" t="s">
        <v>11</v>
      </c>
      <c r="C42" s="610">
        <f>SUM(C34:C41)</f>
        <v>11794922</v>
      </c>
      <c r="D42" s="610">
        <f>SUM(D34:D41)</f>
        <v>13222105</v>
      </c>
      <c r="E42" s="610">
        <f>SUM(E34:E41)</f>
        <v>12142594</v>
      </c>
      <c r="F42" s="611">
        <f>E42/D42*100</f>
        <v>91.835558710205362</v>
      </c>
    </row>
  </sheetData>
  <mergeCells count="6">
    <mergeCell ref="A34:A42"/>
    <mergeCell ref="E4:F4"/>
    <mergeCell ref="A7:A15"/>
    <mergeCell ref="A1:E2"/>
    <mergeCell ref="A16:A24"/>
    <mergeCell ref="A25:A3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&amp;R1.3.sz. melléklete
12/2018.(V.31.)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Layout" topLeftCell="B1" zoomScaleNormal="100" workbookViewId="0">
      <selection activeCell="G1" sqref="G1"/>
    </sheetView>
  </sheetViews>
  <sheetFormatPr defaultRowHeight="12.75" x14ac:dyDescent="0.2"/>
  <cols>
    <col min="1" max="1" width="32.5703125" customWidth="1"/>
    <col min="2" max="2" width="34.140625" customWidth="1"/>
    <col min="3" max="3" width="17.42578125" customWidth="1"/>
    <col min="4" max="4" width="16.7109375" customWidth="1"/>
    <col min="5" max="5" width="15.7109375" customWidth="1"/>
    <col min="6" max="6" width="18.42578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6" ht="15.75" customHeight="1" x14ac:dyDescent="0.2">
      <c r="A1" s="1559" t="s">
        <v>615</v>
      </c>
      <c r="B1" s="1559"/>
      <c r="C1" s="1559"/>
      <c r="D1" s="1559"/>
      <c r="E1" s="1559"/>
      <c r="F1" s="1559"/>
    </row>
    <row r="2" spans="1:6" ht="12.75" customHeight="1" x14ac:dyDescent="0.2">
      <c r="A2" s="1559"/>
      <c r="B2" s="1559"/>
      <c r="C2" s="1559"/>
      <c r="D2" s="1559"/>
      <c r="E2" s="1559"/>
      <c r="F2" s="1559"/>
    </row>
    <row r="4" spans="1:6" x14ac:dyDescent="0.2">
      <c r="E4" s="1569" t="s">
        <v>554</v>
      </c>
      <c r="F4" s="1569"/>
    </row>
    <row r="5" spans="1:6" ht="13.5" thickBot="1" x14ac:dyDescent="0.25"/>
    <row r="6" spans="1:6" ht="16.5" thickBot="1" x14ac:dyDescent="0.3">
      <c r="A6" s="315" t="s">
        <v>77</v>
      </c>
      <c r="B6" s="316" t="s">
        <v>162</v>
      </c>
      <c r="C6" s="604" t="s">
        <v>158</v>
      </c>
      <c r="D6" s="604" t="s">
        <v>163</v>
      </c>
      <c r="E6" s="604" t="s">
        <v>160</v>
      </c>
      <c r="F6" s="337" t="s">
        <v>161</v>
      </c>
    </row>
    <row r="7" spans="1:6" ht="24" x14ac:dyDescent="0.2">
      <c r="A7" s="1571" t="s">
        <v>383</v>
      </c>
      <c r="B7" s="358" t="s">
        <v>57</v>
      </c>
      <c r="C7" s="860"/>
      <c r="D7" s="860"/>
      <c r="E7" s="860"/>
      <c r="F7" s="861"/>
    </row>
    <row r="8" spans="1:6" ht="24" x14ac:dyDescent="0.2">
      <c r="A8" s="1572"/>
      <c r="B8" s="359" t="s">
        <v>62</v>
      </c>
      <c r="C8" s="862"/>
      <c r="D8" s="862"/>
      <c r="E8" s="862"/>
      <c r="F8" s="863"/>
    </row>
    <row r="9" spans="1:6" x14ac:dyDescent="0.2">
      <c r="A9" s="1572"/>
      <c r="B9" s="359" t="s">
        <v>75</v>
      </c>
      <c r="C9" s="862"/>
      <c r="D9" s="862"/>
      <c r="E9" s="862"/>
      <c r="F9" s="863"/>
    </row>
    <row r="10" spans="1:6" x14ac:dyDescent="0.2">
      <c r="A10" s="1572"/>
      <c r="B10" s="359" t="s">
        <v>55</v>
      </c>
      <c r="C10" s="862"/>
      <c r="D10" s="862"/>
      <c r="E10" s="862"/>
      <c r="F10" s="863"/>
    </row>
    <row r="11" spans="1:6" x14ac:dyDescent="0.2">
      <c r="A11" s="1572"/>
      <c r="B11" s="359" t="s">
        <v>76</v>
      </c>
      <c r="C11" s="862"/>
      <c r="D11" s="862"/>
      <c r="E11" s="862"/>
      <c r="F11" s="863"/>
    </row>
    <row r="12" spans="1:6" x14ac:dyDescent="0.2">
      <c r="A12" s="1572"/>
      <c r="B12" s="359" t="s">
        <v>73</v>
      </c>
      <c r="C12" s="862"/>
      <c r="D12" s="862"/>
      <c r="E12" s="862"/>
      <c r="F12" s="863"/>
    </row>
    <row r="13" spans="1:6" ht="24" x14ac:dyDescent="0.2">
      <c r="A13" s="1572"/>
      <c r="B13" s="359" t="s">
        <v>64</v>
      </c>
      <c r="C13" s="862"/>
      <c r="D13" s="862"/>
      <c r="E13" s="862"/>
      <c r="F13" s="863"/>
    </row>
    <row r="14" spans="1:6" ht="13.5" thickBot="1" x14ac:dyDescent="0.25">
      <c r="A14" s="1572"/>
      <c r="B14" s="859" t="s">
        <v>71</v>
      </c>
      <c r="C14" s="864">
        <v>11172922</v>
      </c>
      <c r="D14" s="864">
        <v>12339786</v>
      </c>
      <c r="E14" s="864">
        <v>11162662</v>
      </c>
      <c r="F14" s="865">
        <f>E14/D14*100</f>
        <v>90.460742187911521</v>
      </c>
    </row>
    <row r="15" spans="1:6" ht="13.5" thickBot="1" x14ac:dyDescent="0.25">
      <c r="A15" s="1573"/>
      <c r="B15" s="1212" t="s">
        <v>11</v>
      </c>
      <c r="C15" s="1213">
        <f>SUM(C7:C14)</f>
        <v>11172922</v>
      </c>
      <c r="D15" s="1214">
        <f>SUM(D7:D14)</f>
        <v>12339786</v>
      </c>
      <c r="E15" s="1215">
        <f>SUM(E7:E14)</f>
        <v>11162662</v>
      </c>
      <c r="F15" s="1216">
        <f>E15/D15*100</f>
        <v>90.460742187911521</v>
      </c>
    </row>
    <row r="16" spans="1:6" ht="24" x14ac:dyDescent="0.2">
      <c r="A16" s="1563" t="s">
        <v>88</v>
      </c>
      <c r="B16" s="310" t="s">
        <v>57</v>
      </c>
      <c r="C16" s="612">
        <v>0</v>
      </c>
      <c r="D16" s="612">
        <v>200000</v>
      </c>
      <c r="E16" s="612">
        <v>200000</v>
      </c>
      <c r="F16" s="608">
        <f t="shared" ref="F16" si="0">E16/D16*100</f>
        <v>100</v>
      </c>
    </row>
    <row r="17" spans="1:6" ht="24" x14ac:dyDescent="0.2">
      <c r="A17" s="1561"/>
      <c r="B17" s="177" t="s">
        <v>62</v>
      </c>
      <c r="C17" s="607"/>
      <c r="D17" s="607"/>
      <c r="E17" s="607"/>
      <c r="F17" s="608"/>
    </row>
    <row r="18" spans="1:6" x14ac:dyDescent="0.2">
      <c r="A18" s="1561"/>
      <c r="B18" s="177" t="s">
        <v>75</v>
      </c>
      <c r="C18" s="607"/>
      <c r="D18" s="607"/>
      <c r="E18" s="607"/>
      <c r="F18" s="608"/>
    </row>
    <row r="19" spans="1:6" x14ac:dyDescent="0.2">
      <c r="A19" s="1561"/>
      <c r="B19" s="177" t="s">
        <v>55</v>
      </c>
      <c r="C19" s="607">
        <v>622000</v>
      </c>
      <c r="D19" s="607">
        <v>678173</v>
      </c>
      <c r="E19" s="607">
        <v>774792</v>
      </c>
      <c r="F19" s="608">
        <f>E19/D19*100</f>
        <v>114.24695468560382</v>
      </c>
    </row>
    <row r="20" spans="1:6" x14ac:dyDescent="0.2">
      <c r="A20" s="1561"/>
      <c r="B20" s="177" t="s">
        <v>76</v>
      </c>
      <c r="C20" s="607"/>
      <c r="D20" s="607"/>
      <c r="E20" s="607"/>
      <c r="F20" s="608"/>
    </row>
    <row r="21" spans="1:6" x14ac:dyDescent="0.2">
      <c r="A21" s="1561"/>
      <c r="B21" s="177" t="s">
        <v>73</v>
      </c>
      <c r="C21" s="607"/>
      <c r="D21" s="607"/>
      <c r="E21" s="607"/>
      <c r="F21" s="608"/>
    </row>
    <row r="22" spans="1:6" ht="24" x14ac:dyDescent="0.2">
      <c r="A22" s="1561"/>
      <c r="B22" s="177" t="s">
        <v>64</v>
      </c>
      <c r="C22" s="609"/>
      <c r="D22" s="607"/>
      <c r="E22" s="607"/>
      <c r="F22" s="608"/>
    </row>
    <row r="23" spans="1:6" x14ac:dyDescent="0.2">
      <c r="A23" s="1561"/>
      <c r="B23" s="177" t="s">
        <v>71</v>
      </c>
      <c r="C23" s="607"/>
      <c r="D23" s="607"/>
      <c r="E23" s="607"/>
      <c r="F23" s="608"/>
    </row>
    <row r="24" spans="1:6" ht="13.5" thickBot="1" x14ac:dyDescent="0.25">
      <c r="A24" s="1564"/>
      <c r="B24" s="251" t="s">
        <v>11</v>
      </c>
      <c r="C24" s="613">
        <f>SUM(C16:C23)</f>
        <v>622000</v>
      </c>
      <c r="D24" s="613">
        <f>SUM(D16:D23)</f>
        <v>878173</v>
      </c>
      <c r="E24" s="613">
        <f>SUM(E16:E23)</f>
        <v>974792</v>
      </c>
      <c r="F24" s="614">
        <f>E24/D24*100</f>
        <v>111.0022740393977</v>
      </c>
    </row>
    <row r="25" spans="1:6" ht="24" x14ac:dyDescent="0.2">
      <c r="A25" s="1560" t="s">
        <v>90</v>
      </c>
      <c r="B25" s="307" t="s">
        <v>57</v>
      </c>
      <c r="C25" s="605"/>
      <c r="D25" s="605">
        <v>0</v>
      </c>
      <c r="E25" s="605">
        <v>0</v>
      </c>
      <c r="F25" s="606"/>
    </row>
    <row r="26" spans="1:6" ht="24" x14ac:dyDescent="0.2">
      <c r="A26" s="1561"/>
      <c r="B26" s="177" t="s">
        <v>62</v>
      </c>
      <c r="C26" s="607"/>
      <c r="D26" s="607"/>
      <c r="E26" s="607"/>
      <c r="F26" s="608"/>
    </row>
    <row r="27" spans="1:6" x14ac:dyDescent="0.2">
      <c r="A27" s="1561"/>
      <c r="B27" s="177" t="s">
        <v>75</v>
      </c>
      <c r="C27" s="607"/>
      <c r="D27" s="607"/>
      <c r="E27" s="607"/>
      <c r="F27" s="608"/>
    </row>
    <row r="28" spans="1:6" x14ac:dyDescent="0.2">
      <c r="A28" s="1561"/>
      <c r="B28" s="177" t="s">
        <v>55</v>
      </c>
      <c r="C28" s="607"/>
      <c r="D28" s="607">
        <v>4146</v>
      </c>
      <c r="E28" s="607">
        <v>5140</v>
      </c>
      <c r="F28" s="608">
        <f>E28/D28*100</f>
        <v>123.97491558128317</v>
      </c>
    </row>
    <row r="29" spans="1:6" x14ac:dyDescent="0.2">
      <c r="A29" s="1561"/>
      <c r="B29" s="177" t="s">
        <v>76</v>
      </c>
      <c r="C29" s="607"/>
      <c r="D29" s="607"/>
      <c r="E29" s="607"/>
      <c r="F29" s="608"/>
    </row>
    <row r="30" spans="1:6" x14ac:dyDescent="0.2">
      <c r="A30" s="1561"/>
      <c r="B30" s="177" t="s">
        <v>73</v>
      </c>
      <c r="C30" s="607"/>
      <c r="D30" s="607"/>
      <c r="E30" s="607"/>
      <c r="F30" s="608"/>
    </row>
    <row r="31" spans="1:6" ht="24" x14ac:dyDescent="0.2">
      <c r="A31" s="1561"/>
      <c r="B31" s="177" t="s">
        <v>64</v>
      </c>
      <c r="C31" s="609"/>
      <c r="D31" s="607"/>
      <c r="E31" s="607"/>
      <c r="F31" s="608"/>
    </row>
    <row r="32" spans="1:6" x14ac:dyDescent="0.2">
      <c r="A32" s="1561"/>
      <c r="B32" s="177" t="s">
        <v>71</v>
      </c>
      <c r="C32" s="607"/>
      <c r="D32" s="607">
        <v>0</v>
      </c>
      <c r="E32" s="607"/>
      <c r="F32" s="608"/>
    </row>
    <row r="33" spans="1:6" ht="13.5" thickBot="1" x14ac:dyDescent="0.25">
      <c r="A33" s="1564"/>
      <c r="B33" s="251" t="s">
        <v>11</v>
      </c>
      <c r="C33" s="613">
        <f>SUM(C25:C32)</f>
        <v>0</v>
      </c>
      <c r="D33" s="613">
        <f>SUM(D25:D32)</f>
        <v>4146</v>
      </c>
      <c r="E33" s="613">
        <f>SUM(E25:E32)</f>
        <v>5140</v>
      </c>
      <c r="F33" s="614">
        <f>E33/D33*100</f>
        <v>123.97491558128317</v>
      </c>
    </row>
    <row r="34" spans="1:6" ht="24" x14ac:dyDescent="0.2">
      <c r="A34" s="1560" t="s">
        <v>11</v>
      </c>
      <c r="B34" s="307" t="s">
        <v>57</v>
      </c>
      <c r="C34" s="615">
        <f>C16+C25+C7</f>
        <v>0</v>
      </c>
      <c r="D34" s="615">
        <f t="shared" ref="D34:E34" si="1">D16+D25+D7</f>
        <v>200000</v>
      </c>
      <c r="E34" s="615">
        <f t="shared" si="1"/>
        <v>200000</v>
      </c>
      <c r="F34" s="606">
        <f t="shared" ref="F34" si="2">E34/D34*100</f>
        <v>100</v>
      </c>
    </row>
    <row r="35" spans="1:6" ht="24" x14ac:dyDescent="0.2">
      <c r="A35" s="1561"/>
      <c r="B35" s="177" t="s">
        <v>62</v>
      </c>
      <c r="C35" s="1206">
        <f t="shared" ref="C35:E41" si="3">C17+C26+C8</f>
        <v>0</v>
      </c>
      <c r="D35" s="1206">
        <f t="shared" si="3"/>
        <v>0</v>
      </c>
      <c r="E35" s="1206">
        <f t="shared" si="3"/>
        <v>0</v>
      </c>
      <c r="F35" s="608"/>
    </row>
    <row r="36" spans="1:6" x14ac:dyDescent="0.2">
      <c r="A36" s="1561"/>
      <c r="B36" s="177" t="s">
        <v>75</v>
      </c>
      <c r="C36" s="1206">
        <f t="shared" si="3"/>
        <v>0</v>
      </c>
      <c r="D36" s="1206">
        <f t="shared" si="3"/>
        <v>0</v>
      </c>
      <c r="E36" s="1206">
        <f t="shared" si="3"/>
        <v>0</v>
      </c>
      <c r="F36" s="608"/>
    </row>
    <row r="37" spans="1:6" x14ac:dyDescent="0.2">
      <c r="A37" s="1561"/>
      <c r="B37" s="177" t="s">
        <v>55</v>
      </c>
      <c r="C37" s="1206">
        <f t="shared" si="3"/>
        <v>622000</v>
      </c>
      <c r="D37" s="1206">
        <f t="shared" si="3"/>
        <v>682319</v>
      </c>
      <c r="E37" s="1206">
        <f t="shared" si="3"/>
        <v>779932</v>
      </c>
      <c r="F37" s="608">
        <f>E37/D37*100</f>
        <v>114.30606505168403</v>
      </c>
    </row>
    <row r="38" spans="1:6" x14ac:dyDescent="0.2">
      <c r="A38" s="1561"/>
      <c r="B38" s="177" t="s">
        <v>76</v>
      </c>
      <c r="C38" s="1206">
        <f t="shared" si="3"/>
        <v>0</v>
      </c>
      <c r="D38" s="1206">
        <f t="shared" si="3"/>
        <v>0</v>
      </c>
      <c r="E38" s="1206">
        <f t="shared" si="3"/>
        <v>0</v>
      </c>
      <c r="F38" s="608"/>
    </row>
    <row r="39" spans="1:6" x14ac:dyDescent="0.2">
      <c r="A39" s="1561"/>
      <c r="B39" s="177" t="s">
        <v>73</v>
      </c>
      <c r="C39" s="1206">
        <f t="shared" si="3"/>
        <v>0</v>
      </c>
      <c r="D39" s="1206">
        <f t="shared" si="3"/>
        <v>0</v>
      </c>
      <c r="E39" s="1206">
        <f t="shared" si="3"/>
        <v>0</v>
      </c>
      <c r="F39" s="608"/>
    </row>
    <row r="40" spans="1:6" ht="24" x14ac:dyDescent="0.2">
      <c r="A40" s="1561"/>
      <c r="B40" s="177" t="s">
        <v>64</v>
      </c>
      <c r="C40" s="1206">
        <f t="shared" si="3"/>
        <v>0</v>
      </c>
      <c r="D40" s="1206">
        <f t="shared" si="3"/>
        <v>0</v>
      </c>
      <c r="E40" s="1206">
        <f t="shared" si="3"/>
        <v>0</v>
      </c>
      <c r="F40" s="608"/>
    </row>
    <row r="41" spans="1:6" x14ac:dyDescent="0.2">
      <c r="A41" s="1561"/>
      <c r="B41" s="177" t="s">
        <v>71</v>
      </c>
      <c r="C41" s="1206">
        <f t="shared" si="3"/>
        <v>11172922</v>
      </c>
      <c r="D41" s="1206">
        <f t="shared" si="3"/>
        <v>12339786</v>
      </c>
      <c r="E41" s="1206">
        <f t="shared" si="3"/>
        <v>11162662</v>
      </c>
      <c r="F41" s="608">
        <f>E41/D41*100</f>
        <v>90.460742187911521</v>
      </c>
    </row>
    <row r="42" spans="1:6" ht="13.5" thickBot="1" x14ac:dyDescent="0.25">
      <c r="A42" s="1562"/>
      <c r="B42" s="178" t="s">
        <v>11</v>
      </c>
      <c r="C42" s="610">
        <f>SUM(C34:C41)</f>
        <v>11794922</v>
      </c>
      <c r="D42" s="610">
        <f>SUM(D34:D41)</f>
        <v>13222105</v>
      </c>
      <c r="E42" s="610">
        <f>SUM(E34:E41)</f>
        <v>12142594</v>
      </c>
      <c r="F42" s="611">
        <f>E42/D42*100</f>
        <v>91.835558710205362</v>
      </c>
    </row>
  </sheetData>
  <mergeCells count="6">
    <mergeCell ref="A34:A42"/>
    <mergeCell ref="E4:F4"/>
    <mergeCell ref="A7:A15"/>
    <mergeCell ref="A1:F2"/>
    <mergeCell ref="A16:A24"/>
    <mergeCell ref="A25:A33"/>
  </mergeCells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>
    <oddHeader>&amp;R1.3)a.sz. melléklete
12/2018.(V.31.) Egyek Önk.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Y37"/>
  <sheetViews>
    <sheetView view="pageLayout" zoomScaleNormal="110" workbookViewId="0">
      <selection activeCell="P2" sqref="P2"/>
    </sheetView>
  </sheetViews>
  <sheetFormatPr defaultRowHeight="12.75" x14ac:dyDescent="0.2"/>
  <cols>
    <col min="1" max="1" width="37" customWidth="1"/>
    <col min="2" max="3" width="17.5703125" bestFit="1" customWidth="1"/>
    <col min="4" max="4" width="15.85546875" bestFit="1" customWidth="1"/>
    <col min="5" max="5" width="8.7109375" customWidth="1"/>
    <col min="6" max="6" width="13.28515625" customWidth="1"/>
    <col min="7" max="8" width="14.7109375" customWidth="1"/>
    <col min="9" max="9" width="14.140625" customWidth="1"/>
    <col min="10" max="11" width="14.7109375" customWidth="1"/>
    <col min="12" max="12" width="13.28515625" customWidth="1"/>
    <col min="13" max="13" width="10.42578125" bestFit="1" customWidth="1"/>
    <col min="14" max="14" width="17.5703125" bestFit="1" customWidth="1"/>
    <col min="15" max="15" width="18.28515625" customWidth="1"/>
    <col min="16" max="16" width="20" customWidth="1"/>
    <col min="17" max="17" width="10.42578125" bestFit="1" customWidth="1"/>
  </cols>
  <sheetData>
    <row r="2" spans="1:25" ht="26.25" customHeight="1" x14ac:dyDescent="0.25">
      <c r="A2" s="1574" t="s">
        <v>616</v>
      </c>
      <c r="B2" s="1574"/>
      <c r="C2" s="1574"/>
      <c r="D2" s="1574"/>
      <c r="E2" s="1574"/>
      <c r="F2" s="1574"/>
      <c r="G2" s="1574"/>
      <c r="H2" s="1574"/>
      <c r="I2" s="1574"/>
      <c r="J2" s="1574"/>
      <c r="K2" s="1574"/>
      <c r="L2" s="1574"/>
      <c r="M2" s="1574"/>
      <c r="N2" s="1574"/>
      <c r="O2" s="1574"/>
      <c r="P2" s="72"/>
      <c r="Q2" s="72"/>
      <c r="R2" s="7"/>
      <c r="S2" s="7"/>
      <c r="T2" s="7"/>
      <c r="U2" s="7"/>
      <c r="V2" s="7"/>
      <c r="W2" s="7"/>
      <c r="X2" s="7"/>
      <c r="Y2" s="7"/>
    </row>
    <row r="3" spans="1:25" ht="15.75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"/>
      <c r="S3" s="7"/>
      <c r="T3" s="7"/>
      <c r="U3" s="7"/>
      <c r="V3" s="7"/>
      <c r="W3" s="7"/>
      <c r="X3" s="7"/>
      <c r="Y3" s="7"/>
    </row>
    <row r="4" spans="1:25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580" t="s">
        <v>197</v>
      </c>
      <c r="P4" s="1580"/>
      <c r="Q4" s="1580"/>
      <c r="R4" s="7"/>
      <c r="S4" s="7"/>
      <c r="T4" s="7"/>
      <c r="U4" s="7"/>
      <c r="V4" s="7"/>
      <c r="W4" s="7"/>
      <c r="X4" s="7"/>
      <c r="Y4" s="7"/>
    </row>
    <row r="5" spans="1:25" ht="16.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"/>
      <c r="O5" s="11"/>
      <c r="P5" s="11"/>
      <c r="Q5" s="11"/>
      <c r="R5" s="7"/>
      <c r="S5" s="7"/>
      <c r="T5" s="7"/>
      <c r="U5" s="7"/>
      <c r="V5" s="7"/>
      <c r="W5" s="7"/>
      <c r="X5" s="7"/>
      <c r="Y5" s="7"/>
    </row>
    <row r="6" spans="1:25" ht="16.5" thickBot="1" x14ac:dyDescent="0.3">
      <c r="A6" s="10"/>
      <c r="B6" s="1581" t="s">
        <v>157</v>
      </c>
      <c r="C6" s="1582"/>
      <c r="D6" s="1582"/>
      <c r="E6" s="1583"/>
      <c r="F6" s="1581" t="s">
        <v>535</v>
      </c>
      <c r="G6" s="1582"/>
      <c r="H6" s="1582"/>
      <c r="I6" s="1582"/>
      <c r="J6" s="1581" t="s">
        <v>165</v>
      </c>
      <c r="K6" s="1582"/>
      <c r="L6" s="1582"/>
      <c r="M6" s="1583"/>
      <c r="N6" s="1584" t="s">
        <v>11</v>
      </c>
      <c r="O6" s="1585"/>
      <c r="P6" s="1585"/>
      <c r="Q6" s="1586"/>
      <c r="R6" s="7"/>
      <c r="S6" s="7"/>
      <c r="T6" s="7"/>
      <c r="U6" s="7"/>
      <c r="V6" s="7"/>
      <c r="W6" s="7"/>
      <c r="X6" s="7"/>
      <c r="Y6" s="7"/>
    </row>
    <row r="7" spans="1:25" ht="12.75" customHeight="1" x14ac:dyDescent="0.2">
      <c r="A7" s="1578" t="s">
        <v>92</v>
      </c>
      <c r="B7" s="1575" t="s">
        <v>166</v>
      </c>
      <c r="C7" s="1575" t="s">
        <v>159</v>
      </c>
      <c r="D7" s="1575" t="s">
        <v>160</v>
      </c>
      <c r="E7" s="1575" t="s">
        <v>161</v>
      </c>
      <c r="F7" s="1575" t="s">
        <v>166</v>
      </c>
      <c r="G7" s="1575" t="s">
        <v>159</v>
      </c>
      <c r="H7" s="1575" t="s">
        <v>160</v>
      </c>
      <c r="I7" s="1575" t="s">
        <v>161</v>
      </c>
      <c r="J7" s="1575" t="s">
        <v>166</v>
      </c>
      <c r="K7" s="1575" t="s">
        <v>159</v>
      </c>
      <c r="L7" s="1575" t="s">
        <v>160</v>
      </c>
      <c r="M7" s="1575" t="s">
        <v>161</v>
      </c>
      <c r="N7" s="1575" t="s">
        <v>166</v>
      </c>
      <c r="O7" s="1575" t="s">
        <v>159</v>
      </c>
      <c r="P7" s="1575" t="s">
        <v>160</v>
      </c>
      <c r="Q7" s="1575" t="s">
        <v>161</v>
      </c>
    </row>
    <row r="8" spans="1:25" ht="43.5" customHeight="1" thickBot="1" x14ac:dyDescent="0.25">
      <c r="A8" s="1579"/>
      <c r="B8" s="1576"/>
      <c r="C8" s="1576"/>
      <c r="D8" s="1576"/>
      <c r="E8" s="1576"/>
      <c r="F8" s="1576"/>
      <c r="G8" s="1576"/>
      <c r="H8" s="1576"/>
      <c r="I8" s="1576"/>
      <c r="J8" s="1577"/>
      <c r="K8" s="1577"/>
      <c r="L8" s="1577"/>
      <c r="M8" s="1576"/>
      <c r="N8" s="1576"/>
      <c r="O8" s="1576"/>
      <c r="P8" s="1576"/>
      <c r="Q8" s="1576"/>
    </row>
    <row r="9" spans="1:25" ht="13.5" thickBot="1" x14ac:dyDescent="0.25">
      <c r="A9" s="192" t="s">
        <v>93</v>
      </c>
      <c r="B9" s="193">
        <v>146105246</v>
      </c>
      <c r="C9" s="194">
        <v>506461904</v>
      </c>
      <c r="D9" s="195">
        <v>422884212</v>
      </c>
      <c r="E9" s="47">
        <f t="shared" ref="E9:E16" si="0">D9/C9*100</f>
        <v>83.497733720955253</v>
      </c>
      <c r="F9" s="51">
        <v>65434179</v>
      </c>
      <c r="G9" s="52">
        <v>66025500</v>
      </c>
      <c r="H9" s="52">
        <v>59195879</v>
      </c>
      <c r="I9" s="184">
        <f t="shared" ref="I9:I16" si="1">H9/G9*100</f>
        <v>89.656085906202904</v>
      </c>
      <c r="J9" s="203">
        <v>6186400</v>
      </c>
      <c r="K9" s="204">
        <v>7260397</v>
      </c>
      <c r="L9" s="205">
        <v>6860124</v>
      </c>
      <c r="M9" s="202">
        <f>L9/K9*100</f>
        <v>94.486899270108779</v>
      </c>
      <c r="N9" s="47">
        <f>B9+F9+J9</f>
        <v>217725825</v>
      </c>
      <c r="O9" s="47">
        <f>K9+G9+C9</f>
        <v>579747801</v>
      </c>
      <c r="P9" s="47">
        <f>L9+H9+D9</f>
        <v>488940215</v>
      </c>
      <c r="Q9" s="47">
        <f>P9/O9*100</f>
        <v>84.33670885109575</v>
      </c>
    </row>
    <row r="10" spans="1:25" ht="33" customHeight="1" thickBot="1" x14ac:dyDescent="0.25">
      <c r="A10" s="46" t="s">
        <v>94</v>
      </c>
      <c r="B10" s="196">
        <v>21486958</v>
      </c>
      <c r="C10" s="75">
        <v>69757630</v>
      </c>
      <c r="D10" s="197">
        <v>52627700</v>
      </c>
      <c r="E10" s="47">
        <f t="shared" si="0"/>
        <v>75.443646809675158</v>
      </c>
      <c r="F10" s="51">
        <v>15501769</v>
      </c>
      <c r="G10" s="52">
        <v>15788673</v>
      </c>
      <c r="H10" s="52">
        <v>13550359</v>
      </c>
      <c r="I10" s="184">
        <f t="shared" si="1"/>
        <v>85.823292432492579</v>
      </c>
      <c r="J10" s="206">
        <v>1461950</v>
      </c>
      <c r="K10" s="53">
        <v>1579680</v>
      </c>
      <c r="L10" s="207">
        <v>1517103</v>
      </c>
      <c r="M10" s="202">
        <f>L10/K10*100</f>
        <v>96.038628076572479</v>
      </c>
      <c r="N10" s="47">
        <f t="shared" ref="N10:N15" si="2">B10+F10+J10</f>
        <v>38450677</v>
      </c>
      <c r="O10" s="47">
        <f t="shared" ref="O10:P15" si="3">K10+G10+C10</f>
        <v>87125983</v>
      </c>
      <c r="P10" s="47">
        <f t="shared" si="3"/>
        <v>67695162</v>
      </c>
      <c r="Q10" s="47">
        <f t="shared" ref="Q10:Q22" si="4">P10/O10*100</f>
        <v>77.698018052777655</v>
      </c>
    </row>
    <row r="11" spans="1:25" ht="13.5" thickBot="1" x14ac:dyDescent="0.25">
      <c r="A11" s="19" t="s">
        <v>95</v>
      </c>
      <c r="B11" s="196">
        <v>114135809</v>
      </c>
      <c r="C11" s="75">
        <v>198160617</v>
      </c>
      <c r="D11" s="197">
        <v>183272352</v>
      </c>
      <c r="E11" s="47">
        <f t="shared" si="0"/>
        <v>92.486768952682468</v>
      </c>
      <c r="F11" s="51">
        <v>14325000</v>
      </c>
      <c r="G11" s="52">
        <v>14675861</v>
      </c>
      <c r="H11" s="52">
        <v>12412185</v>
      </c>
      <c r="I11" s="184">
        <f t="shared" si="1"/>
        <v>84.575514853949628</v>
      </c>
      <c r="J11" s="206">
        <v>3401632</v>
      </c>
      <c r="K11" s="53">
        <v>3585856</v>
      </c>
      <c r="L11" s="207">
        <v>3031187</v>
      </c>
      <c r="M11" s="202">
        <f>L11/K11*100</f>
        <v>84.531754760927384</v>
      </c>
      <c r="N11" s="47">
        <f t="shared" si="2"/>
        <v>131862441</v>
      </c>
      <c r="O11" s="47">
        <f t="shared" si="3"/>
        <v>216422334</v>
      </c>
      <c r="P11" s="47">
        <f t="shared" si="3"/>
        <v>198715724</v>
      </c>
      <c r="Q11" s="47">
        <f t="shared" si="4"/>
        <v>91.818492263372406</v>
      </c>
    </row>
    <row r="12" spans="1:25" ht="13.5" thickBot="1" x14ac:dyDescent="0.25">
      <c r="A12" s="20" t="s">
        <v>96</v>
      </c>
      <c r="B12" s="196">
        <v>11584249</v>
      </c>
      <c r="C12" s="74">
        <v>17795890</v>
      </c>
      <c r="D12" s="198">
        <v>17688371</v>
      </c>
      <c r="E12" s="47">
        <f t="shared" si="0"/>
        <v>99.395821169944298</v>
      </c>
      <c r="F12" s="51"/>
      <c r="G12" s="54"/>
      <c r="H12" s="54"/>
      <c r="I12" s="184"/>
      <c r="J12" s="206"/>
      <c r="K12" s="53"/>
      <c r="L12" s="207"/>
      <c r="M12" s="202"/>
      <c r="N12" s="47">
        <f t="shared" si="2"/>
        <v>11584249</v>
      </c>
      <c r="O12" s="47">
        <f t="shared" si="3"/>
        <v>17795890</v>
      </c>
      <c r="P12" s="47">
        <f t="shared" si="3"/>
        <v>17688371</v>
      </c>
      <c r="Q12" s="47">
        <f t="shared" si="4"/>
        <v>99.395821169944298</v>
      </c>
    </row>
    <row r="13" spans="1:25" ht="35.25" customHeight="1" thickBot="1" x14ac:dyDescent="0.25">
      <c r="A13" s="66" t="s">
        <v>102</v>
      </c>
      <c r="B13" s="196">
        <v>77421018</v>
      </c>
      <c r="C13" s="74">
        <v>89803181</v>
      </c>
      <c r="D13" s="198">
        <v>82506860</v>
      </c>
      <c r="E13" s="47">
        <f t="shared" si="0"/>
        <v>91.87520874121374</v>
      </c>
      <c r="F13" s="51">
        <v>9064915</v>
      </c>
      <c r="G13" s="54">
        <v>9064915</v>
      </c>
      <c r="H13" s="54">
        <v>6231419</v>
      </c>
      <c r="I13" s="184">
        <f t="shared" si="1"/>
        <v>68.742166914968323</v>
      </c>
      <c r="J13" s="206">
        <v>732240</v>
      </c>
      <c r="K13" s="53">
        <v>732240</v>
      </c>
      <c r="L13" s="207">
        <v>480000</v>
      </c>
      <c r="M13" s="202">
        <f>L13/K13*100</f>
        <v>65.552277941658474</v>
      </c>
      <c r="N13" s="47">
        <f t="shared" si="2"/>
        <v>87218173</v>
      </c>
      <c r="O13" s="47">
        <f t="shared" si="3"/>
        <v>99600336</v>
      </c>
      <c r="P13" s="47">
        <f t="shared" si="3"/>
        <v>89218279</v>
      </c>
      <c r="Q13" s="47">
        <f t="shared" si="4"/>
        <v>89.576283156313849</v>
      </c>
    </row>
    <row r="14" spans="1:25" ht="13.5" thickBot="1" x14ac:dyDescent="0.25">
      <c r="A14" s="557" t="s">
        <v>103</v>
      </c>
      <c r="B14" s="196">
        <v>129061159</v>
      </c>
      <c r="C14" s="75">
        <v>142049051</v>
      </c>
      <c r="D14" s="197">
        <v>125496229</v>
      </c>
      <c r="E14" s="47">
        <f t="shared" si="0"/>
        <v>88.34710835202975</v>
      </c>
      <c r="F14" s="51"/>
      <c r="G14" s="52"/>
      <c r="H14" s="52"/>
      <c r="I14" s="184"/>
      <c r="J14" s="206"/>
      <c r="K14" s="53"/>
      <c r="L14" s="207"/>
      <c r="M14" s="202"/>
      <c r="N14" s="47">
        <f t="shared" si="2"/>
        <v>129061159</v>
      </c>
      <c r="O14" s="47">
        <f t="shared" si="3"/>
        <v>142049051</v>
      </c>
      <c r="P14" s="47">
        <f t="shared" si="3"/>
        <v>125496229</v>
      </c>
      <c r="Q14" s="47">
        <f t="shared" si="4"/>
        <v>88.34710835202975</v>
      </c>
    </row>
    <row r="15" spans="1:25" ht="31.5" customHeight="1" thickBot="1" x14ac:dyDescent="0.25">
      <c r="A15" s="558" t="s">
        <v>105</v>
      </c>
      <c r="B15" s="199">
        <v>10495990</v>
      </c>
      <c r="C15" s="200">
        <v>18121533</v>
      </c>
      <c r="D15" s="201">
        <v>18121533</v>
      </c>
      <c r="E15" s="47">
        <f t="shared" si="0"/>
        <v>100</v>
      </c>
      <c r="F15" s="55"/>
      <c r="G15" s="54"/>
      <c r="H15" s="54"/>
      <c r="I15" s="184"/>
      <c r="J15" s="208"/>
      <c r="K15" s="209"/>
      <c r="L15" s="210"/>
      <c r="M15" s="202"/>
      <c r="N15" s="47">
        <f t="shared" si="2"/>
        <v>10495990</v>
      </c>
      <c r="O15" s="47">
        <f t="shared" si="3"/>
        <v>18121533</v>
      </c>
      <c r="P15" s="47">
        <v>107374696</v>
      </c>
      <c r="Q15" s="47">
        <f t="shared" si="4"/>
        <v>592.52545576580087</v>
      </c>
    </row>
    <row r="16" spans="1:25" ht="21" customHeight="1" thickBot="1" x14ac:dyDescent="0.25">
      <c r="A16" s="5" t="s">
        <v>18</v>
      </c>
      <c r="B16" s="47">
        <f>B9+B10+B11+B12+B13+B14</f>
        <v>499794439</v>
      </c>
      <c r="C16" s="47">
        <f t="shared" ref="C16:D16" si="5">C9+C10+C11+C12+C13+C14</f>
        <v>1024028273</v>
      </c>
      <c r="D16" s="47">
        <f t="shared" si="5"/>
        <v>884475724</v>
      </c>
      <c r="E16" s="47">
        <f t="shared" si="0"/>
        <v>86.372197655132524</v>
      </c>
      <c r="F16" s="47">
        <f>SUM(F9:F14)</f>
        <v>104325863</v>
      </c>
      <c r="G16" s="47">
        <f>SUM(G9:G14)</f>
        <v>105554949</v>
      </c>
      <c r="H16" s="47">
        <f>SUM(H9:H14)</f>
        <v>91389842</v>
      </c>
      <c r="I16" s="47">
        <f t="shared" si="1"/>
        <v>86.580347833809284</v>
      </c>
      <c r="J16" s="181">
        <f>SUM(J9:J14)</f>
        <v>11782222</v>
      </c>
      <c r="K16" s="181">
        <f>SUM(K9:K14)</f>
        <v>13158173</v>
      </c>
      <c r="L16" s="181">
        <f>SUM(L9:L14)</f>
        <v>11888414</v>
      </c>
      <c r="M16" s="47">
        <f>L16/K16*100</f>
        <v>90.35003567744549</v>
      </c>
      <c r="N16" s="47">
        <f>SUM(N9:N14)</f>
        <v>615902524</v>
      </c>
      <c r="O16" s="47">
        <f>SUM(O9:O14)</f>
        <v>1142741395</v>
      </c>
      <c r="P16" s="47">
        <f>SUM(P9:P14)</f>
        <v>987753980</v>
      </c>
      <c r="Q16" s="47">
        <f t="shared" si="4"/>
        <v>86.437227558383839</v>
      </c>
    </row>
    <row r="17" spans="1:18" ht="21" customHeight="1" thickBot="1" x14ac:dyDescent="0.25">
      <c r="A17" s="8"/>
      <c r="B17" s="56"/>
      <c r="C17" s="57"/>
      <c r="D17" s="57"/>
      <c r="E17" s="57"/>
      <c r="F17" s="56"/>
      <c r="G17" s="57"/>
      <c r="H17" s="57"/>
      <c r="I17" s="57"/>
      <c r="J17" s="56"/>
      <c r="K17" s="56"/>
      <c r="L17" s="56"/>
      <c r="M17" s="56"/>
      <c r="N17" s="58"/>
      <c r="O17" s="58"/>
      <c r="P17" s="58"/>
      <c r="Q17" s="58"/>
    </row>
    <row r="18" spans="1:18" s="89" customFormat="1" ht="13.5" thickBot="1" x14ac:dyDescent="0.25">
      <c r="A18" s="88" t="s">
        <v>97</v>
      </c>
      <c r="B18" s="82">
        <v>2036392385</v>
      </c>
      <c r="C18" s="82">
        <v>2943911722</v>
      </c>
      <c r="D18" s="82">
        <v>128535324</v>
      </c>
      <c r="E18" s="47">
        <f>D18/C18*100</f>
        <v>4.3661405686675003</v>
      </c>
      <c r="F18" s="82">
        <v>3123384</v>
      </c>
      <c r="G18" s="82">
        <v>7107249</v>
      </c>
      <c r="H18" s="82">
        <v>5574991</v>
      </c>
      <c r="I18" s="47">
        <f>H18/G18*100</f>
        <v>78.440912932697302</v>
      </c>
      <c r="J18" s="82">
        <v>12700</v>
      </c>
      <c r="K18" s="82">
        <v>63932</v>
      </c>
      <c r="L18" s="183">
        <v>63932</v>
      </c>
      <c r="M18" s="47">
        <f>L18/K18*100</f>
        <v>100</v>
      </c>
      <c r="N18" s="186">
        <f>B18+F18+J18</f>
        <v>2039528469</v>
      </c>
      <c r="O18" s="186">
        <f t="shared" ref="O18:P22" si="6">K18+G18+C18</f>
        <v>2951082903</v>
      </c>
      <c r="P18" s="186">
        <f t="shared" si="6"/>
        <v>134174247</v>
      </c>
      <c r="Q18" s="187">
        <f t="shared" si="4"/>
        <v>4.5466105633156451</v>
      </c>
    </row>
    <row r="19" spans="1:18" s="89" customFormat="1" ht="13.5" thickBot="1" x14ac:dyDescent="0.25">
      <c r="A19" s="88" t="s">
        <v>98</v>
      </c>
      <c r="B19" s="82">
        <v>10174018</v>
      </c>
      <c r="C19" s="82">
        <v>39195661</v>
      </c>
      <c r="D19" s="82">
        <v>31364261</v>
      </c>
      <c r="E19" s="47">
        <f>D19/C19*100</f>
        <v>80.0197271835778</v>
      </c>
      <c r="F19" s="82"/>
      <c r="G19" s="82"/>
      <c r="H19" s="82"/>
      <c r="I19" s="47"/>
      <c r="J19" s="82"/>
      <c r="K19" s="82"/>
      <c r="L19" s="183"/>
      <c r="M19" s="47"/>
      <c r="N19" s="185">
        <f>B19+F19+J19</f>
        <v>10174018</v>
      </c>
      <c r="O19" s="185">
        <f t="shared" si="6"/>
        <v>39195661</v>
      </c>
      <c r="P19" s="185">
        <f t="shared" si="6"/>
        <v>31364261</v>
      </c>
      <c r="Q19" s="188">
        <f t="shared" si="4"/>
        <v>80.0197271835778</v>
      </c>
    </row>
    <row r="20" spans="1:18" s="89" customFormat="1" ht="13.5" thickBot="1" x14ac:dyDescent="0.25">
      <c r="A20" s="88" t="s">
        <v>99</v>
      </c>
      <c r="B20" s="82"/>
      <c r="C20" s="82">
        <v>1824753</v>
      </c>
      <c r="D20" s="82">
        <v>1824753</v>
      </c>
      <c r="E20" s="47">
        <f>D20/C20*100</f>
        <v>100</v>
      </c>
      <c r="F20" s="82">
        <v>0</v>
      </c>
      <c r="G20" s="82"/>
      <c r="H20" s="82"/>
      <c r="I20" s="47"/>
      <c r="J20" s="82"/>
      <c r="K20" s="82"/>
      <c r="L20" s="183"/>
      <c r="M20" s="47"/>
      <c r="N20" s="185">
        <f>B20+F20+J20</f>
        <v>0</v>
      </c>
      <c r="O20" s="185">
        <f t="shared" si="6"/>
        <v>1824753</v>
      </c>
      <c r="P20" s="185">
        <f t="shared" si="6"/>
        <v>1824753</v>
      </c>
      <c r="Q20" s="188">
        <f t="shared" si="4"/>
        <v>100</v>
      </c>
    </row>
    <row r="21" spans="1:18" s="89" customFormat="1" ht="26.25" thickBot="1" x14ac:dyDescent="0.25">
      <c r="A21" s="556" t="s">
        <v>104</v>
      </c>
      <c r="B21" s="82">
        <v>7554365</v>
      </c>
      <c r="C21" s="82">
        <v>7554365</v>
      </c>
      <c r="D21" s="82">
        <v>7554365</v>
      </c>
      <c r="E21" s="47">
        <f>D21/C21*100</f>
        <v>100</v>
      </c>
      <c r="F21" s="82"/>
      <c r="G21" s="82"/>
      <c r="H21" s="82"/>
      <c r="I21" s="47"/>
      <c r="J21" s="82"/>
      <c r="K21" s="82"/>
      <c r="L21" s="183"/>
      <c r="M21" s="47"/>
      <c r="N21" s="185">
        <f>B21+F21+J21</f>
        <v>7554365</v>
      </c>
      <c r="O21" s="185">
        <f t="shared" si="6"/>
        <v>7554365</v>
      </c>
      <c r="P21" s="185">
        <f t="shared" si="6"/>
        <v>7554365</v>
      </c>
      <c r="Q21" s="188">
        <f t="shared" si="4"/>
        <v>100</v>
      </c>
    </row>
    <row r="22" spans="1:18" ht="13.5" thickBot="1" x14ac:dyDescent="0.25">
      <c r="A22" s="5" t="s">
        <v>100</v>
      </c>
      <c r="B22" s="47">
        <f t="shared" ref="B22:L22" si="7">SUM(B18:B21)</f>
        <v>2054120768</v>
      </c>
      <c r="C22" s="47">
        <f>SUM(C18:C21)</f>
        <v>2992486501</v>
      </c>
      <c r="D22" s="47">
        <f>SUM(D18:D21)</f>
        <v>169278703</v>
      </c>
      <c r="E22" s="47">
        <f>D22/C22*100</f>
        <v>5.6567908641670428</v>
      </c>
      <c r="F22" s="47">
        <f t="shared" si="7"/>
        <v>3123384</v>
      </c>
      <c r="G22" s="47">
        <f t="shared" si="7"/>
        <v>7107249</v>
      </c>
      <c r="H22" s="47">
        <f t="shared" si="7"/>
        <v>5574991</v>
      </c>
      <c r="I22" s="47">
        <f>H22/G22*100</f>
        <v>78.440912932697302</v>
      </c>
      <c r="J22" s="47">
        <f t="shared" si="7"/>
        <v>12700</v>
      </c>
      <c r="K22" s="47">
        <f t="shared" si="7"/>
        <v>63932</v>
      </c>
      <c r="L22" s="184">
        <f t="shared" si="7"/>
        <v>63932</v>
      </c>
      <c r="M22" s="47">
        <f>L22/K22*100</f>
        <v>100</v>
      </c>
      <c r="N22" s="189">
        <f>B22+F22+J22</f>
        <v>2057256852</v>
      </c>
      <c r="O22" s="190">
        <f t="shared" si="6"/>
        <v>2999657682</v>
      </c>
      <c r="P22" s="190">
        <f t="shared" si="6"/>
        <v>174917626</v>
      </c>
      <c r="Q22" s="191">
        <f t="shared" si="4"/>
        <v>5.8312529142783696</v>
      </c>
    </row>
    <row r="23" spans="1:18" ht="21" customHeight="1" thickBot="1" x14ac:dyDescent="0.25">
      <c r="A23" s="8"/>
      <c r="B23" s="56"/>
      <c r="C23" s="57"/>
      <c r="D23" s="57"/>
      <c r="E23" s="57"/>
      <c r="F23" s="56"/>
      <c r="G23" s="57"/>
      <c r="H23" s="57"/>
      <c r="I23" s="57"/>
      <c r="J23" s="56"/>
      <c r="K23" s="56"/>
      <c r="L23" s="56"/>
      <c r="M23" s="56"/>
      <c r="N23" s="58"/>
      <c r="O23" s="182"/>
      <c r="P23" s="182"/>
      <c r="Q23" s="182"/>
      <c r="R23" s="1"/>
    </row>
    <row r="24" spans="1:18" ht="13.5" thickBot="1" x14ac:dyDescent="0.25">
      <c r="A24" s="5" t="s">
        <v>101</v>
      </c>
      <c r="B24" s="59">
        <v>57570128</v>
      </c>
      <c r="C24" s="59">
        <v>0</v>
      </c>
      <c r="D24" s="59"/>
      <c r="E24" s="47"/>
      <c r="F24" s="33"/>
      <c r="G24" s="59"/>
      <c r="H24" s="59"/>
      <c r="I24" s="59"/>
      <c r="J24" s="33"/>
      <c r="K24" s="33"/>
      <c r="L24" s="33"/>
      <c r="M24" s="47"/>
      <c r="N24" s="47">
        <f>B24+F24+J24</f>
        <v>57570128</v>
      </c>
      <c r="O24" s="90">
        <f>K24+G24+C24</f>
        <v>0</v>
      </c>
      <c r="P24" s="90">
        <f>L24+H24+D24</f>
        <v>0</v>
      </c>
      <c r="Q24" s="47"/>
    </row>
    <row r="25" spans="1:18" ht="21" customHeight="1" thickBot="1" x14ac:dyDescent="0.25">
      <c r="A25" s="8"/>
      <c r="B25" s="60"/>
      <c r="C25" s="60"/>
      <c r="D25" s="60"/>
      <c r="E25" s="60"/>
      <c r="F25" s="56"/>
      <c r="G25" s="57"/>
      <c r="H25" s="57"/>
      <c r="I25" s="57"/>
      <c r="J25" s="56"/>
      <c r="K25" s="56"/>
      <c r="L25" s="56"/>
      <c r="M25" s="56"/>
      <c r="N25" s="58"/>
      <c r="O25" s="182"/>
      <c r="P25" s="182"/>
      <c r="Q25" s="182"/>
    </row>
    <row r="26" spans="1:18" ht="13.5" thickBot="1" x14ac:dyDescent="0.25">
      <c r="A26" s="5" t="s">
        <v>19</v>
      </c>
      <c r="B26" s="47">
        <f>B16+B22+B24</f>
        <v>2611485335</v>
      </c>
      <c r="C26" s="47">
        <f>C16+C22+C24</f>
        <v>4016514774</v>
      </c>
      <c r="D26" s="47">
        <f>D16+D22+D24</f>
        <v>1053754427</v>
      </c>
      <c r="E26" s="47">
        <f>D26/C26*100</f>
        <v>26.235542162604279</v>
      </c>
      <c r="F26" s="47">
        <f t="shared" ref="F26:N26" si="8">F16+F22+F24</f>
        <v>107449247</v>
      </c>
      <c r="G26" s="47">
        <f t="shared" si="8"/>
        <v>112662198</v>
      </c>
      <c r="H26" s="47">
        <f t="shared" si="8"/>
        <v>96964833</v>
      </c>
      <c r="I26" s="47">
        <f>H26/G26*100</f>
        <v>86.066874889126524</v>
      </c>
      <c r="J26" s="47">
        <f t="shared" si="8"/>
        <v>11794922</v>
      </c>
      <c r="K26" s="47">
        <f t="shared" si="8"/>
        <v>13222105</v>
      </c>
      <c r="L26" s="47">
        <f t="shared" si="8"/>
        <v>11952346</v>
      </c>
      <c r="M26" s="47">
        <f>L26/K26*100</f>
        <v>90.396695533729314</v>
      </c>
      <c r="N26" s="47">
        <f t="shared" si="8"/>
        <v>2730729504</v>
      </c>
      <c r="O26" s="90">
        <f>K26+G26+C26</f>
        <v>4142399077</v>
      </c>
      <c r="P26" s="90">
        <f>L26+H26+D26</f>
        <v>1162671606</v>
      </c>
      <c r="Q26" s="47">
        <f>P26/O26*100</f>
        <v>28.067590408069222</v>
      </c>
    </row>
    <row r="27" spans="1:18" ht="21" customHeight="1" x14ac:dyDescent="0.2">
      <c r="A27" s="243"/>
      <c r="B27" s="244"/>
      <c r="C27" s="244"/>
      <c r="D27" s="244"/>
      <c r="E27" s="61"/>
      <c r="F27" s="61"/>
      <c r="G27" s="62"/>
      <c r="H27" s="62"/>
      <c r="I27" s="62"/>
      <c r="J27" s="61"/>
      <c r="K27" s="61"/>
      <c r="L27" s="61"/>
      <c r="M27" s="61"/>
      <c r="N27" s="56"/>
      <c r="O27" s="182"/>
      <c r="P27" s="182"/>
      <c r="Q27" s="182"/>
      <c r="R27" s="1"/>
    </row>
    <row r="28" spans="1:18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8" ht="16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6"/>
    </row>
    <row r="30" spans="1:1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</sheetData>
  <mergeCells count="23">
    <mergeCell ref="B7:B8"/>
    <mergeCell ref="M7:M8"/>
    <mergeCell ref="H7:H8"/>
    <mergeCell ref="O7:O8"/>
    <mergeCell ref="G7:G8"/>
    <mergeCell ref="I7:I8"/>
    <mergeCell ref="F7:F8"/>
    <mergeCell ref="A2:O2"/>
    <mergeCell ref="C7:C8"/>
    <mergeCell ref="J7:J8"/>
    <mergeCell ref="K7:K8"/>
    <mergeCell ref="N7:N8"/>
    <mergeCell ref="A7:A8"/>
    <mergeCell ref="O4:Q4"/>
    <mergeCell ref="D7:D8"/>
    <mergeCell ref="E7:E8"/>
    <mergeCell ref="B6:E6"/>
    <mergeCell ref="P7:P8"/>
    <mergeCell ref="Q7:Q8"/>
    <mergeCell ref="L7:L8"/>
    <mergeCell ref="F6:I6"/>
    <mergeCell ref="J6:M6"/>
    <mergeCell ref="N6:Q6"/>
  </mergeCells>
  <phoneticPr fontId="5" type="noConversion"/>
  <pageMargins left="0.19685039370078741" right="0.19685039370078741" top="0.39370078740157483" bottom="0.39370078740157483" header="0.51181102362204722" footer="0.51181102362204722"/>
  <pageSetup paperSize="9" scale="53" orientation="landscape" r:id="rId1"/>
  <headerFooter alignWithMargins="0">
    <oddHeader>&amp;R2.sz. melléklet
12/2018.(V.31.)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36</vt:i4>
      </vt:variant>
      <vt:variant>
        <vt:lpstr>Névvel ellátott tartományok</vt:lpstr>
      </vt:variant>
      <vt:variant>
        <vt:i4>19</vt:i4>
      </vt:variant>
    </vt:vector>
  </HeadingPairs>
  <TitlesOfParts>
    <vt:vector size="55" baseType="lpstr">
      <vt:lpstr>bevétel 1.m. </vt:lpstr>
      <vt:lpstr>Bevétel Önkormányzat 1.1 </vt:lpstr>
      <vt:lpstr>Bev.Önk.köt.ell.fel.11)a</vt:lpstr>
      <vt:lpstr>Bev. Önkorm.Önk.v.fel.1.1)b </vt:lpstr>
      <vt:lpstr>Bevétel Polg.Hivatal 1.2 </vt:lpstr>
      <vt:lpstr>Bev. Polg.Hiv. köt.ell.fa 1</vt:lpstr>
      <vt:lpstr>Bevétel Könyvtár-Műv.h. 1.3</vt:lpstr>
      <vt:lpstr>Bev.Könyv.-Műv.h. köt.ell 1.3a </vt:lpstr>
      <vt:lpstr>Kiadások2</vt:lpstr>
      <vt:lpstr>önkormányzat kiadásai 2.1. </vt:lpstr>
      <vt:lpstr>önk.kiad.köt.fel.2.1)a</vt:lpstr>
      <vt:lpstr>önk.kiad.önk.váll.fel.2.1)b</vt:lpstr>
      <vt:lpstr>Polg.Hivatal kiadásai 2.2</vt:lpstr>
      <vt:lpstr>Polg.Hiv.kiad.köt.fel.2.2)a</vt:lpstr>
      <vt:lpstr>Könyvtár és Műv.H. kiadásai 2.3</vt:lpstr>
      <vt:lpstr>Könyvtár és Műv.H.köt.fel.2.3)a</vt:lpstr>
      <vt:lpstr>Működési kiadások3</vt:lpstr>
      <vt:lpstr>Felhalmozás 4.mell.</vt:lpstr>
      <vt:lpstr>Mérleg5</vt:lpstr>
      <vt:lpstr>Működési és felh. mérl.6</vt:lpstr>
      <vt:lpstr>Maradvány Önk_7_1_m_</vt:lpstr>
      <vt:lpstr>Maradvány Polg_Hiv_7_2_m_ </vt:lpstr>
      <vt:lpstr>Maradvány Tárkányi B_ 7_3_m</vt:lpstr>
      <vt:lpstr>részesedések 8.m.</vt:lpstr>
      <vt:lpstr>Támogatás elsz. 9.m.</vt:lpstr>
      <vt:lpstr>10. m.Többéves kih.</vt:lpstr>
      <vt:lpstr>Vagyonkim. Önkorm. 11.m.</vt:lpstr>
      <vt:lpstr>Adósságállomány Önk. 12.1.m.</vt:lpstr>
      <vt:lpstr>Adósságállomány Polg.H 12.2.m. </vt:lpstr>
      <vt:lpstr>Adósságállomány Tárk. B.12.3.m.</vt:lpstr>
      <vt:lpstr>Közvetett tám.13.m.</vt:lpstr>
      <vt:lpstr>Pénzeszk_vál_ Önk_ 14_1_m_ </vt:lpstr>
      <vt:lpstr>Pénzeszk_vál_ Polg_ Hiv_14_2_m </vt:lpstr>
      <vt:lpstr>Pénzeszk_vál_ Tárkányi B_14_3_m</vt:lpstr>
      <vt:lpstr>Adósságot kel.15.mell.</vt:lpstr>
      <vt:lpstr>Munka1</vt:lpstr>
      <vt:lpstr>'Bev. Önkorm.Önk.v.fel.1.1)b '!Nyomtatási_terület</vt:lpstr>
      <vt:lpstr>'Bev. Polg.Hiv. köt.ell.fa 1'!Nyomtatási_terület</vt:lpstr>
      <vt:lpstr>'Bev.Önk.köt.ell.fel.11)a'!Nyomtatási_terület</vt:lpstr>
      <vt:lpstr>'bevétel 1.m. '!Nyomtatási_terület</vt:lpstr>
      <vt:lpstr>'Bevétel Önkormányzat 1.1 '!Nyomtatási_terület</vt:lpstr>
      <vt:lpstr>'Bevétel Polg.Hivatal 1.2 '!Nyomtatási_terület</vt:lpstr>
      <vt:lpstr>'Felhalmozás 4.mell.'!Nyomtatási_terület</vt:lpstr>
      <vt:lpstr>Kiadások2!Nyomtatási_terület</vt:lpstr>
      <vt:lpstr>'Közvetett tám.13.m.'!Nyomtatási_terület</vt:lpstr>
      <vt:lpstr>'Maradvány Önk_7_1_m_'!Nyomtatási_terület</vt:lpstr>
      <vt:lpstr>'Maradvány Polg_Hiv_7_2_m_ '!Nyomtatási_terület</vt:lpstr>
      <vt:lpstr>'Maradvány Tárkányi B_ 7_3_m'!Nyomtatási_terület</vt:lpstr>
      <vt:lpstr>'Működési kiadások3'!Nyomtatási_terület</vt:lpstr>
      <vt:lpstr>'önk.kiad.köt.fel.2.1)a'!Nyomtatási_terület</vt:lpstr>
      <vt:lpstr>'önk.kiad.önk.váll.fel.2.1)b'!Nyomtatási_terület</vt:lpstr>
      <vt:lpstr>'önkormányzat kiadásai 2.1. '!Nyomtatási_terület</vt:lpstr>
      <vt:lpstr>'Polg.Hiv.kiad.köt.fel.2.2)a'!Nyomtatási_terület</vt:lpstr>
      <vt:lpstr>'Polg.Hivatal kiadásai 2.2'!Nyomtatási_terület</vt:lpstr>
      <vt:lpstr>'Támogatás elsz. 9.m.'!Nyomtatási_terület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TITKARSAG</cp:lastModifiedBy>
  <cp:lastPrinted>2018-06-04T07:33:43Z</cp:lastPrinted>
  <dcterms:created xsi:type="dcterms:W3CDTF">1999-11-19T07:39:00Z</dcterms:created>
  <dcterms:modified xsi:type="dcterms:W3CDTF">2018-06-04T07:33:57Z</dcterms:modified>
</cp:coreProperties>
</file>