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-60" yWindow="60" windowWidth="15480" windowHeight="8040"/>
  </bookViews>
  <sheets>
    <sheet name="bevétel 2.m. " sheetId="98" r:id="rId1"/>
    <sheet name="Bevétel Önkormányzat 2.1 " sheetId="99" r:id="rId2"/>
    <sheet name="Bev.étel Önk.köt.fel. 2.1)a" sheetId="145" r:id="rId3"/>
    <sheet name="Bevétel Polg.Hivatal 2.2 " sheetId="100" r:id="rId4"/>
    <sheet name="Bev. Polg.Hiv. köt.fel. 2.2)a" sheetId="146" r:id="rId5"/>
    <sheet name="Bevétel Könyvtár-Műv.h. 2.3. " sheetId="101" r:id="rId6"/>
    <sheet name="Bev.Könyvt.Műv.h.köt.fel.2.3)a" sheetId="119" r:id="rId7"/>
    <sheet name="Támogatás 2.4" sheetId="58" r:id="rId8"/>
    <sheet name="Kiadások3" sheetId="71" r:id="rId9"/>
    <sheet name="önkormányzat kiadásai 3.1. " sheetId="120" r:id="rId10"/>
    <sheet name="önk.köt.fel.kiadásai 3.1.)a" sheetId="147" r:id="rId11"/>
    <sheet name="Polg.Hivatal kiadásai 3.2" sheetId="73" r:id="rId12"/>
    <sheet name="Polg.Hivatal kiadásai 3.2)a" sheetId="140" r:id="rId13"/>
    <sheet name="Könyvtár és Műv.H. kiadásai 3.3" sheetId="83" r:id="rId14"/>
    <sheet name="Könyvtár és Műv.H. k 3.3)a" sheetId="142" r:id="rId15"/>
    <sheet name="Működési kiadások4" sheetId="72" r:id="rId16"/>
    <sheet name="Felhalmozás 5.mell." sheetId="137" r:id="rId17"/>
    <sheet name="6. m.Többéves kih." sheetId="148" r:id="rId18"/>
    <sheet name="Mérleg7 " sheetId="102" r:id="rId19"/>
    <sheet name="Előirányzat felh.8" sheetId="77" r:id="rId20"/>
    <sheet name="Közvetett tám.-k 9. " sheetId="129" r:id="rId21"/>
    <sheet name="mérleg 3 éves 10.m." sheetId="68" r:id="rId22"/>
    <sheet name="Tartalék 11." sheetId="81" r:id="rId23"/>
    <sheet name="Eu-s pály. 12." sheetId="82" r:id="rId24"/>
    <sheet name="13. mell." sheetId="133" r:id="rId25"/>
    <sheet name="14.sz.mell." sheetId="97" r:id="rId26"/>
  </sheets>
  <definedNames>
    <definedName name="_xlnm.Print_Titles" localSheetId="7">'Támogatás 2.4'!$1:$3</definedName>
    <definedName name="_xlnm.Print_Area" localSheetId="4">'Bev. Polg.Hiv. köt.fel. 2.2)a'!$A$1:$J$10</definedName>
    <definedName name="_xlnm.Print_Area" localSheetId="6">'Bev.Könyvt.Műv.h.köt.fel.2.3)a'!$A$1:$J$12</definedName>
    <definedName name="_xlnm.Print_Area" localSheetId="0">'bevétel 2.m. '!$A$1:$I$46</definedName>
    <definedName name="_xlnm.Print_Area" localSheetId="3">'Bevétel Polg.Hivatal 2.2 '!$A$1:$J$10</definedName>
    <definedName name="_xlnm.Print_Area" localSheetId="8">Kiadások3!$A$1:$J$29</definedName>
    <definedName name="_xlnm.Print_Area" localSheetId="21">'mérleg 3 éves 10.m.'!$A$1:$I$34</definedName>
    <definedName name="_xlnm.Print_Area" localSheetId="18">'Mérleg7 '!$A$1:$F$66</definedName>
    <definedName name="_xlnm.Print_Area" localSheetId="10">'önk.köt.fel.kiadásai 3.1.)a'!$A$1:$L$37</definedName>
    <definedName name="_xlnm.Print_Area" localSheetId="9">'önkormányzat kiadásai 3.1. '!$A$1:$L$37</definedName>
    <definedName name="_xlnm.Print_Area" localSheetId="11">'Polg.Hivatal kiadásai 3.2'!$A$1:$L$12</definedName>
    <definedName name="_xlnm.Print_Area" localSheetId="12">'Polg.Hivatal kiadásai 3.2)a'!$A$1:$L$12</definedName>
    <definedName name="_xlnm.Print_Area" localSheetId="7">'Támogatás 2.4'!$A$1:$H$20</definedName>
    <definedName name="_xlnm.Print_Area" localSheetId="22">'Tartalék 11.'!$A$1:$H$23</definedName>
  </definedNames>
  <calcPr calcId="145621"/>
</workbook>
</file>

<file path=xl/calcChain.xml><?xml version="1.0" encoding="utf-8"?>
<calcChain xmlns="http://schemas.openxmlformats.org/spreadsheetml/2006/main">
  <c r="F22" i="133" l="1"/>
  <c r="H26" i="68" l="1"/>
  <c r="I28" i="71"/>
  <c r="F64" i="102"/>
  <c r="F65" i="102" s="1"/>
  <c r="C15" i="72"/>
  <c r="K12" i="142"/>
  <c r="J12" i="142"/>
  <c r="I12" i="142"/>
  <c r="H12" i="142"/>
  <c r="G12" i="142"/>
  <c r="F12" i="142"/>
  <c r="E12" i="142"/>
  <c r="D12" i="142"/>
  <c r="C12" i="142"/>
  <c r="B12" i="142"/>
  <c r="L11" i="142"/>
  <c r="L10" i="142"/>
  <c r="L9" i="142"/>
  <c r="L8" i="142"/>
  <c r="L12" i="142" s="1"/>
  <c r="K12" i="140" l="1"/>
  <c r="J12" i="140"/>
  <c r="I12" i="140"/>
  <c r="H12" i="140"/>
  <c r="G12" i="140"/>
  <c r="F12" i="140"/>
  <c r="E12" i="140"/>
  <c r="D12" i="140"/>
  <c r="C12" i="140"/>
  <c r="L12" i="140" s="1"/>
  <c r="B12" i="140"/>
  <c r="L11" i="140"/>
  <c r="L10" i="140"/>
  <c r="K37" i="147" l="1"/>
  <c r="J37" i="147"/>
  <c r="I37" i="147"/>
  <c r="H37" i="147"/>
  <c r="G37" i="147"/>
  <c r="F37" i="147"/>
  <c r="E37" i="147"/>
  <c r="D37" i="147"/>
  <c r="C37" i="147"/>
  <c r="B37" i="147"/>
  <c r="L36" i="147"/>
  <c r="L35" i="147"/>
  <c r="L34" i="147"/>
  <c r="L33" i="147"/>
  <c r="L32" i="147"/>
  <c r="L31" i="147"/>
  <c r="L30" i="147"/>
  <c r="L29" i="147"/>
  <c r="L28" i="147"/>
  <c r="L27" i="147"/>
  <c r="L26" i="147"/>
  <c r="L25" i="147"/>
  <c r="L24" i="147"/>
  <c r="L23" i="147"/>
  <c r="L22" i="147"/>
  <c r="L21" i="147"/>
  <c r="L20" i="147"/>
  <c r="L19" i="147"/>
  <c r="L18" i="147"/>
  <c r="L17" i="147"/>
  <c r="L16" i="147"/>
  <c r="L15" i="147"/>
  <c r="L14" i="147"/>
  <c r="L13" i="147"/>
  <c r="L12" i="147"/>
  <c r="L11" i="147"/>
  <c r="L10" i="147"/>
  <c r="L9" i="147"/>
  <c r="L8" i="147"/>
  <c r="L7" i="147"/>
  <c r="L6" i="147"/>
  <c r="L37" i="147" l="1"/>
  <c r="I28" i="145"/>
  <c r="H28" i="145"/>
  <c r="G28" i="145"/>
  <c r="F28" i="145"/>
  <c r="E28" i="145"/>
  <c r="D28" i="145"/>
  <c r="C28" i="145"/>
  <c r="B28" i="145"/>
  <c r="J27" i="145"/>
  <c r="J26" i="145"/>
  <c r="J25" i="145"/>
  <c r="J24" i="145"/>
  <c r="J23" i="145"/>
  <c r="J22" i="145"/>
  <c r="J21" i="145"/>
  <c r="J20" i="145"/>
  <c r="J19" i="145"/>
  <c r="J18" i="145"/>
  <c r="J17" i="145"/>
  <c r="J16" i="145"/>
  <c r="J15" i="145"/>
  <c r="J14" i="145"/>
  <c r="J13" i="145"/>
  <c r="J12" i="145"/>
  <c r="J11" i="145"/>
  <c r="J10" i="145"/>
  <c r="J9" i="145"/>
  <c r="J8" i="145"/>
  <c r="J28" i="145" s="1"/>
  <c r="J7" i="145"/>
  <c r="I29" i="148" l="1"/>
  <c r="E18" i="148"/>
  <c r="I28" i="148" l="1"/>
  <c r="I27" i="148"/>
  <c r="I26" i="148"/>
  <c r="F18" i="148"/>
  <c r="G18" i="148"/>
  <c r="H18" i="148"/>
  <c r="D18" i="148"/>
  <c r="D30" i="148"/>
  <c r="I20" i="148"/>
  <c r="I21" i="148"/>
  <c r="I22" i="148"/>
  <c r="I23" i="148"/>
  <c r="I24" i="148"/>
  <c r="I25" i="148"/>
  <c r="I19" i="148"/>
  <c r="I31" i="148"/>
  <c r="I18" i="148" l="1"/>
  <c r="E14" i="148"/>
  <c r="E13" i="148"/>
  <c r="E12" i="148"/>
  <c r="E11" i="148"/>
  <c r="E10" i="148"/>
  <c r="E9" i="148"/>
  <c r="E16" i="148"/>
  <c r="I16" i="148"/>
  <c r="E17" i="148"/>
  <c r="D17" i="148"/>
  <c r="E15" i="148"/>
  <c r="D15" i="148"/>
  <c r="D14" i="148"/>
  <c r="D13" i="148"/>
  <c r="D12" i="148"/>
  <c r="D11" i="148"/>
  <c r="D10" i="148"/>
  <c r="D9" i="148"/>
  <c r="E8" i="148"/>
  <c r="E7" i="148" l="1"/>
  <c r="D8" i="148"/>
  <c r="I50" i="148" l="1"/>
  <c r="I49" i="148"/>
  <c r="I48" i="148"/>
  <c r="I47" i="148"/>
  <c r="I46" i="148"/>
  <c r="I45" i="148"/>
  <c r="I44" i="148"/>
  <c r="I43" i="148"/>
  <c r="I42" i="148"/>
  <c r="I41" i="148"/>
  <c r="I40" i="148"/>
  <c r="I39" i="148"/>
  <c r="I38" i="148"/>
  <c r="I37" i="148"/>
  <c r="I36" i="148"/>
  <c r="I35" i="148"/>
  <c r="I34" i="148"/>
  <c r="I33" i="148"/>
  <c r="I32" i="148"/>
  <c r="H30" i="148"/>
  <c r="G30" i="148"/>
  <c r="F30" i="148"/>
  <c r="E30" i="148"/>
  <c r="I17" i="148"/>
  <c r="I15" i="148"/>
  <c r="I14" i="148"/>
  <c r="I13" i="148"/>
  <c r="I12" i="148"/>
  <c r="I11" i="148"/>
  <c r="I10" i="148"/>
  <c r="I9" i="148"/>
  <c r="H7" i="148"/>
  <c r="G7" i="148"/>
  <c r="D7" i="148"/>
  <c r="D51" i="148" s="1"/>
  <c r="E51" i="148" l="1"/>
  <c r="I30" i="148"/>
  <c r="H51" i="148"/>
  <c r="G51" i="148"/>
  <c r="G8" i="82"/>
  <c r="K29" i="77"/>
  <c r="H18" i="81"/>
  <c r="H14" i="81"/>
  <c r="D21" i="129"/>
  <c r="D28" i="137" l="1"/>
  <c r="D32" i="137"/>
  <c r="D33" i="137"/>
  <c r="D31" i="137"/>
  <c r="D30" i="137"/>
  <c r="D29" i="137"/>
  <c r="D26" i="137"/>
  <c r="D25" i="137"/>
  <c r="D34" i="137"/>
  <c r="D19" i="137"/>
  <c r="D20" i="137"/>
  <c r="D23" i="137"/>
  <c r="D22" i="137"/>
  <c r="D8" i="137"/>
  <c r="F24" i="72"/>
  <c r="B23" i="98"/>
  <c r="C29" i="72" l="1"/>
  <c r="L30" i="120"/>
  <c r="L15" i="120"/>
  <c r="H5" i="58"/>
  <c r="H4" i="58" s="1"/>
  <c r="H6" i="58"/>
  <c r="H7" i="58"/>
  <c r="I12" i="119" l="1"/>
  <c r="H12" i="119"/>
  <c r="G12" i="119"/>
  <c r="F12" i="119"/>
  <c r="E12" i="119"/>
  <c r="D12" i="119"/>
  <c r="C12" i="119"/>
  <c r="B12" i="119"/>
  <c r="J12" i="119" s="1"/>
  <c r="J11" i="119"/>
  <c r="E11" i="119"/>
  <c r="J10" i="119"/>
  <c r="J9" i="119"/>
  <c r="J8" i="119"/>
  <c r="E8" i="119"/>
  <c r="I10" i="146"/>
  <c r="H10" i="146"/>
  <c r="G10" i="146"/>
  <c r="F10" i="146"/>
  <c r="E10" i="146"/>
  <c r="D10" i="146"/>
  <c r="C10" i="146"/>
  <c r="B10" i="146"/>
  <c r="J10" i="146" s="1"/>
  <c r="J9" i="146"/>
  <c r="J8" i="146"/>
  <c r="J24" i="99"/>
  <c r="J19" i="99"/>
  <c r="J20" i="99"/>
  <c r="J26" i="99"/>
  <c r="J15" i="99"/>
  <c r="C42" i="98"/>
  <c r="C23" i="98" l="1"/>
  <c r="G14" i="68" l="1"/>
  <c r="G13" i="68" s="1"/>
  <c r="G11" i="68"/>
  <c r="F29" i="68"/>
  <c r="G10" i="68"/>
  <c r="G9" i="68" l="1"/>
  <c r="G21" i="68" l="1"/>
  <c r="G29" i="68" s="1"/>
  <c r="E54" i="102" l="1"/>
  <c r="E64" i="102"/>
  <c r="F7" i="98"/>
  <c r="D60" i="102"/>
  <c r="D64" i="102"/>
  <c r="D23" i="102"/>
  <c r="C38" i="98" l="1"/>
  <c r="D41" i="98"/>
  <c r="D37" i="98" s="1"/>
  <c r="E41" i="98"/>
  <c r="E37" i="98" s="1"/>
  <c r="G37" i="98" l="1"/>
  <c r="G41" i="98"/>
  <c r="F37" i="98"/>
  <c r="G15" i="133" l="1"/>
  <c r="E16" i="133"/>
  <c r="C16" i="133"/>
  <c r="G14" i="133"/>
  <c r="D37" i="137" l="1"/>
  <c r="D10" i="137"/>
  <c r="H29" i="68"/>
  <c r="E30" i="68" l="1"/>
  <c r="F60" i="102"/>
  <c r="F54" i="102"/>
  <c r="I15" i="98"/>
  <c r="F37" i="102"/>
  <c r="L11" i="73"/>
  <c r="L10" i="73"/>
  <c r="J21" i="99"/>
  <c r="C41" i="98"/>
  <c r="C37" i="98" s="1"/>
  <c r="C8" i="98"/>
  <c r="C7" i="98" s="1"/>
  <c r="B8" i="98"/>
  <c r="B7" i="98" s="1"/>
  <c r="I9" i="82"/>
  <c r="I8" i="82"/>
  <c r="I10" i="82"/>
  <c r="I7" i="82"/>
  <c r="G7" i="82"/>
  <c r="E15" i="129"/>
  <c r="D15" i="129"/>
  <c r="C36" i="98" l="1"/>
  <c r="G11" i="82"/>
  <c r="E11" i="82"/>
  <c r="I11" i="82"/>
  <c r="I45" i="98" l="1"/>
  <c r="G38" i="98"/>
  <c r="E38" i="98"/>
  <c r="H21" i="98"/>
  <c r="E21" i="129"/>
  <c r="E60" i="102"/>
  <c r="G36" i="98" l="1"/>
  <c r="B15" i="71"/>
  <c r="B18" i="71" s="1"/>
  <c r="C18" i="71"/>
  <c r="C24" i="71"/>
  <c r="D37" i="102"/>
  <c r="D20" i="102"/>
  <c r="D16" i="102"/>
  <c r="D6" i="102"/>
  <c r="D5" i="102" s="1"/>
  <c r="E23" i="102"/>
  <c r="E20" i="102" s="1"/>
  <c r="H14" i="98"/>
  <c r="B20" i="98"/>
  <c r="B34" i="98" s="1"/>
  <c r="C20" i="98"/>
  <c r="B17" i="98"/>
  <c r="D16" i="68"/>
  <c r="D29" i="68"/>
  <c r="H16" i="68"/>
  <c r="F16" i="133"/>
  <c r="D16" i="133"/>
  <c r="G13" i="133"/>
  <c r="G12" i="133"/>
  <c r="G11" i="133"/>
  <c r="G10" i="133"/>
  <c r="G9" i="133"/>
  <c r="G8" i="133"/>
  <c r="G7" i="133"/>
  <c r="G6" i="133"/>
  <c r="F16" i="68"/>
  <c r="G16" i="68"/>
  <c r="G31" i="68" s="1"/>
  <c r="I46" i="98"/>
  <c r="E16" i="102"/>
  <c r="F16" i="102"/>
  <c r="E6" i="102"/>
  <c r="E5" i="102" s="1"/>
  <c r="B38" i="98"/>
  <c r="B37" i="98" s="1"/>
  <c r="B36" i="98" s="1"/>
  <c r="C31" i="98"/>
  <c r="D31" i="98"/>
  <c r="E31" i="98"/>
  <c r="E29" i="98" s="1"/>
  <c r="F31" i="98"/>
  <c r="H31" i="98" s="1"/>
  <c r="G31" i="98"/>
  <c r="G29" i="98" s="1"/>
  <c r="B33" i="77"/>
  <c r="B37" i="120"/>
  <c r="L10" i="120"/>
  <c r="L9" i="83"/>
  <c r="L10" i="83"/>
  <c r="L11" i="83"/>
  <c r="F23" i="102"/>
  <c r="F20" i="102" s="1"/>
  <c r="F6" i="102"/>
  <c r="F5" i="102" s="1"/>
  <c r="J9" i="99"/>
  <c r="J10" i="99"/>
  <c r="J11" i="99"/>
  <c r="J12" i="99"/>
  <c r="J13" i="99"/>
  <c r="J14" i="99"/>
  <c r="J16" i="99"/>
  <c r="J17" i="99"/>
  <c r="J18" i="99"/>
  <c r="J22" i="99"/>
  <c r="J23" i="99"/>
  <c r="J25" i="99"/>
  <c r="J27" i="99"/>
  <c r="J28" i="99"/>
  <c r="J8" i="99"/>
  <c r="C29" i="99"/>
  <c r="D29" i="99"/>
  <c r="E29" i="99"/>
  <c r="F29" i="99"/>
  <c r="G29" i="99"/>
  <c r="H29" i="99"/>
  <c r="I29" i="99"/>
  <c r="B29" i="99"/>
  <c r="E33" i="102"/>
  <c r="F33" i="102"/>
  <c r="D15" i="71"/>
  <c r="E15" i="71"/>
  <c r="E18" i="71" s="1"/>
  <c r="F15" i="71"/>
  <c r="G15" i="71"/>
  <c r="G18" i="71" s="1"/>
  <c r="I33" i="98"/>
  <c r="C17" i="98"/>
  <c r="L8" i="120"/>
  <c r="H16" i="71"/>
  <c r="I16" i="71"/>
  <c r="D33" i="77"/>
  <c r="C33" i="77"/>
  <c r="O32" i="77"/>
  <c r="O31" i="77"/>
  <c r="O30" i="77"/>
  <c r="O29" i="77"/>
  <c r="O28" i="77"/>
  <c r="O27" i="77"/>
  <c r="O26" i="77"/>
  <c r="O25" i="77"/>
  <c r="O24" i="77"/>
  <c r="M17" i="77"/>
  <c r="L17" i="77"/>
  <c r="K17" i="77"/>
  <c r="J17" i="77"/>
  <c r="I17" i="77"/>
  <c r="H17" i="77"/>
  <c r="G17" i="77"/>
  <c r="F17" i="77"/>
  <c r="E17" i="77"/>
  <c r="D17" i="77"/>
  <c r="C17" i="77"/>
  <c r="B17" i="77"/>
  <c r="O16" i="77"/>
  <c r="O15" i="77"/>
  <c r="O14" i="77"/>
  <c r="O13" i="77"/>
  <c r="O12" i="77"/>
  <c r="O11" i="77"/>
  <c r="O10" i="77"/>
  <c r="O8" i="77"/>
  <c r="F12" i="97"/>
  <c r="F13" i="97" s="1"/>
  <c r="F14" i="97" s="1"/>
  <c r="E12" i="97"/>
  <c r="E13" i="97" s="1"/>
  <c r="E14" i="97" s="1"/>
  <c r="D12" i="97"/>
  <c r="D13" i="97" s="1"/>
  <c r="D14" i="97" s="1"/>
  <c r="C12" i="97"/>
  <c r="C13" i="97" s="1"/>
  <c r="C14" i="97" s="1"/>
  <c r="I14" i="71"/>
  <c r="H14" i="71"/>
  <c r="D15" i="72"/>
  <c r="E15" i="72"/>
  <c r="F28" i="72"/>
  <c r="D37" i="120"/>
  <c r="C29" i="68"/>
  <c r="B29" i="68"/>
  <c r="C16" i="68"/>
  <c r="B16" i="68"/>
  <c r="D54" i="102"/>
  <c r="F47" i="102"/>
  <c r="E47" i="102"/>
  <c r="D47" i="102"/>
  <c r="E37" i="102"/>
  <c r="I26" i="71"/>
  <c r="H26" i="71"/>
  <c r="G24" i="71"/>
  <c r="F24" i="71"/>
  <c r="E24" i="71"/>
  <c r="D24" i="71"/>
  <c r="B24" i="71"/>
  <c r="I23" i="71"/>
  <c r="H23" i="71"/>
  <c r="I22" i="71"/>
  <c r="H22" i="71"/>
  <c r="I21" i="71"/>
  <c r="H21" i="71"/>
  <c r="I20" i="71"/>
  <c r="H20" i="71"/>
  <c r="F18" i="71"/>
  <c r="F28" i="71" s="1"/>
  <c r="D18" i="71"/>
  <c r="D28" i="71" s="1"/>
  <c r="I17" i="71"/>
  <c r="H17" i="71"/>
  <c r="I13" i="71"/>
  <c r="H13" i="71"/>
  <c r="I12" i="71"/>
  <c r="H12" i="71"/>
  <c r="I11" i="71"/>
  <c r="H11" i="71"/>
  <c r="I10" i="71"/>
  <c r="H10" i="71"/>
  <c r="I9" i="71"/>
  <c r="H9" i="71"/>
  <c r="H46" i="98"/>
  <c r="H45" i="98"/>
  <c r="I44" i="98"/>
  <c r="H44" i="98"/>
  <c r="I43" i="98"/>
  <c r="H43" i="98"/>
  <c r="I42" i="98"/>
  <c r="H42" i="98"/>
  <c r="I41" i="98"/>
  <c r="I40" i="98"/>
  <c r="H40" i="98"/>
  <c r="I39" i="98"/>
  <c r="H39" i="98"/>
  <c r="F38" i="98"/>
  <c r="D38" i="98"/>
  <c r="H33" i="98"/>
  <c r="I32" i="98"/>
  <c r="H32" i="98"/>
  <c r="I30" i="98"/>
  <c r="H30" i="98"/>
  <c r="I28" i="98"/>
  <c r="H28" i="98"/>
  <c r="I27" i="98"/>
  <c r="H27" i="98"/>
  <c r="I26" i="98"/>
  <c r="H26" i="98"/>
  <c r="I25" i="98"/>
  <c r="H25" i="98"/>
  <c r="I24" i="98"/>
  <c r="H24" i="98"/>
  <c r="G23" i="98"/>
  <c r="G20" i="98" s="1"/>
  <c r="F20" i="98"/>
  <c r="E23" i="98"/>
  <c r="E20" i="98" s="1"/>
  <c r="D23" i="98"/>
  <c r="D20" i="98" s="1"/>
  <c r="I22" i="98"/>
  <c r="H22" i="98"/>
  <c r="I19" i="98"/>
  <c r="H19" i="98"/>
  <c r="I18" i="98"/>
  <c r="H18" i="98"/>
  <c r="G17" i="98"/>
  <c r="F17" i="98"/>
  <c r="E17" i="98"/>
  <c r="D17" i="98"/>
  <c r="I17" i="98"/>
  <c r="I16" i="98"/>
  <c r="H16" i="98"/>
  <c r="I14" i="98"/>
  <c r="I13" i="98"/>
  <c r="H13" i="98"/>
  <c r="I12" i="98"/>
  <c r="H12" i="98"/>
  <c r="I11" i="98"/>
  <c r="H11" i="98"/>
  <c r="I10" i="98"/>
  <c r="H10" i="98"/>
  <c r="I9" i="98"/>
  <c r="H9" i="98"/>
  <c r="G8" i="98"/>
  <c r="G7" i="98" s="1"/>
  <c r="F8" i="98"/>
  <c r="E8" i="98"/>
  <c r="E7" i="98" s="1"/>
  <c r="D8" i="98"/>
  <c r="D7" i="98" s="1"/>
  <c r="E36" i="98"/>
  <c r="H29" i="98"/>
  <c r="L7" i="120"/>
  <c r="L9" i="120"/>
  <c r="L11" i="120"/>
  <c r="L12" i="120"/>
  <c r="L13" i="120"/>
  <c r="L14" i="120"/>
  <c r="L16" i="120"/>
  <c r="L17" i="120"/>
  <c r="L18" i="120"/>
  <c r="L19" i="120"/>
  <c r="L20" i="120"/>
  <c r="L21" i="120"/>
  <c r="L22" i="120"/>
  <c r="L23" i="120"/>
  <c r="L24" i="120"/>
  <c r="L25" i="120"/>
  <c r="L26" i="120"/>
  <c r="L27" i="120"/>
  <c r="L28" i="120"/>
  <c r="L29" i="120"/>
  <c r="L31" i="120"/>
  <c r="L32" i="120"/>
  <c r="L33" i="120"/>
  <c r="L34" i="120"/>
  <c r="L35" i="120"/>
  <c r="L36" i="120"/>
  <c r="L6" i="120"/>
  <c r="I37" i="120"/>
  <c r="J37" i="120"/>
  <c r="K37" i="120"/>
  <c r="C37" i="120"/>
  <c r="E37" i="120"/>
  <c r="F37" i="120"/>
  <c r="G37" i="120"/>
  <c r="H37" i="120"/>
  <c r="E26" i="129"/>
  <c r="E30" i="129" s="1"/>
  <c r="D26" i="129"/>
  <c r="H15" i="58"/>
  <c r="P22" i="133"/>
  <c r="P24" i="133" s="1"/>
  <c r="O22" i="133"/>
  <c r="O24" i="133" s="1"/>
  <c r="N22" i="133"/>
  <c r="N24" i="133" s="1"/>
  <c r="M22" i="133"/>
  <c r="M24" i="133" s="1"/>
  <c r="L22" i="133"/>
  <c r="L24" i="133" s="1"/>
  <c r="K22" i="133"/>
  <c r="K24" i="133" s="1"/>
  <c r="J22" i="133"/>
  <c r="J24" i="133" s="1"/>
  <c r="I22" i="133"/>
  <c r="I24" i="133" s="1"/>
  <c r="H22" i="133"/>
  <c r="H24" i="133" s="1"/>
  <c r="G22" i="133"/>
  <c r="G24" i="133" s="1"/>
  <c r="F24" i="133"/>
  <c r="F21" i="72"/>
  <c r="F22" i="72"/>
  <c r="F23" i="72"/>
  <c r="F25" i="72"/>
  <c r="B12" i="73"/>
  <c r="C12" i="73"/>
  <c r="C10" i="100"/>
  <c r="D10" i="100"/>
  <c r="E10" i="100"/>
  <c r="F10" i="100"/>
  <c r="G10" i="100"/>
  <c r="H10" i="100"/>
  <c r="I10" i="100"/>
  <c r="B10" i="100"/>
  <c r="J9" i="100"/>
  <c r="F26" i="72"/>
  <c r="F14" i="72"/>
  <c r="F8" i="72"/>
  <c r="F9" i="72"/>
  <c r="F10" i="72"/>
  <c r="F11" i="72"/>
  <c r="F12" i="72"/>
  <c r="F13" i="72"/>
  <c r="F16" i="72"/>
  <c r="F17" i="72"/>
  <c r="F18" i="72"/>
  <c r="F19" i="72"/>
  <c r="F20" i="72"/>
  <c r="F27" i="72"/>
  <c r="F30" i="72"/>
  <c r="D29" i="72"/>
  <c r="E29" i="72"/>
  <c r="D7" i="72"/>
  <c r="E7" i="72"/>
  <c r="C7" i="72"/>
  <c r="C12" i="83"/>
  <c r="D12" i="83"/>
  <c r="E12" i="83"/>
  <c r="F12" i="83"/>
  <c r="G12" i="83"/>
  <c r="H12" i="83"/>
  <c r="I12" i="83"/>
  <c r="J12" i="83"/>
  <c r="K12" i="83"/>
  <c r="B12" i="83"/>
  <c r="L8" i="83"/>
  <c r="K12" i="73"/>
  <c r="J9" i="101"/>
  <c r="J10" i="101"/>
  <c r="F12" i="101"/>
  <c r="G12" i="101"/>
  <c r="H12" i="101"/>
  <c r="I12" i="101"/>
  <c r="J8" i="100"/>
  <c r="J12" i="73"/>
  <c r="G12" i="73"/>
  <c r="H12" i="73"/>
  <c r="C12" i="101"/>
  <c r="D12" i="101"/>
  <c r="E11" i="101"/>
  <c r="J11" i="101" s="1"/>
  <c r="E8" i="101"/>
  <c r="J8" i="101"/>
  <c r="B12" i="101"/>
  <c r="D12" i="73"/>
  <c r="E12" i="73"/>
  <c r="F12" i="73"/>
  <c r="I12" i="73"/>
  <c r="E12" i="101"/>
  <c r="J12" i="101" s="1"/>
  <c r="I38" i="98"/>
  <c r="E33" i="77"/>
  <c r="N17" i="77"/>
  <c r="O9" i="77"/>
  <c r="F33" i="77"/>
  <c r="G33" i="77"/>
  <c r="H33" i="77"/>
  <c r="I33" i="77"/>
  <c r="J33" i="77"/>
  <c r="K33" i="77"/>
  <c r="L33" i="77"/>
  <c r="M33" i="77"/>
  <c r="O22" i="77"/>
  <c r="H41" i="98"/>
  <c r="E17" i="68" l="1"/>
  <c r="H31" i="68"/>
  <c r="E31" i="72"/>
  <c r="E36" i="102"/>
  <c r="J29" i="99"/>
  <c r="F36" i="102"/>
  <c r="F66" i="102" s="1"/>
  <c r="F67" i="102" s="1"/>
  <c r="B28" i="71"/>
  <c r="I37" i="98"/>
  <c r="I36" i="98" s="1"/>
  <c r="H24" i="71"/>
  <c r="C28" i="71"/>
  <c r="G16" i="133"/>
  <c r="C31" i="68"/>
  <c r="B31" i="68"/>
  <c r="F7" i="72"/>
  <c r="L37" i="120"/>
  <c r="L12" i="73"/>
  <c r="L12" i="83"/>
  <c r="G28" i="71"/>
  <c r="I23" i="98"/>
  <c r="I8" i="98"/>
  <c r="H23" i="98"/>
  <c r="E34" i="98"/>
  <c r="H38" i="98"/>
  <c r="H23" i="81"/>
  <c r="C31" i="72"/>
  <c r="H15" i="71"/>
  <c r="D36" i="98"/>
  <c r="H8" i="98"/>
  <c r="I31" i="98"/>
  <c r="H37" i="98"/>
  <c r="H36" i="98" s="1"/>
  <c r="D31" i="68"/>
  <c r="O17" i="77"/>
  <c r="D31" i="72"/>
  <c r="F31" i="68"/>
  <c r="I24" i="71"/>
  <c r="D36" i="102"/>
  <c r="F15" i="72"/>
  <c r="D30" i="129"/>
  <c r="I29" i="98"/>
  <c r="H18" i="71"/>
  <c r="F29" i="72"/>
  <c r="J10" i="100"/>
  <c r="F34" i="98"/>
  <c r="H17" i="98"/>
  <c r="H20" i="98"/>
  <c r="E28" i="71"/>
  <c r="H7" i="98"/>
  <c r="D34" i="98"/>
  <c r="G34" i="98"/>
  <c r="I7" i="98"/>
  <c r="I20" i="98"/>
  <c r="C34" i="98"/>
  <c r="I15" i="71"/>
  <c r="I18" i="71" s="1"/>
  <c r="H28" i="71" l="1"/>
  <c r="F36" i="98"/>
  <c r="F31" i="72"/>
  <c r="H34" i="98"/>
  <c r="I34" i="98"/>
  <c r="O23" i="77"/>
  <c r="O33" i="77" s="1"/>
  <c r="N33" i="77"/>
  <c r="I8" i="148"/>
  <c r="I7" i="148" s="1"/>
  <c r="I51" i="148" s="1"/>
  <c r="F7" i="148"/>
  <c r="F51" i="148" s="1"/>
</calcChain>
</file>

<file path=xl/sharedStrings.xml><?xml version="1.0" encoding="utf-8"?>
<sst xmlns="http://schemas.openxmlformats.org/spreadsheetml/2006/main" count="1179" uniqueCount="582">
  <si>
    <t>Kedvezmény nélkül elérhető bevétel</t>
  </si>
  <si>
    <t>Kedvezmények összege</t>
  </si>
  <si>
    <t>Ellátottak térítési díjának elengedése</t>
  </si>
  <si>
    <t>Ellátottak kártérítésének elengedése</t>
  </si>
  <si>
    <t>Lakosság részére lakásépítéshez nyújtott kölcsön elengedése</t>
  </si>
  <si>
    <t>Lakosság részére lakásfelújításhoz nyújtott kölcsön elengedése</t>
  </si>
  <si>
    <t>…………..-ból biztosított kedvezmény, mentesség*</t>
  </si>
  <si>
    <t>Eszközök hasznosítása utáni kedvezmény, menteség</t>
  </si>
  <si>
    <t>Egyéb kedvezmény</t>
  </si>
  <si>
    <t>Egyéb kölcsön elengedése</t>
  </si>
  <si>
    <t>Kommunális adó kedvezmény:</t>
  </si>
  <si>
    <t xml:space="preserve"> 15.1.</t>
  </si>
  <si>
    <t xml:space="preserve"> 15.2.</t>
  </si>
  <si>
    <t>*</t>
  </si>
  <si>
    <t>A helyi adókból biztosított kedvezményeket, mentességeket, adónemenként kell feltüntetni.</t>
  </si>
  <si>
    <t>( kedvezmények)</t>
  </si>
  <si>
    <t>Megnevezés</t>
  </si>
  <si>
    <t>Működési bevételek</t>
  </si>
  <si>
    <t>1.</t>
  </si>
  <si>
    <t>10.</t>
  </si>
  <si>
    <t>4.</t>
  </si>
  <si>
    <t>7.</t>
  </si>
  <si>
    <t>2.</t>
  </si>
  <si>
    <t>5.</t>
  </si>
  <si>
    <t>9.</t>
  </si>
  <si>
    <t>11.</t>
  </si>
  <si>
    <t>3.</t>
  </si>
  <si>
    <t>6.</t>
  </si>
  <si>
    <t>adatok ezer forintban</t>
  </si>
  <si>
    <t>8.</t>
  </si>
  <si>
    <t>Összesen:</t>
  </si>
  <si>
    <t>21.</t>
  </si>
  <si>
    <t>13.</t>
  </si>
  <si>
    <t>mutató</t>
  </si>
  <si>
    <t>Müködési kiadás összesen:</t>
  </si>
  <si>
    <t>Müködési bevétel összesen:</t>
  </si>
  <si>
    <t>Felhalmozási kiadások</t>
  </si>
  <si>
    <t>Felhalmozási bevételek</t>
  </si>
  <si>
    <t>Felhalmozási kiadás összesen:</t>
  </si>
  <si>
    <t>Felhalmozási bevétel összesen:</t>
  </si>
  <si>
    <t>M i n d ö s s z e s e n  :</t>
  </si>
  <si>
    <t>Összesen</t>
  </si>
  <si>
    <t>12.</t>
  </si>
  <si>
    <t>hozzájárulás</t>
  </si>
  <si>
    <t>összege Ft</t>
  </si>
  <si>
    <t>Támogatási jogcím</t>
  </si>
  <si>
    <t xml:space="preserve">adatok ezer forintban </t>
  </si>
  <si>
    <t xml:space="preserve">Kiemelt előirányzatok </t>
  </si>
  <si>
    <t xml:space="preserve">Összesen </t>
  </si>
  <si>
    <t>Működési kiadások összesen</t>
  </si>
  <si>
    <t xml:space="preserve">Kiadások összesen: </t>
  </si>
  <si>
    <t>Felújítási cél megnevezése</t>
  </si>
  <si>
    <t xml:space="preserve">ezer forintban </t>
  </si>
  <si>
    <t>Feladat megnevezése</t>
  </si>
  <si>
    <t>Előirányzat</t>
  </si>
  <si>
    <t>jan.</t>
  </si>
  <si>
    <t>febr.</t>
  </si>
  <si>
    <t>márc.</t>
  </si>
  <si>
    <t>ápr.</t>
  </si>
  <si>
    <t>máj.</t>
  </si>
  <si>
    <t>jun.</t>
  </si>
  <si>
    <t>júl.</t>
  </si>
  <si>
    <t>aug.</t>
  </si>
  <si>
    <t>szept.</t>
  </si>
  <si>
    <t>okt.</t>
  </si>
  <si>
    <t>nov.</t>
  </si>
  <si>
    <t>dec.</t>
  </si>
  <si>
    <t>BEVÉTELEK</t>
  </si>
  <si>
    <t>BEVÉTEL ÖSSZESEN</t>
  </si>
  <si>
    <t>KIADÁSOK</t>
  </si>
  <si>
    <t>KIADÁS ÖSSZESEN</t>
  </si>
  <si>
    <t>B E V É T E L E K</t>
  </si>
  <si>
    <t>Sor-
szám</t>
  </si>
  <si>
    <t>Bevételi jogcím</t>
  </si>
  <si>
    <t>3.1.</t>
  </si>
  <si>
    <t>3.2.</t>
  </si>
  <si>
    <t>K I A D Á S O K</t>
  </si>
  <si>
    <t>Sor-szám</t>
  </si>
  <si>
    <t>Kiadási jogcímek</t>
  </si>
  <si>
    <t>1.1.</t>
  </si>
  <si>
    <t>2.1.</t>
  </si>
  <si>
    <t>2.2.</t>
  </si>
  <si>
    <t>2.3.</t>
  </si>
  <si>
    <t>2.4.</t>
  </si>
  <si>
    <t>Kötelezettség jogcíme</t>
  </si>
  <si>
    <t>Köt. váll.
 éve</t>
  </si>
  <si>
    <t>Kiadás vonzata évenként</t>
  </si>
  <si>
    <t>Működési célú hiteltörlesztés (tőke+kamat)</t>
  </si>
  <si>
    <t>Felhalmozási célú hiteltörlesztés (tőke+kamat)</t>
  </si>
  <si>
    <t>Beruházás feladatonként</t>
  </si>
  <si>
    <t>14.</t>
  </si>
  <si>
    <t>16.</t>
  </si>
  <si>
    <t>17.</t>
  </si>
  <si>
    <t>15.</t>
  </si>
  <si>
    <t>Egyéb</t>
  </si>
  <si>
    <t>18.</t>
  </si>
  <si>
    <t>19.</t>
  </si>
  <si>
    <t>20.</t>
  </si>
  <si>
    <t>22.</t>
  </si>
  <si>
    <t>23.</t>
  </si>
  <si>
    <t>24.</t>
  </si>
  <si>
    <t xml:space="preserve"> Címek                                                </t>
  </si>
  <si>
    <t>Egyek Nagyközség Önkormányzat Felhalmozási kiadásai feladatonként</t>
  </si>
  <si>
    <t>2011.</t>
  </si>
  <si>
    <t>adatok Ft-ban</t>
  </si>
  <si>
    <t>KIMUTATÁS</t>
  </si>
  <si>
    <t>évre tervezett tartalékokról</t>
  </si>
  <si>
    <t>Tartalék összesen:</t>
  </si>
  <si>
    <t xml:space="preserve">Bevételi </t>
  </si>
  <si>
    <t>Kiadás</t>
  </si>
  <si>
    <t>Tárkányi Béla Könyvtár és Művelődési Ház összesen:</t>
  </si>
  <si>
    <t>2012.</t>
  </si>
  <si>
    <t>2014.</t>
  </si>
  <si>
    <t xml:space="preserve"> 15.3.</t>
  </si>
  <si>
    <t>Egyeki Szöghatár Nonprofit Kft.</t>
  </si>
  <si>
    <t>25.</t>
  </si>
  <si>
    <t>26.</t>
  </si>
  <si>
    <t>27.</t>
  </si>
  <si>
    <t>Ezer forintban !</t>
  </si>
  <si>
    <t>Évek</t>
  </si>
  <si>
    <t>Összesen
(7=3+4+5+6)</t>
  </si>
  <si>
    <t>ÖSSZES KÖTELEZETTSÉG</t>
  </si>
  <si>
    <t>Bevételi jogcímek</t>
  </si>
  <si>
    <t>Helyi adók</t>
  </si>
  <si>
    <t>Osztalékok, koncessziós díjak, hozam</t>
  </si>
  <si>
    <t>Díjak, pótlékok bírságok</t>
  </si>
  <si>
    <t>Tárgyi eszközök, immateriális javak, vagyoni értékű jog értékesítése, 
vagyonhasznosításból származó bevétel</t>
  </si>
  <si>
    <t>Részvények, részesedések értékesítése</t>
  </si>
  <si>
    <t>Vállalatértékesítésből, privatizációból származó bevételek</t>
  </si>
  <si>
    <t>Kezességvállalással kapcsolatos megtérülés</t>
  </si>
  <si>
    <t>SAJÁT BEVÉTELEK ÖSSZESEN*</t>
  </si>
  <si>
    <t>Fejlesztési cél leírása</t>
  </si>
  <si>
    <t>Tiszacsege Központi Orvosi Ügyelet</t>
  </si>
  <si>
    <t>Önkormányzati Tűzoltóság</t>
  </si>
  <si>
    <t xml:space="preserve">Ssz. </t>
  </si>
  <si>
    <t>Egyek Nagyközség Önkormányzat adósságot keletkeztető ügyletekből és kezességvállalásokból fennálló kötelezettségei</t>
  </si>
  <si>
    <t>Egyek Nagyközség Önkormányzat saját bevételeinek részletezése az adósságot keletkeztető ügyletből származó tárgyévi fizetési kötelezettség megállapításához</t>
  </si>
  <si>
    <t>Adósságot keletkeztető ügyletek várható együttes összege:</t>
  </si>
  <si>
    <t>Hitel megnevezése</t>
  </si>
  <si>
    <t xml:space="preserve">I. Helyi Önkormányzatok általános működési támogatása összesen: </t>
  </si>
  <si>
    <t>I. 1.a) Önkormányzati Hivatal működésének támogatása</t>
  </si>
  <si>
    <t>I.1 b. Települési üzemeltetés támogatása</t>
  </si>
  <si>
    <t xml:space="preserve"> - Zöldterület-gazdálkodással kapcsolatos feladatok ell.tám.</t>
  </si>
  <si>
    <t xml:space="preserve">                   - Közvilágítás fenntartásának támogatása</t>
  </si>
  <si>
    <t xml:space="preserve">                   - Köztemető fenntartásával kapcsolatos feladatok támogatása</t>
  </si>
  <si>
    <t xml:space="preserve">                   - Közutak fenntartásának támogatása</t>
  </si>
  <si>
    <t>I.1.d.) Egyéb kötelező önkormányzati feladatok támogatása</t>
  </si>
  <si>
    <t>III.2. Hozzájárulás pénzbeli szociális ellátásokhoz</t>
  </si>
  <si>
    <t>III.3.e). Falugondnoki vagy tanyagondnoki szolgáltatás</t>
  </si>
  <si>
    <t>Önkormányzati támogatás összesen:</t>
  </si>
  <si>
    <t>Rövid lejáratú önkormányzati folyószámla hitel</t>
  </si>
  <si>
    <t>Könyvvizsgálati díj</t>
  </si>
  <si>
    <t>IV.1.d) Települési önkormányzatok támogatása nyilvános könyvtári ellátásokhoz és közművelődési feladatokhoz</t>
  </si>
  <si>
    <t xml:space="preserve"> </t>
  </si>
  <si>
    <t xml:space="preserve">KÖLTSÉGVETÉSI BEVÉTELEK ÖSSZESEN: </t>
  </si>
  <si>
    <t>B3 Közhatalmi bevétel</t>
  </si>
  <si>
    <t>B34. Vagyoni típusú adók</t>
  </si>
  <si>
    <t>B35. Termékek és szogáltatások adói</t>
  </si>
  <si>
    <t>B351. Értékesítési és forgalmi adók (állandó jelleggel végzett ipaírűzési tevékenység után fizetett helyi iparűzési adó)</t>
  </si>
  <si>
    <t>B354. Gépjárműadók</t>
  </si>
  <si>
    <t>B355. Egyéb áruhasználati és szolgáltatási adók (talajterhelési díj)</t>
  </si>
  <si>
    <t>B36. Egyéb közhatalmi bevételek (bírság, pótlék, mezőőri díj)</t>
  </si>
  <si>
    <t>B4. Működési bevételek</t>
  </si>
  <si>
    <t>B.5. Felhalmozási bevételek</t>
  </si>
  <si>
    <t>B1. Működési célú támogatások államháztartáson belülről</t>
  </si>
  <si>
    <t>B111. Helyi önkormányzatok működésének általános támogatása</t>
  </si>
  <si>
    <t>B114. Települési önkormányzatok kulturális feladatainak támogatása</t>
  </si>
  <si>
    <t>B116 Helyi önkormányzatok kiegészítő támogatása</t>
  </si>
  <si>
    <t>B115 Működési célú központosított előirányzatok</t>
  </si>
  <si>
    <t>B11. Önkormányzatok működési támogatásai</t>
  </si>
  <si>
    <t>B2. Felhalmozási célú támogatások államháztartáson belülről</t>
  </si>
  <si>
    <t xml:space="preserve">B25. Egyéb felhalmozási célú támogatások bevételei államháztartáson belülről </t>
  </si>
  <si>
    <t>B7. Felhalmozási célú átvett pénzeszközök</t>
  </si>
  <si>
    <t>B81. Belföldi finanszírozás bevételei</t>
  </si>
  <si>
    <t>B811. Hitel-, kölcsönfelvétel államháztartáson kívülről</t>
  </si>
  <si>
    <t>B813. Maradvány igénybevétele</t>
  </si>
  <si>
    <t xml:space="preserve">            felhalmozási</t>
  </si>
  <si>
    <t>ebből:    működési</t>
  </si>
  <si>
    <t>B816. Központi, irányítószervi támogatás</t>
  </si>
  <si>
    <t>B8. Finanszírozási bevételek</t>
  </si>
  <si>
    <t>KÖLTSÉGVETÉSI HIÁNY FINANSZÍROZÁSÁRA SZOLGÁLÓ PÉNZF.NÉLKÜLI BEVÉTELEK:</t>
  </si>
  <si>
    <t>B6. Működési célú átvett pénzeszközök</t>
  </si>
  <si>
    <t>A. Költségvetési bevételek összesen</t>
  </si>
  <si>
    <t>B3. Közhatalmi bevétel</t>
  </si>
  <si>
    <t>B5. Felhalmozási bevételek</t>
  </si>
  <si>
    <t>Kormányzati funkciók</t>
  </si>
  <si>
    <t>106010 Lakóingatlan szociális célú bérbeadás, üzemeltetés</t>
  </si>
  <si>
    <t>013350 Az önkormányzati vagyonnal való gazdálk-sal kapcs. Feladatok</t>
  </si>
  <si>
    <t>066020 Város és községgazdálkodás</t>
  </si>
  <si>
    <t>018010 Önkormányzatok elszámolásai a közp-i ktg.vetéssel</t>
  </si>
  <si>
    <t>900020 Önkormányzati funkciókra nem sorolható bevételek államháztartásoknak</t>
  </si>
  <si>
    <t>900060 Forgatási és befektetési célú finanszírozási műveletek</t>
  </si>
  <si>
    <t>107055 Falugondoki, tanyagondnoki feladatok ellátása</t>
  </si>
  <si>
    <t>041237 Közfogallkoztatási mintaprogram</t>
  </si>
  <si>
    <t>013320 Köztemető fenntartás és működtetés</t>
  </si>
  <si>
    <t>011130 Önkormányzatok és önkormányzati hivatalok jogalkotói és általános igazgatási tevékenysége</t>
  </si>
  <si>
    <t>011220 Adó-, vám és jövedéki igazgatás</t>
  </si>
  <si>
    <t>082042 Könyvtári állomány gyarapítása, nyilvántartása</t>
  </si>
  <si>
    <t>082044 Könyvtári szolgáltatások</t>
  </si>
  <si>
    <t>082063 Múzeumi, kiállítási tevékenység</t>
  </si>
  <si>
    <t>082091 Közművelődési- közösségi és társadalmi részvétel fejlesztése</t>
  </si>
  <si>
    <t>12 hó</t>
  </si>
  <si>
    <t>3.mell. 17. Lakott külterületekkel kapcsolatos feladatok támogatása</t>
  </si>
  <si>
    <t>Költségvetési bevétel rovatrend</t>
  </si>
  <si>
    <t>Költségvetési kiadás rovatrand</t>
  </si>
  <si>
    <t>K1. Személyi juttatások</t>
  </si>
  <si>
    <t>K2. Munkaadókat terhelő járulékok és szociális hozzájárulási adók</t>
  </si>
  <si>
    <t>K3. Dologi kiadások</t>
  </si>
  <si>
    <t>K4. Ellátottak pénzbeli juttatásai</t>
  </si>
  <si>
    <t>K6. Beruházások</t>
  </si>
  <si>
    <t>K7. Felújítások</t>
  </si>
  <si>
    <t>K8. Egyéb felhalmozási célú kiadások</t>
  </si>
  <si>
    <t>Felhalmozási kiadások összesen:</t>
  </si>
  <si>
    <t>K5. Egyéb működési célú kiadások (tartalékok nélkül)</t>
  </si>
  <si>
    <t>K9. Finanszírozási kiadások (működési)</t>
  </si>
  <si>
    <t>K9. Finanszírozási kiadások (felhalmozási)</t>
  </si>
  <si>
    <t xml:space="preserve">K2. Munkaadókat terhelő járulékok és szociális hozzájárulási adó </t>
  </si>
  <si>
    <t xml:space="preserve">K4. Ellátottak pénzbeli juttatásai </t>
  </si>
  <si>
    <t>K512. Tartalék tartalék</t>
  </si>
  <si>
    <t>K9. Finanszírozási kiadások</t>
  </si>
  <si>
    <t>051040 Nem veszélyes hulladék kezelése ártalmatlanítása</t>
  </si>
  <si>
    <t>083030 Egyéb kiadói tevékenyésg</t>
  </si>
  <si>
    <t>064010 Közvilágítás</t>
  </si>
  <si>
    <t>032020 Tűz és katasztrófavédelmi tevékenységek</t>
  </si>
  <si>
    <t>072111 Háziorvosi alapellátás</t>
  </si>
  <si>
    <t>072112 Háziorvosi ügyeleti ellátás</t>
  </si>
  <si>
    <t>072210 Járóbetegek gyógyító szakellátása</t>
  </si>
  <si>
    <t>074040 Fertőző megbetegedéseket megel.jár.ü.ell.</t>
  </si>
  <si>
    <t>107060 Egyéb szociális pénzbeni ellátások, tám-k</t>
  </si>
  <si>
    <t>011130 Önk.-k és önk-i hav-k jogalkotói és ált.ig.tev.</t>
  </si>
  <si>
    <t>K2. Munkaadókat terhelő járulékok és szociális hozzájárulási adó</t>
  </si>
  <si>
    <t>K5. Egyéb működési célú kiadások (tartalék nélkül)</t>
  </si>
  <si>
    <t>K512. Tartalék</t>
  </si>
  <si>
    <t>16.1.</t>
  </si>
  <si>
    <t>16.2.</t>
  </si>
  <si>
    <t>Talajterhelési díj kedvezmény</t>
  </si>
  <si>
    <t>K5. Egyéb működési célú kiadások</t>
  </si>
  <si>
    <t>ebből: tartalék (működési)</t>
  </si>
  <si>
    <t>2013.</t>
  </si>
  <si>
    <t>Sebészeti szakrendeléshez eszközbérlet</t>
  </si>
  <si>
    <t>Szemészeti szakrendeléshez eszközbérlet</t>
  </si>
  <si>
    <t>Általános jogi tanácsadás</t>
  </si>
  <si>
    <t>2.5.</t>
  </si>
  <si>
    <t>2.6.</t>
  </si>
  <si>
    <t>3.3.</t>
  </si>
  <si>
    <t>3.4.</t>
  </si>
  <si>
    <t>3.5.</t>
  </si>
  <si>
    <t>4.1.</t>
  </si>
  <si>
    <t>4.2.</t>
  </si>
  <si>
    <t>4.5.</t>
  </si>
  <si>
    <t>4.6.</t>
  </si>
  <si>
    <t>4.8.</t>
  </si>
  <si>
    <t>4.9.</t>
  </si>
  <si>
    <t>4.10.</t>
  </si>
  <si>
    <t>4.11.</t>
  </si>
  <si>
    <t>B3. Közhatalmi bevételek</t>
  </si>
  <si>
    <t>B8. Finanszírozási bevételek (működési)</t>
  </si>
  <si>
    <t>B8. Finanszírozási bevételek (felhalmozási)</t>
  </si>
  <si>
    <t>B21. Felhalmozási célú önkormányzati támogatások (központosított előirányzatok,  vis maior)</t>
  </si>
  <si>
    <t>4.12.</t>
  </si>
  <si>
    <t>K1. Személyi  juttatás</t>
  </si>
  <si>
    <t>K11. Foglalkoztatottak személyi juttatásai</t>
  </si>
  <si>
    <t>K12. Külső személyi juttatások</t>
  </si>
  <si>
    <t xml:space="preserve">K9. Finanszírozási kiadások </t>
  </si>
  <si>
    <t xml:space="preserve">   ebből: közfoglalkoztatás</t>
  </si>
  <si>
    <t>Egyeki Sportbarátok Sport Egyesülete</t>
  </si>
  <si>
    <t>Polgárőrség</t>
  </si>
  <si>
    <t>Temetési kölcsön</t>
  </si>
  <si>
    <t>Kormányzati funkció</t>
  </si>
  <si>
    <t>044320</t>
  </si>
  <si>
    <t>011130</t>
  </si>
  <si>
    <t>4.13.</t>
  </si>
  <si>
    <t>Világító testek bérleti díja</t>
  </si>
  <si>
    <t>2006.</t>
  </si>
  <si>
    <t>4.14.</t>
  </si>
  <si>
    <t>4.15.</t>
  </si>
  <si>
    <t>Népességnyilvántartó rendszer</t>
  </si>
  <si>
    <t>4.16.</t>
  </si>
  <si>
    <t>Polgármesteri Hivatal internet szolgáltatás</t>
  </si>
  <si>
    <t>4.17.</t>
  </si>
  <si>
    <t>4.18.</t>
  </si>
  <si>
    <t>Tűzjelző rendszer karbantartási szolgáltatás</t>
  </si>
  <si>
    <t>Adó és számviteli tanácsadás tagdíj</t>
  </si>
  <si>
    <t>4.20.</t>
  </si>
  <si>
    <t>Önkormányzati fizetési meghagyások elektronikus rendszer éves díj</t>
  </si>
  <si>
    <t>4.21.</t>
  </si>
  <si>
    <t>4.22.</t>
  </si>
  <si>
    <t>4.23.</t>
  </si>
  <si>
    <t>Egészségházban kártevőírtás szolgáltatás</t>
  </si>
  <si>
    <t>B111. Helyi önkormányzatok működésének ált.tám-a</t>
  </si>
  <si>
    <t>B113. Telelpülési önkormányzatok szoc.és gyemrekjóléti fel.tám.</t>
  </si>
  <si>
    <t>B114. Telelpülési önkormányzatok kulturális feladatainak tám-a</t>
  </si>
  <si>
    <t>B115. Működési célú központosított előirányzatok</t>
  </si>
  <si>
    <t>B16.  Egyéb működési célú támogatások bevételei államházt.belülről</t>
  </si>
  <si>
    <t>B21. Felhalmozási célú önkormányzati támogatások</t>
  </si>
  <si>
    <t>B25. Egyéb felhalmozási célú támogatások bevételei államháztartáson belülről</t>
  </si>
  <si>
    <t>B35. Termékek és szolgáltatások adói</t>
  </si>
  <si>
    <t>B351. Értékesítési és forgalmi adók</t>
  </si>
  <si>
    <t>B354. Gépjármű adók</t>
  </si>
  <si>
    <t>B36. Egyéb közhatalmi bevételek</t>
  </si>
  <si>
    <t>B.4.Működési bevételek</t>
  </si>
  <si>
    <t>B.811. Hitel, kölcsön felvétel államháztartáson kívülről</t>
  </si>
  <si>
    <t>K1. Személyi juttatás</t>
  </si>
  <si>
    <t>K4. Ellátottak pénzbeli juttatása</t>
  </si>
  <si>
    <t>K6. Beruházás</t>
  </si>
  <si>
    <t>K7. Felújítás</t>
  </si>
  <si>
    <t xml:space="preserve"> KIADÁSOK ÖSSZESEN: </t>
  </si>
  <si>
    <t xml:space="preserve">K5. Egyéb működési célú kiadások </t>
  </si>
  <si>
    <t>B116. Helyi önkormányzatok kiegészítő támogatása</t>
  </si>
  <si>
    <t>B16. Egyéb működési célú támogatások bevételei államháztartáson belülről</t>
  </si>
  <si>
    <t>B8111. Hosszú lejáratú hitelek, kölcsön felvétele</t>
  </si>
  <si>
    <t>Adósságot keletkeztető ügyletből származó tárgyévi összes fizetési kötelezettség (tőke+kamat)</t>
  </si>
  <si>
    <t>B8113. Rövid lejáratú hitelek, kölcsönök felvétele</t>
  </si>
  <si>
    <t>B8192. Rövid lejáratú kölcsönök bevételei</t>
  </si>
  <si>
    <t>044320 Építőipar támogatása</t>
  </si>
  <si>
    <t>084031 Civil szervezetek működési támogatása</t>
  </si>
  <si>
    <t>107060 Egyéb szociális pénzbeni és term-i ellátás</t>
  </si>
  <si>
    <t>V.I.1.kiegészítés I.1. jogcímekhez kapcsolódó kiegészítés</t>
  </si>
  <si>
    <t>I.2. Nem közművel összegyűjtött háztartási szennyvíz ártalmatlanítása</t>
  </si>
  <si>
    <t>045160 Közutak, hidak, alagutak fenntartása</t>
  </si>
  <si>
    <t>104060 A gyermekek, fiatalok és családok életmin.jav.</t>
  </si>
  <si>
    <t xml:space="preserve">Gépjárműadóból biztosított kedvezmény, mentesség 1991.évi LXXXII.tv. 5. § </t>
  </si>
  <si>
    <t xml:space="preserve">Helyiségek hasznosítása utáni kedvezmény, menteség terembéreleti díj határozata alapján/ </t>
  </si>
  <si>
    <t xml:space="preserve">   ebből: választott tisztségviselők juttatásai</t>
  </si>
  <si>
    <t xml:space="preserve">Környezetvédelmi pályázat </t>
  </si>
  <si>
    <t>K915. Finanszírozási kiadások</t>
  </si>
  <si>
    <t>K9. Finanszírozási kiadások felhalmozási</t>
  </si>
  <si>
    <t>041237</t>
  </si>
  <si>
    <t>013350</t>
  </si>
  <si>
    <t>28.</t>
  </si>
  <si>
    <t>29.</t>
  </si>
  <si>
    <t>30.</t>
  </si>
  <si>
    <t>31.</t>
  </si>
  <si>
    <t>32.</t>
  </si>
  <si>
    <t>33.</t>
  </si>
  <si>
    <t>34.</t>
  </si>
  <si>
    <t>35.</t>
  </si>
  <si>
    <t>B.8192. Rövid lejáratú kölcsönök bevételei</t>
  </si>
  <si>
    <t>-</t>
  </si>
  <si>
    <t>Alacsony vételárú ingatlanok megvásárlása fejlesztési célú hitel</t>
  </si>
  <si>
    <t>Műfüves labdarugópálya pályázati tervdokumentáció elkészítésének finanszírozása feljesztési célú hitel</t>
  </si>
  <si>
    <t>Zúzott kő vásárlás fejlesztési célú hitel</t>
  </si>
  <si>
    <t>4.7.</t>
  </si>
  <si>
    <t>Egyek Nagyközség Önkormányzata ingatlanainak vagyonbiztosítási díja</t>
  </si>
  <si>
    <t>Közületi hulladékszállítási díj Polgármesteri Hivatalban esetén</t>
  </si>
  <si>
    <t>2017.</t>
  </si>
  <si>
    <t>2018.</t>
  </si>
  <si>
    <t>Betonelem előregyártó csarnok pályázathoz kapcsolódó építési, kivitelezési terv elkészítése, valamint a pályázathoz kapcsolódó árazott költségvetés, építési engedélyezési tervdokumentáció elkészítésének finanszírozása fejlesztési célú hitel</t>
  </si>
  <si>
    <t>Fejlesztés várható kiadása 2019. év</t>
  </si>
  <si>
    <t>Fejlesztés várható kiadása 2020. év</t>
  </si>
  <si>
    <t>Fejlesztés várható kiadása 2021. év</t>
  </si>
  <si>
    <t>Fejlesztés várható kiadása 2022. év</t>
  </si>
  <si>
    <t>Fejlesztés várható kiadása 2023. év</t>
  </si>
  <si>
    <t>Fejlesztés várható kiadása 2024. év</t>
  </si>
  <si>
    <t>Fejlesztés várható kiadása 2025. év</t>
  </si>
  <si>
    <t>Egyéb központi támogatás</t>
  </si>
  <si>
    <t>Pótlékok, bírságok egyéb közhatalmi bevételek</t>
  </si>
  <si>
    <t>B113. Települési önkormányzatok szociális feladatainak támogatása</t>
  </si>
  <si>
    <t>B814. Államháztartáson belüli megelőlegezések</t>
  </si>
  <si>
    <t>2019.</t>
  </si>
  <si>
    <t>Fejlesztés várható kiadása 2026. év</t>
  </si>
  <si>
    <t>2019. évi előirányzat</t>
  </si>
  <si>
    <t>" Egyek bel és külterületi csapadékelvezető rendszer rekonstrukciója" fejlesztési célú hitel</t>
  </si>
  <si>
    <t>Egyek horgászturizmushoz kapcsolódó pihenőpark és sétaút kialakítása önerő fedezete fejlesztési célú hitel</t>
  </si>
  <si>
    <t>Gyepmesteri telep építése Egyeken önerő finanszírozása fejlesztési célú hitel</t>
  </si>
  <si>
    <t>Önkormányzati tulajdonú ingatlan fűtéskorszerűsítése és Egészség Centrummá történő átalakítása fejlesztési célú hitel</t>
  </si>
  <si>
    <t>2015.</t>
  </si>
  <si>
    <t>2.11.</t>
  </si>
  <si>
    <t>"Egyek bel-és külterületi csapadékelvezető rendszer rekonstrukciója" fejlesztési célú hitel</t>
  </si>
  <si>
    <t>2.12.</t>
  </si>
  <si>
    <t>2.13.</t>
  </si>
  <si>
    <t>Önkormányzati tulajdonú ingatlanok fűtés korszerűsítése fejlesztési célú hitel</t>
  </si>
  <si>
    <t>3.6.</t>
  </si>
  <si>
    <t>Gyepmesteri telep állategészségügyi ellátás</t>
  </si>
  <si>
    <t>Távfelügyeleti szolgáltatás</t>
  </si>
  <si>
    <t>Egyek Nagyközség területén térfigyelő rendszer rendszer felügyeleti díj</t>
  </si>
  <si>
    <t>Gyepmesteri telep kártevőírtás szolgáltatás</t>
  </si>
  <si>
    <t>Távfelügyeleti szolgáltatás tűzjelző rendszerre</t>
  </si>
  <si>
    <t>B.14. Működési célú visszatérítendő támogatások, kölcsönök visszatérülése államháztartáson belülről</t>
  </si>
  <si>
    <t>Fajlagos összeg</t>
  </si>
  <si>
    <t>III.5.c A rászoruló gyermekek intézményen kívüli szünidei étkeztetésének támogatása</t>
  </si>
  <si>
    <t>042180 Állat- egészségügyi ellátás</t>
  </si>
  <si>
    <t>011130 Önk-k és önkormányzati hivatalok jogalkotási és ált. ig. tevékenysége</t>
  </si>
  <si>
    <t>B74. Felhalmozási célú visszatérítendő támogatások, kölcsönök visszatérülése államháztartáson kívülről</t>
  </si>
  <si>
    <t xml:space="preserve">B75. Egyéb felhalmozási célú átvett pénzeszközök </t>
  </si>
  <si>
    <t>Széchenyi program keretében vásárolt lakások felújítása</t>
  </si>
  <si>
    <t>042180</t>
  </si>
  <si>
    <t>Többéves kihatással járó döntésekből származó kötelezettségek célok szerint évenkénti bontásban</t>
  </si>
  <si>
    <t>B74. Fehalmozási célú visszatérítendő támogatások, kölcsönök visszatérülése államháztartáson kívülről</t>
  </si>
  <si>
    <t>B75. Egyéb felhalmozási célú átvett pénzeszközök</t>
  </si>
  <si>
    <t>052020 Szennyvíz gyűjtése, tisztítása és elhelyezése</t>
  </si>
  <si>
    <t>Egyek település szennyvízelvezetési - és tisztítási projektje</t>
  </si>
  <si>
    <t xml:space="preserve">Időskorúak járadékában részesülők/Egyek Nagyközség Önkormányzat Képviselő Testületének 28/2013.(IX.26.) sz. rendelet 3. § b. pontja </t>
  </si>
  <si>
    <t xml:space="preserve"> 70 éven felüliek/ Egyek Nagyközség Önkormányzat Képviselő Testületének 28/2013.(IX.26.) sz. rendelet 3. § a) pontja</t>
  </si>
  <si>
    <t xml:space="preserve"> Készenléti szolgálatot ellátó önkéntes tűzoltók / Egyek Nagyközség Önkormányzat Képviselő Testületének 28/2013.(IX.26.) sz. rendelet 3. § c) pontja</t>
  </si>
  <si>
    <t>11.1.</t>
  </si>
  <si>
    <t>18. életévet be nem töltött magánszemélyek / Egyek Nagyközség Önkormányzat Képviselő Testületének 28/2013.(IX.26.) sz. rendelet 3. § d) pontja</t>
  </si>
  <si>
    <t>Balmazújvárosi Többcélú Társulás</t>
  </si>
  <si>
    <t>Elvonások és befizetések</t>
  </si>
  <si>
    <t>018010 Önkormányzatok elszámolásai a központi költségvetéssel</t>
  </si>
  <si>
    <t>074051 Nem fertőző megbetegedések megelőzés</t>
  </si>
  <si>
    <t>084031 Civil szervezetek támogatása</t>
  </si>
  <si>
    <t>042180 Állat-egészségügy ellátás</t>
  </si>
  <si>
    <t>B14. Működési célú visszatérítendő támogatások, kölcsönök visszatérülése államháztartáson belülről</t>
  </si>
  <si>
    <t>Működésképtelen önkormányzatok egyéb támogatása</t>
  </si>
  <si>
    <t>5000 fő feletti lakosságszámú települési önk.adósság konsz.során kapott felhalmozási támogatás</t>
  </si>
  <si>
    <t>052020 Szennyvíz gyűjtése, tisztítása, elhelyezése</t>
  </si>
  <si>
    <t>ebből: K915. Központi irányítószervi támogatás folyósítás</t>
  </si>
  <si>
    <t>K5. Egyéb működési célú kiadások (működési tartalékka együtt)</t>
  </si>
  <si>
    <t>ebből: K513 Tartalék (működési)</t>
  </si>
  <si>
    <t>K513. Tartalékok (felhalmozási)</t>
  </si>
  <si>
    <t>Tartalékok (működési)</t>
  </si>
  <si>
    <t>Ebből: K914 Államháztartáson belüli megelőlegezések visszafizetése</t>
  </si>
  <si>
    <t>K915. Központi irányítószervi támogatás folyósítása</t>
  </si>
  <si>
    <t xml:space="preserve">            maradvány igénybevétel</t>
  </si>
  <si>
    <t>ebből: maradvány igénybevétel</t>
  </si>
  <si>
    <t>B1. Működési támogatások államháztartáson belülről</t>
  </si>
  <si>
    <t>Államháztartáson belüli megelőlegezés</t>
  </si>
  <si>
    <t>2020.</t>
  </si>
  <si>
    <t>Fejlesztés várható kiadása 2027. év</t>
  </si>
  <si>
    <t>2020. évi előirányzat</t>
  </si>
  <si>
    <t>Egyek Nagyközség Önkormányzat és költségvetési szervei bevételei forrásonként, főbb jogcím-csoportonkénti részletezettségben</t>
  </si>
  <si>
    <t xml:space="preserve">adatok forintban </t>
  </si>
  <si>
    <t>B31. Jövedelemadók</t>
  </si>
  <si>
    <t>051040 Nem veszélyes hulladék kezelése, ártalmatlanítása</t>
  </si>
  <si>
    <t>Fejlesztési célú tartalék összesen:</t>
  </si>
  <si>
    <t>Általános tartalék összesen:</t>
  </si>
  <si>
    <t>Önerő*</t>
  </si>
  <si>
    <t>adatok forintban</t>
  </si>
  <si>
    <t>018030 Támogatási célú finanszírozási műveletek</t>
  </si>
  <si>
    <t>104037 Intézményen kívüli gyermekétkeztetés</t>
  </si>
  <si>
    <t xml:space="preserve">K513. Tartalék </t>
  </si>
  <si>
    <t>K5. Felhalmozási célú tartalék</t>
  </si>
  <si>
    <t xml:space="preserve"> Forintban </t>
  </si>
  <si>
    <t>Műfüves labdarugópálya kiépítése Egyeken</t>
  </si>
  <si>
    <t>2016.</t>
  </si>
  <si>
    <t>36.</t>
  </si>
  <si>
    <t>Adójellegű bevételek</t>
  </si>
  <si>
    <t xml:space="preserve"> Forintban !</t>
  </si>
  <si>
    <t>Műfüves labdarugópálya kialakítása Egyeken</t>
  </si>
  <si>
    <t>Viziközmű vagyon fejlesztés</t>
  </si>
  <si>
    <t>082040</t>
  </si>
  <si>
    <t xml:space="preserve">2018. Előirányzat 
Önkormányzat </t>
  </si>
  <si>
    <t>Az Önkormányzat 2018. évi Pénzügyi mérlege</t>
  </si>
  <si>
    <t>B31. Magánszemélyek jövedelemadói</t>
  </si>
  <si>
    <t>K513. Tartalékok</t>
  </si>
  <si>
    <t>K513. Tartalékok (működési)</t>
  </si>
  <si>
    <t>ebből: felhalmozási célú hitelfelvétel</t>
  </si>
  <si>
    <t>2018. terv</t>
  </si>
  <si>
    <t>2018. Év</t>
  </si>
  <si>
    <t>Tárkányi Béla Könyvtár és Művelődési Ház 2018. évi tervezett kiadásai feladatonként</t>
  </si>
  <si>
    <t xml:space="preserve"> ebből K914. Államháztartáson belüli megelőlegezések</t>
  </si>
  <si>
    <t>2021.</t>
  </si>
  <si>
    <t>Fejlesztés várható kiadása 2028. év</t>
  </si>
  <si>
    <t>2021. évi előirányzat</t>
  </si>
  <si>
    <t>Attila telepen fellelhető külterületi ingatlanok elbirtoklása, ügyvédi díj előleg</t>
  </si>
  <si>
    <t>3.7.</t>
  </si>
  <si>
    <t>11.2.</t>
  </si>
  <si>
    <t>Működési célú általános tartalék</t>
  </si>
  <si>
    <t>* Megjegyzés: Az önerő oszlopban található előirányzat fedezetét az önkormányzat Magyarország központi költségvetéséből származó támogatásból kívánja biztosítani.</t>
  </si>
  <si>
    <t>Egyek Nagyközség bel- és külterületének csapadékvíz-elvezető rendszer rekonstrukciója I. ütem</t>
  </si>
  <si>
    <t>Iparterület fjelsztése</t>
  </si>
  <si>
    <t>Bölcsődei ellátás infrastrukturális fejlesztése Egyeken</t>
  </si>
  <si>
    <t>B.15.Működési célú visszatérítendő támogatások, kölcsönök igénybevétele államháztartáson belülről</t>
  </si>
  <si>
    <t>074051 Nem fertőző megbetegedések megelőzése</t>
  </si>
  <si>
    <t>2. Egyeki Polgármesteri Hivatal</t>
  </si>
  <si>
    <t>3. Tárkányi Béla Könytár és Művelődési ház</t>
  </si>
  <si>
    <t>1. Egyek Nagyközség Önkormányzata</t>
  </si>
  <si>
    <t>Működési kiadások</t>
  </si>
  <si>
    <t>Egyek Nagyközség Önkormányzat Felújítási kiadásai célonként</t>
  </si>
  <si>
    <t>Egyek település szennyvízelvezetési- és tisztítási projektje</t>
  </si>
  <si>
    <t>052020</t>
  </si>
  <si>
    <t>Iparterület fejlesztése</t>
  </si>
  <si>
    <t xml:space="preserve">Egyek Nagyközség Önkormányzata és az Egyeki Szöghatár Nonprofit között 2014. február 18.-án kelt 1617/2014. iktatószámmal ellátott megállapodás alapján/ </t>
  </si>
  <si>
    <t>2018. Várható tény 
Önkormányzat</t>
  </si>
  <si>
    <t xml:space="preserve">2019. Előirányzat 
Önkormányzat </t>
  </si>
  <si>
    <t>2018. Várható tény Egyeki Polgármesteri Hivatal</t>
  </si>
  <si>
    <t xml:space="preserve">2019. Előirányzat Egyeki Polgármesteri Hivatal </t>
  </si>
  <si>
    <t>2018. Várható tény Tárkányi Béla Könyvtár és Művelődési Ház</t>
  </si>
  <si>
    <t>2019. Előirányzat Tárkányi Béla Könyvtár és Művelődési Ház</t>
  </si>
  <si>
    <t>2018. évi várható tény Egyek Nagyközség Önkormányzata</t>
  </si>
  <si>
    <t xml:space="preserve">2019. Előirányzat  Egyek Nagyközség Önkormányzata </t>
  </si>
  <si>
    <t xml:space="preserve">2018. Várható tény                                                      
Egyeki Polgármesteri Hivatal </t>
  </si>
  <si>
    <t xml:space="preserve">2019. Előirányzat 
Egyeki Polgármesteri Hivatal </t>
  </si>
  <si>
    <t>2018. Várható tény
Tárkányi Béla Könyvt.és Műv.H.</t>
  </si>
  <si>
    <t>2019. Előirányzat 
Tárkányi Béla Könyvt. És Műv.H.</t>
  </si>
  <si>
    <t>2018. Várható tény 
Összesen:</t>
  </si>
  <si>
    <t>2019. Előirányzat 
Összesen:</t>
  </si>
  <si>
    <t>2017. évi tény</t>
  </si>
  <si>
    <t>2018. évi várható teljesítés (Ft)</t>
  </si>
  <si>
    <t>2019. évi előirányzat (Ft)</t>
  </si>
  <si>
    <t>2018. évi várható teljesítés</t>
  </si>
  <si>
    <t>2017. évi tényleges teljesítés</t>
  </si>
  <si>
    <t>2019. évi eredeti előirányzat</t>
  </si>
  <si>
    <t>045120 Út- autópálya építés</t>
  </si>
  <si>
    <t>072210 Járóbeteg gygyító szakellátása</t>
  </si>
  <si>
    <t>106010 Lakóingatlan szociális célú bérbeadása, üzemeltetése</t>
  </si>
  <si>
    <t>Egyek Nagyközség Önkormányzatának 2019. évi bevételei</t>
  </si>
  <si>
    <t>Egyek Nagyközség Önkormányzatának 2019. évre tervezett bevételei kötelező feladatonként</t>
  </si>
  <si>
    <t xml:space="preserve">Egyeki Polgármesteri Hivatal 2019. évi tervezett bevételei </t>
  </si>
  <si>
    <t>Egyeki Polgármesteri Hivatal 2019. évi tervezett bevételei kötelező feladatonként</t>
  </si>
  <si>
    <t>Tárkányi Béla Könyvtár és Művelődési Ház 2019. évi tervezett bevételei</t>
  </si>
  <si>
    <t>Tárkányi Béla Könyvtár és Művelődési Ház 2019. évi bevételei</t>
  </si>
  <si>
    <t>Polgármesteri illetmény támogatása</t>
  </si>
  <si>
    <t>Egyek Nagyközség Önkormányzat és költségvetési szervei 2019. évi  kiadásai kiemelt előirányzatonként</t>
  </si>
  <si>
    <t>Tárkányi Béla Könyvtár és Művelődési Ház 2019. évi tervezett kiadásai  kötelező feladatonként</t>
  </si>
  <si>
    <t>Egyeki Polgármesteri Hivatal 2019. évi tervezett kiadásai feladatonként</t>
  </si>
  <si>
    <t>Egyeki Polgármesteri Hivatal 2019. évi tervezett kiadásai kötelező feladatonként</t>
  </si>
  <si>
    <t>Egyek Nagyközség Önkormányzatának 2019. évi tervezett kiadásai  feladatonként</t>
  </si>
  <si>
    <t>Egyek Nagyközség Önkormányzatának 2019. évi tervezett kiadásai  kötelezőfeladatonként</t>
  </si>
  <si>
    <t>045120 Út-, autópálya építés</t>
  </si>
  <si>
    <t>086090 Egyéb szabadidős szolgáltatások</t>
  </si>
  <si>
    <t>Egyek Nagyközség Önkormányzat és költségvetési szervei 2019. évi működési  kiadásai kiemelt előirányzatonként</t>
  </si>
  <si>
    <t>Tiszafüred Város Önkormányzata részére fizetendő díj</t>
  </si>
  <si>
    <t>Nem közművel összegyűjtött szenyvízártalmatlanítás tám.</t>
  </si>
  <si>
    <t>Működési célú visszatérítendő kölcsön nyújtása:ESBSE</t>
  </si>
  <si>
    <t>Tájház felújítása</t>
  </si>
  <si>
    <t>082063</t>
  </si>
  <si>
    <t>Zsidó temető felújítása</t>
  </si>
  <si>
    <t xml:space="preserve">2019. Évi előirányzat </t>
  </si>
  <si>
    <t>Könyvtár: egyéb tárgyi eszköz beszerzés</t>
  </si>
  <si>
    <t>Polgármesteri Hivatal egyéb tárgyi eszközök beszerzése</t>
  </si>
  <si>
    <t>Önkormányzati jogalkotás: számítástechnikai eszközök beszerzése</t>
  </si>
  <si>
    <t>Közfoglalkoztatási mintaprogramok: egyéb tárgyi eszköz beszerzés</t>
  </si>
  <si>
    <t>Egyek-Telekháza: játszótéri eszköz beszerzés</t>
  </si>
  <si>
    <t>Ingatlan vásárlás: Egyek, Tisza u. 2.</t>
  </si>
  <si>
    <t>Kamerarendszer korszerűsítése</t>
  </si>
  <si>
    <t>013320</t>
  </si>
  <si>
    <t>Temető fejlesztés: egyéb tárgyi eszköz beszerzés</t>
  </si>
  <si>
    <t>064010</t>
  </si>
  <si>
    <t>Közvilágítás bővítése: kivitelezési munkálatok</t>
  </si>
  <si>
    <t>Közvilágítás bővítése: tervezési díj</t>
  </si>
  <si>
    <t>Településrendezési terv készítés</t>
  </si>
  <si>
    <t>Fogászati kezelőegység vásárlás</t>
  </si>
  <si>
    <t>Gyepmesteri telep: egyéb tárgyi eszköz beszerzés</t>
  </si>
  <si>
    <t>045120</t>
  </si>
  <si>
    <t>Külterületi utak fejlesztése</t>
  </si>
  <si>
    <t>Piac csarnok: kiviteli terv</t>
  </si>
  <si>
    <t>Piac csarnok építés</t>
  </si>
  <si>
    <t xml:space="preserve">Az önkormányzat által 2019. évben nyújtott közvetett támogatások </t>
  </si>
  <si>
    <t>Egyek nagyközség Önkormányzat Képviselő-testületének 31/2018. (XII.13.) sz.rendelet 7. § b.) pontja</t>
  </si>
  <si>
    <t>Egyek Nagyközség Önkormányzata Képviselő-testületének 31/2018. (XII.13.) sz.rendelet 7. § a) és c) pontja</t>
  </si>
  <si>
    <t>Egyek Nagyközség Köztemetőjében építés eszközbeszerzés (pályázati önerő)</t>
  </si>
  <si>
    <t>Négyállásos munkagép- és járműmosó tér kialakítása (pályázati önerő)</t>
  </si>
  <si>
    <t>Idősek Adventje (pályázati önerő)</t>
  </si>
  <si>
    <t>a 2019.</t>
  </si>
  <si>
    <t>Egyek Nagyközség Önkormányzat 2019. évi előirányzat-felhasználási ütemterve</t>
  </si>
  <si>
    <t>2019. évben az Európai Unió költségvetéséből származó támogatással megvalósuló projektek</t>
  </si>
  <si>
    <t>2019. előtti kifizetés</t>
  </si>
  <si>
    <t>2022.</t>
  </si>
  <si>
    <t xml:space="preserve">Tűz és munkavédelmi szolgáltatás </t>
  </si>
  <si>
    <t>Bölcsőde építés</t>
  </si>
  <si>
    <t>2.14.</t>
  </si>
  <si>
    <t>2019. Évi Költségvetési kiadások összesen</t>
  </si>
  <si>
    <t>2019. évi Költségvetési bevételek összesen</t>
  </si>
  <si>
    <t>Költségvetési hiány</t>
  </si>
  <si>
    <t>3.8.</t>
  </si>
  <si>
    <t>Szennyvízcsatorna I. ütem kiépítése, Szennyvíztisztító telep áthelyezése</t>
  </si>
  <si>
    <t>"Bölcsődei ellátás infrastrukturális fejlesztése Egyeken" c. projekt kötelező nyilvánossági és kommunikációs tevékenységének lebonyolítása</t>
  </si>
  <si>
    <t>"Települési környezetvédelmi infrastruktúra-fejlesztése" c. projekthez kapcsolódó építési munkák műszaki lebonyolításával kapcsolatos műszaki ellenőrzési feladatok</t>
  </si>
  <si>
    <t xml:space="preserve">"Települési környezetvédelmi infrastruktúra-fejlesztése" c. projekthez kapcsolódó építési munkák </t>
  </si>
  <si>
    <t>"Ipari parkok, ipaterületek fejlesztése" c. pályázathoz készítendő engedélyes és kiviteli terv</t>
  </si>
  <si>
    <t>"Helyi termékértékesítést szolgáló piac kialakítása Egyek Nagyközségben" c. projekt projektmenedzsment feladatainak ellátása</t>
  </si>
  <si>
    <t>3.9.</t>
  </si>
  <si>
    <t>3.10.</t>
  </si>
  <si>
    <t>3.11.</t>
  </si>
  <si>
    <t>"Ipari parkok, ipaterületek fejlesztése" c. projekt, kötelező tájékoztatás és nyilvánosság tevékenységének ellátása</t>
  </si>
  <si>
    <t>"Ipari parkok, ipaterületek fejlesztése" c. projekt,közbeszerzési eljárás teljes körű lebonyolítása</t>
  </si>
  <si>
    <t>"Ipari parkok, ipaterületek fejlesztése c. projekthez kapcsolódó építési munkák műszaki lebonyolításával, ezen belül a műszaki ellenőrzés feladatainak ellátása</t>
  </si>
  <si>
    <t>Bölcsődei ellátás infrastrukturális fejlesztése Egyeken c. projekthez kapcsolódó építési munkák műszaki lebonyolításával, ezen belül a műszaki ellenőrzési felatok ellátása</t>
  </si>
  <si>
    <t>"Egyek Nagyközség bel- és külterületének csapadékvíz-elvezető rendszer rekonstrukciója I. ütem" c. projekt projektmenedzsmenti feladatok ellátása</t>
  </si>
  <si>
    <t>Egyek Nagyközség Önkormányzat 2019. évi adósságot keletkeztető fejlesztési céljai</t>
  </si>
  <si>
    <t>2019. évi várható felhalmozási hitelfizetési kötelezettség (kamatok nélkül) összege:</t>
  </si>
  <si>
    <t>Bölcsődei ellátás infrastrukturális fejlesztése Egyeken c. projekt önerő</t>
  </si>
  <si>
    <t>2022. évi előirányzat</t>
  </si>
  <si>
    <t xml:space="preserve">                                              Egyek Nagyközség Önkormányzata működési és felhalmozási célú bevételeinek és kiadásainak 2017. évi tényleges, 2018. évi várható és 2019. évi eredeti előirányzata mérleg rendszerben</t>
  </si>
  <si>
    <t xml:space="preserve">Működési bevételek és kiadások egyenlege: </t>
  </si>
  <si>
    <t xml:space="preserve">Felhalmozási bevételek és kiadások egyenlege: </t>
  </si>
  <si>
    <t>Külterületi utak fejlesztése (pályázati önerő)</t>
  </si>
  <si>
    <t>Piaccsarnok építése (pályázati önerő)</t>
  </si>
  <si>
    <t>2019. évi várható adósságot keletkeztető ügyletek egyttes összege:</t>
  </si>
  <si>
    <t>Fejlesztés várható kiadása 2029. év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</si>
</sst>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F_t_-;\-* #,##0.00\ _F_t_-;_-* &quot;-&quot;??\ _F_t_-;_-@_-"/>
    <numFmt numFmtId="164" formatCode="#,###"/>
    <numFmt numFmtId="165" formatCode="#"/>
    <numFmt numFmtId="166" formatCode="_-* #,##0\ _F_t_-;\-* #,##0\ _F_t_-;_-* &quot;-&quot;??\ _F_t_-;_-@_-"/>
  </numFmts>
  <fonts count="97" x14ac:knownFonts="1">
    <font>
      <sz val="10"/>
      <name val="Arial CE"/>
      <charset val="238"/>
    </font>
    <font>
      <sz val="10"/>
      <name val="Arial CE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10"/>
      <name val="Arial"/>
      <family val="2"/>
      <charset val="238"/>
    </font>
    <font>
      <b/>
      <sz val="12"/>
      <name val="Arial"/>
      <family val="2"/>
    </font>
    <font>
      <b/>
      <sz val="9"/>
      <name val="Arial"/>
      <family val="2"/>
      <charset val="238"/>
    </font>
    <font>
      <b/>
      <sz val="10"/>
      <name val="Arial"/>
      <family val="2"/>
      <charset val="238"/>
    </font>
    <font>
      <sz val="10"/>
      <name val="Arial CE"/>
      <charset val="238"/>
    </font>
    <font>
      <b/>
      <u/>
      <sz val="10"/>
      <name val="Arial"/>
      <family val="2"/>
      <charset val="238"/>
    </font>
    <font>
      <sz val="10"/>
      <name val="Arial"/>
      <family val="2"/>
    </font>
    <font>
      <sz val="10"/>
      <name val="Arial"/>
      <family val="2"/>
      <charset val="238"/>
    </font>
    <font>
      <b/>
      <sz val="10"/>
      <name val="Arial"/>
      <family val="2"/>
    </font>
    <font>
      <b/>
      <i/>
      <sz val="10"/>
      <name val="Arial"/>
      <family val="2"/>
    </font>
    <font>
      <i/>
      <sz val="10"/>
      <name val="Arial"/>
      <family val="2"/>
      <charset val="238"/>
    </font>
    <font>
      <sz val="8"/>
      <name val="Arial"/>
      <family val="2"/>
    </font>
    <font>
      <b/>
      <sz val="8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</font>
    <font>
      <sz val="12"/>
      <name val="Arial"/>
      <family val="2"/>
    </font>
    <font>
      <sz val="10"/>
      <name val="Arial CE"/>
      <charset val="238"/>
    </font>
    <font>
      <b/>
      <sz val="14"/>
      <name val="Arial"/>
      <family val="2"/>
      <charset val="238"/>
    </font>
    <font>
      <b/>
      <sz val="12"/>
      <name val="Arial"/>
      <family val="2"/>
      <charset val="238"/>
    </font>
    <font>
      <b/>
      <u/>
      <sz val="12"/>
      <name val="Arial"/>
      <family val="2"/>
      <charset val="238"/>
    </font>
    <font>
      <b/>
      <u/>
      <sz val="11"/>
      <name val="Arial"/>
      <family val="2"/>
      <charset val="238"/>
    </font>
    <font>
      <b/>
      <sz val="11"/>
      <name val="Arial"/>
      <family val="2"/>
      <charset val="238"/>
    </font>
    <font>
      <b/>
      <sz val="12"/>
      <name val="Times New Roman CE"/>
      <family val="1"/>
      <charset val="238"/>
    </font>
    <font>
      <sz val="12"/>
      <name val="Times New Roman CE"/>
      <charset val="238"/>
    </font>
    <font>
      <b/>
      <i/>
      <sz val="10"/>
      <name val="Times New Roman CE"/>
      <family val="1"/>
      <charset val="238"/>
    </font>
    <font>
      <sz val="8"/>
      <name val="Times New Roman CE"/>
      <charset val="238"/>
    </font>
    <font>
      <sz val="10"/>
      <name val="Times New Roman CE"/>
      <family val="1"/>
      <charset val="238"/>
    </font>
    <font>
      <i/>
      <sz val="11"/>
      <name val="Times New Roman CE"/>
      <family val="1"/>
      <charset val="238"/>
    </font>
    <font>
      <b/>
      <sz val="11"/>
      <name val="Times New Roman CE"/>
      <family val="1"/>
      <charset val="238"/>
    </font>
    <font>
      <b/>
      <u/>
      <sz val="8"/>
      <name val="Arial"/>
      <family val="2"/>
    </font>
    <font>
      <i/>
      <sz val="10"/>
      <name val="Arial"/>
      <family val="2"/>
    </font>
    <font>
      <sz val="9"/>
      <name val="Arial CE"/>
      <charset val="238"/>
    </font>
    <font>
      <sz val="8"/>
      <name val="Arial CE"/>
      <charset val="238"/>
    </font>
    <font>
      <sz val="11"/>
      <name val="Arial CE"/>
      <charset val="238"/>
    </font>
    <font>
      <sz val="10"/>
      <name val="Times New Roman"/>
      <family val="1"/>
    </font>
    <font>
      <b/>
      <sz val="16"/>
      <name val="Arial"/>
      <family val="2"/>
      <charset val="238"/>
    </font>
    <font>
      <b/>
      <u/>
      <sz val="16"/>
      <name val="Arial"/>
      <family val="2"/>
      <charset val="238"/>
    </font>
    <font>
      <sz val="12"/>
      <name val="Arial CE"/>
      <family val="2"/>
      <charset val="238"/>
    </font>
    <font>
      <b/>
      <i/>
      <sz val="12"/>
      <name val="Arial CE"/>
      <family val="2"/>
      <charset val="238"/>
    </font>
    <font>
      <b/>
      <sz val="14"/>
      <name val="Arial CE"/>
      <family val="2"/>
      <charset val="238"/>
    </font>
    <font>
      <i/>
      <sz val="10"/>
      <name val="Arial CE"/>
      <charset val="238"/>
    </font>
    <font>
      <b/>
      <i/>
      <sz val="10"/>
      <name val="Arial"/>
      <family val="2"/>
      <charset val="238"/>
    </font>
    <font>
      <b/>
      <i/>
      <sz val="10"/>
      <name val="Arial CE"/>
      <charset val="238"/>
    </font>
    <font>
      <sz val="10"/>
      <name val="Arial CE"/>
      <family val="2"/>
      <charset val="238"/>
    </font>
    <font>
      <b/>
      <sz val="14"/>
      <name val="Times New Roman"/>
      <family val="1"/>
      <charset val="238"/>
    </font>
    <font>
      <i/>
      <sz val="10"/>
      <color indexed="8"/>
      <name val="Arial"/>
      <family val="2"/>
    </font>
    <font>
      <b/>
      <i/>
      <sz val="8"/>
      <color indexed="8"/>
      <name val="Arial"/>
      <family val="2"/>
      <charset val="238"/>
    </font>
    <font>
      <sz val="10"/>
      <name val="Times New Roman CE"/>
      <charset val="238"/>
    </font>
    <font>
      <sz val="11"/>
      <name val="Times New Roman CE"/>
      <family val="1"/>
      <charset val="238"/>
    </font>
    <font>
      <b/>
      <i/>
      <sz val="11"/>
      <name val="Times New Roman CE"/>
      <family val="1"/>
      <charset val="238"/>
    </font>
    <font>
      <b/>
      <i/>
      <sz val="9"/>
      <name val="Times New Roman CE"/>
      <family val="1"/>
      <charset val="238"/>
    </font>
    <font>
      <b/>
      <sz val="10"/>
      <name val="Times New Roman CE"/>
      <charset val="238"/>
    </font>
    <font>
      <b/>
      <i/>
      <sz val="8"/>
      <name val="Times New Roman CE"/>
      <family val="1"/>
      <charset val="238"/>
    </font>
    <font>
      <b/>
      <sz val="8"/>
      <name val="Times New Roman CE"/>
      <charset val="238"/>
    </font>
    <font>
      <sz val="8"/>
      <name val="Times New Roman CE"/>
      <family val="1"/>
      <charset val="238"/>
    </font>
    <font>
      <i/>
      <sz val="11"/>
      <name val="Times New Roman CE"/>
      <charset val="238"/>
    </font>
    <font>
      <sz val="12"/>
      <name val="Arial"/>
      <family val="2"/>
      <charset val="238"/>
    </font>
    <font>
      <b/>
      <sz val="9"/>
      <name val="Arial CE"/>
      <charset val="238"/>
    </font>
    <font>
      <i/>
      <sz val="10"/>
      <name val="Times New Roman"/>
      <family val="1"/>
      <charset val="238"/>
    </font>
    <font>
      <b/>
      <i/>
      <sz val="10"/>
      <name val="Times New Roman"/>
      <family val="1"/>
      <charset val="238"/>
    </font>
    <font>
      <b/>
      <i/>
      <sz val="11"/>
      <name val="Arial"/>
      <family val="2"/>
    </font>
    <font>
      <b/>
      <i/>
      <sz val="11"/>
      <name val="Times New Roman"/>
      <family val="1"/>
      <charset val="238"/>
    </font>
    <font>
      <i/>
      <sz val="11"/>
      <name val="Arial CE"/>
      <charset val="238"/>
    </font>
    <font>
      <b/>
      <sz val="11"/>
      <name val="Times New Roman CE"/>
      <charset val="238"/>
    </font>
    <font>
      <sz val="11"/>
      <name val="Times New Roman CE"/>
      <charset val="238"/>
    </font>
    <font>
      <b/>
      <sz val="16"/>
      <name val="Arial CE"/>
      <charset val="238"/>
    </font>
    <font>
      <b/>
      <i/>
      <sz val="11"/>
      <name val="Arial"/>
      <family val="2"/>
      <charset val="238"/>
    </font>
    <font>
      <i/>
      <sz val="9"/>
      <name val="Arial CE"/>
      <charset val="238"/>
    </font>
    <font>
      <b/>
      <u/>
      <sz val="9"/>
      <name val="Arial CE"/>
      <charset val="238"/>
    </font>
    <font>
      <i/>
      <sz val="8"/>
      <color indexed="8"/>
      <name val="Arial"/>
      <family val="2"/>
      <charset val="238"/>
    </font>
    <font>
      <sz val="11"/>
      <name val="Arial"/>
      <family val="2"/>
      <charset val="238"/>
    </font>
    <font>
      <i/>
      <sz val="11"/>
      <name val="Arial"/>
      <family val="2"/>
      <charset val="238"/>
    </font>
    <font>
      <i/>
      <sz val="11"/>
      <name val="Arial"/>
      <family val="2"/>
    </font>
    <font>
      <sz val="11"/>
      <name val="Arial"/>
      <family val="2"/>
    </font>
    <font>
      <b/>
      <i/>
      <sz val="10"/>
      <color indexed="8"/>
      <name val="Arial"/>
      <family val="2"/>
      <charset val="238"/>
    </font>
    <font>
      <i/>
      <sz val="8"/>
      <name val="Arial"/>
      <family val="2"/>
      <charset val="238"/>
    </font>
    <font>
      <b/>
      <i/>
      <sz val="12"/>
      <name val="Arial"/>
      <family val="2"/>
      <charset val="238"/>
    </font>
    <font>
      <b/>
      <sz val="16"/>
      <name val="Times New Roman CE"/>
      <family val="1"/>
      <charset val="238"/>
    </font>
    <font>
      <b/>
      <i/>
      <sz val="14"/>
      <name val="Times New Roman"/>
      <family val="1"/>
      <charset val="238"/>
    </font>
    <font>
      <i/>
      <sz val="10"/>
      <color indexed="8"/>
      <name val="Times New Roman"/>
      <family val="1"/>
      <charset val="238"/>
    </font>
    <font>
      <i/>
      <sz val="10"/>
      <color indexed="8"/>
      <name val="Arial CE"/>
      <charset val="238"/>
    </font>
    <font>
      <i/>
      <sz val="10"/>
      <color indexed="8"/>
      <name val="Arial"/>
      <family val="2"/>
    </font>
    <font>
      <i/>
      <sz val="10"/>
      <color indexed="8"/>
      <name val="Arial"/>
      <family val="2"/>
      <charset val="238"/>
    </font>
    <font>
      <b/>
      <sz val="12"/>
      <name val="Times New Roman CE"/>
      <charset val="238"/>
    </font>
    <font>
      <sz val="12"/>
      <name val="Times New Roman"/>
      <family val="1"/>
      <charset val="238"/>
    </font>
    <font>
      <sz val="12"/>
      <name val="Times New Roman CE"/>
      <family val="1"/>
      <charset val="238"/>
    </font>
    <font>
      <i/>
      <sz val="12"/>
      <name val="Times New Roman"/>
      <family val="1"/>
      <charset val="238"/>
    </font>
    <font>
      <i/>
      <sz val="12"/>
      <name val="Times New Roman CE"/>
      <charset val="238"/>
    </font>
    <font>
      <b/>
      <sz val="12"/>
      <name val="Times New Roman"/>
      <family val="1"/>
      <charset val="238"/>
    </font>
    <font>
      <sz val="8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89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8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8"/>
      </right>
      <top style="medium">
        <color indexed="64"/>
      </top>
      <bottom style="medium">
        <color indexed="8"/>
      </bottom>
      <diagonal/>
    </border>
    <border>
      <left style="medium">
        <color indexed="64"/>
      </left>
      <right style="medium">
        <color indexed="8"/>
      </right>
      <top style="medium">
        <color indexed="8"/>
      </top>
      <bottom style="medium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64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64"/>
      </top>
      <bottom style="thin">
        <color indexed="8"/>
      </bottom>
      <diagonal/>
    </border>
    <border>
      <left style="medium">
        <color indexed="8"/>
      </left>
      <right style="medium">
        <color indexed="64"/>
      </right>
      <top style="medium">
        <color indexed="64"/>
      </top>
      <bottom style="medium">
        <color indexed="8"/>
      </bottom>
      <diagonal/>
    </border>
    <border>
      <left style="medium">
        <color indexed="8"/>
      </left>
      <right style="medium">
        <color indexed="64"/>
      </right>
      <top style="medium">
        <color indexed="8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/>
      <top style="thin">
        <color indexed="8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43" fontId="11" fillId="0" borderId="0" applyFont="0" applyFill="0" applyBorder="0" applyAlignment="0" applyProtection="0"/>
    <xf numFmtId="0" fontId="54" fillId="0" borderId="0"/>
    <xf numFmtId="0" fontId="30" fillId="0" borderId="0"/>
    <xf numFmtId="0" fontId="50" fillId="0" borderId="0"/>
  </cellStyleXfs>
  <cellXfs count="1052">
    <xf numFmtId="0" fontId="0" fillId="0" borderId="0" xfId="0"/>
    <xf numFmtId="0" fontId="0" fillId="0" borderId="0" xfId="0" applyBorder="1"/>
    <xf numFmtId="3" fontId="0" fillId="0" borderId="0" xfId="0" applyNumberFormat="1"/>
    <xf numFmtId="3" fontId="0" fillId="0" borderId="0" xfId="0" applyNumberFormat="1" applyBorder="1"/>
    <xf numFmtId="0" fontId="5" fillId="0" borderId="0" xfId="0" applyFont="1"/>
    <xf numFmtId="0" fontId="5" fillId="0" borderId="0" xfId="0" applyFont="1" applyBorder="1"/>
    <xf numFmtId="3" fontId="5" fillId="0" borderId="0" xfId="0" applyNumberFormat="1" applyFont="1" applyBorder="1"/>
    <xf numFmtId="3" fontId="5" fillId="0" borderId="0" xfId="0" applyNumberFormat="1" applyFont="1"/>
    <xf numFmtId="0" fontId="5" fillId="0" borderId="0" xfId="0" applyFont="1" applyFill="1" applyBorder="1"/>
    <xf numFmtId="3" fontId="5" fillId="0" borderId="0" xfId="0" applyNumberFormat="1" applyFont="1" applyBorder="1" applyAlignment="1">
      <alignment horizontal="right"/>
    </xf>
    <xf numFmtId="0" fontId="6" fillId="0" borderId="0" xfId="0" applyFont="1"/>
    <xf numFmtId="0" fontId="6" fillId="0" borderId="0" xfId="0" applyFont="1" applyBorder="1"/>
    <xf numFmtId="3" fontId="6" fillId="0" borderId="0" xfId="0" applyNumberFormat="1" applyFont="1" applyBorder="1"/>
    <xf numFmtId="0" fontId="6" fillId="0" borderId="2" xfId="0" applyFont="1" applyBorder="1"/>
    <xf numFmtId="3" fontId="5" fillId="0" borderId="0" xfId="0" applyNumberFormat="1" applyFont="1" applyBorder="1" applyAlignment="1"/>
    <xf numFmtId="0" fontId="0" fillId="0" borderId="0" xfId="0" applyBorder="1" applyAlignment="1"/>
    <xf numFmtId="14" fontId="0" fillId="0" borderId="0" xfId="0" applyNumberFormat="1" applyBorder="1" applyAlignment="1">
      <alignment horizontal="left"/>
    </xf>
    <xf numFmtId="0" fontId="0" fillId="0" borderId="0" xfId="0" applyBorder="1" applyAlignment="1">
      <alignment horizontal="left"/>
    </xf>
    <xf numFmtId="0" fontId="7" fillId="0" borderId="0" xfId="0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0" fontId="15" fillId="0" borderId="8" xfId="0" applyFont="1" applyBorder="1"/>
    <xf numFmtId="0" fontId="13" fillId="0" borderId="0" xfId="0" applyFont="1"/>
    <xf numFmtId="0" fontId="8" fillId="0" borderId="0" xfId="0" applyFont="1" applyAlignment="1"/>
    <xf numFmtId="0" fontId="15" fillId="0" borderId="0" xfId="0" applyFont="1" applyBorder="1"/>
    <xf numFmtId="0" fontId="13" fillId="0" borderId="1" xfId="0" applyFont="1" applyBorder="1"/>
    <xf numFmtId="0" fontId="8" fillId="0" borderId="0" xfId="0" applyFont="1" applyAlignment="1">
      <alignment horizontal="center" wrapText="1"/>
    </xf>
    <xf numFmtId="0" fontId="8" fillId="0" borderId="8" xfId="0" applyFont="1" applyBorder="1" applyAlignment="1"/>
    <xf numFmtId="0" fontId="18" fillId="0" borderId="0" xfId="0" applyFont="1" applyAlignment="1"/>
    <xf numFmtId="0" fontId="15" fillId="0" borderId="9" xfId="0" applyFont="1" applyBorder="1"/>
    <xf numFmtId="0" fontId="13" fillId="0" borderId="10" xfId="0" applyFont="1" applyBorder="1"/>
    <xf numFmtId="0" fontId="13" fillId="0" borderId="11" xfId="0" applyFont="1" applyBorder="1"/>
    <xf numFmtId="0" fontId="13" fillId="0" borderId="12" xfId="0" applyFont="1" applyBorder="1"/>
    <xf numFmtId="3" fontId="19" fillId="2" borderId="8" xfId="0" applyNumberFormat="1" applyFont="1" applyFill="1" applyBorder="1" applyAlignment="1">
      <alignment horizontal="center"/>
    </xf>
    <xf numFmtId="0" fontId="10" fillId="0" borderId="0" xfId="0" applyFont="1" applyBorder="1" applyAlignment="1">
      <alignment horizontal="center"/>
    </xf>
    <xf numFmtId="0" fontId="15" fillId="0" borderId="0" xfId="0" applyFont="1" applyBorder="1" applyAlignment="1">
      <alignment horizontal="center" wrapText="1"/>
    </xf>
    <xf numFmtId="0" fontId="2" fillId="0" borderId="0" xfId="0" applyFont="1" applyBorder="1" applyAlignment="1">
      <alignment horizontal="center"/>
    </xf>
    <xf numFmtId="0" fontId="10" fillId="0" borderId="0" xfId="0" applyFont="1" applyBorder="1"/>
    <xf numFmtId="3" fontId="19" fillId="2" borderId="0" xfId="0" applyNumberFormat="1" applyFont="1" applyFill="1" applyBorder="1" applyAlignment="1">
      <alignment horizontal="center"/>
    </xf>
    <xf numFmtId="0" fontId="19" fillId="0" borderId="0" xfId="0" applyFont="1" applyBorder="1"/>
    <xf numFmtId="0" fontId="24" fillId="0" borderId="0" xfId="0" applyFont="1" applyAlignment="1">
      <alignment horizontal="center"/>
    </xf>
    <xf numFmtId="0" fontId="20" fillId="0" borderId="0" xfId="0" applyFont="1"/>
    <xf numFmtId="0" fontId="19" fillId="0" borderId="13" xfId="0" applyFont="1" applyBorder="1" applyAlignment="1">
      <alignment horizontal="left"/>
    </xf>
    <xf numFmtId="0" fontId="19" fillId="0" borderId="13" xfId="0" applyFont="1" applyBorder="1" applyAlignment="1">
      <alignment horizontal="center"/>
    </xf>
    <xf numFmtId="0" fontId="19" fillId="0" borderId="13" xfId="0" applyFont="1" applyBorder="1"/>
    <xf numFmtId="3" fontId="20" fillId="0" borderId="13" xfId="0" applyNumberFormat="1" applyFont="1" applyBorder="1"/>
    <xf numFmtId="0" fontId="19" fillId="0" borderId="0" xfId="0" applyFont="1"/>
    <xf numFmtId="3" fontId="20" fillId="0" borderId="0" xfId="0" applyNumberFormat="1" applyFont="1"/>
    <xf numFmtId="164" fontId="29" fillId="0" borderId="0" xfId="4" applyNumberFormat="1" applyFont="1" applyFill="1" applyBorder="1" applyAlignment="1" applyProtection="1">
      <alignment horizontal="centerContinuous" vertical="center"/>
    </xf>
    <xf numFmtId="164" fontId="34" fillId="0" borderId="0" xfId="0" applyNumberFormat="1" applyFont="1" applyFill="1" applyAlignment="1">
      <alignment horizontal="center" vertical="center" wrapText="1"/>
    </xf>
    <xf numFmtId="164" fontId="31" fillId="0" borderId="0" xfId="0" applyNumberFormat="1" applyFont="1" applyFill="1" applyAlignment="1">
      <alignment horizontal="right" vertical="center"/>
    </xf>
    <xf numFmtId="0" fontId="0" fillId="0" borderId="0" xfId="0" applyFill="1" applyAlignment="1">
      <alignment horizontal="right" vertical="center" wrapText="1"/>
    </xf>
    <xf numFmtId="0" fontId="2" fillId="0" borderId="0" xfId="0" applyFont="1" applyAlignment="1">
      <alignment horizontal="center"/>
    </xf>
    <xf numFmtId="0" fontId="36" fillId="0" borderId="13" xfId="0" applyFont="1" applyBorder="1"/>
    <xf numFmtId="3" fontId="21" fillId="0" borderId="13" xfId="0" applyNumberFormat="1" applyFont="1" applyBorder="1"/>
    <xf numFmtId="0" fontId="15" fillId="0" borderId="14" xfId="4" applyFont="1" applyFill="1" applyBorder="1" applyAlignment="1" applyProtection="1">
      <alignment horizontal="center" vertical="center" wrapText="1"/>
    </xf>
    <xf numFmtId="0" fontId="15" fillId="0" borderId="15" xfId="4" applyFont="1" applyFill="1" applyBorder="1" applyAlignment="1" applyProtection="1">
      <alignment horizontal="center" vertical="center" wrapText="1"/>
    </xf>
    <xf numFmtId="0" fontId="15" fillId="0" borderId="16" xfId="4" applyFont="1" applyFill="1" applyBorder="1" applyAlignment="1" applyProtection="1">
      <alignment horizontal="center" vertical="center" wrapText="1"/>
    </xf>
    <xf numFmtId="0" fontId="15" fillId="0" borderId="17" xfId="4" applyFont="1" applyFill="1" applyBorder="1" applyAlignment="1" applyProtection="1">
      <alignment horizontal="left" vertical="center" wrapText="1" indent="1"/>
    </xf>
    <xf numFmtId="0" fontId="13" fillId="0" borderId="13" xfId="4" applyFont="1" applyFill="1" applyBorder="1" applyAlignment="1" applyProtection="1">
      <alignment horizontal="left" vertical="center" wrapText="1" indent="1"/>
    </xf>
    <xf numFmtId="0" fontId="13" fillId="0" borderId="18" xfId="4" applyFont="1" applyFill="1" applyBorder="1" applyAlignment="1" applyProtection="1">
      <alignment horizontal="left" vertical="center" wrapText="1" indent="1"/>
    </xf>
    <xf numFmtId="0" fontId="13" fillId="0" borderId="13" xfId="4" applyFont="1" applyFill="1" applyBorder="1" applyAlignment="1" applyProtection="1">
      <alignment horizontal="left" vertical="center" wrapText="1" indent="2"/>
    </xf>
    <xf numFmtId="0" fontId="13" fillId="0" borderId="19" xfId="4" applyFont="1" applyFill="1" applyBorder="1" applyAlignment="1" applyProtection="1">
      <alignment horizontal="left" vertical="center" wrapText="1" indent="1"/>
    </xf>
    <xf numFmtId="0" fontId="15" fillId="0" borderId="9" xfId="4" applyFont="1" applyFill="1" applyBorder="1" applyAlignment="1" applyProtection="1">
      <alignment horizontal="left" vertical="center" wrapText="1" indent="1"/>
    </xf>
    <xf numFmtId="164" fontId="15" fillId="0" borderId="7" xfId="4" applyNumberFormat="1" applyFont="1" applyFill="1" applyBorder="1" applyAlignment="1" applyProtection="1">
      <alignment horizontal="centerContinuous" vertical="center"/>
    </xf>
    <xf numFmtId="0" fontId="15" fillId="0" borderId="20" xfId="4" applyFont="1" applyFill="1" applyBorder="1" applyAlignment="1" applyProtection="1">
      <alignment vertical="center" wrapText="1"/>
    </xf>
    <xf numFmtId="0" fontId="13" fillId="0" borderId="21" xfId="4" applyFont="1" applyFill="1" applyBorder="1" applyAlignment="1" applyProtection="1">
      <alignment horizontal="left" vertical="center" wrapText="1" indent="1"/>
    </xf>
    <xf numFmtId="0" fontId="15" fillId="0" borderId="15" xfId="4" applyFont="1" applyFill="1" applyBorder="1" applyAlignment="1" applyProtection="1">
      <alignment vertical="center" wrapText="1"/>
    </xf>
    <xf numFmtId="0" fontId="15" fillId="0" borderId="14" xfId="0" applyFont="1" applyFill="1" applyBorder="1" applyAlignment="1">
      <alignment horizontal="center" vertical="center" wrapText="1"/>
    </xf>
    <xf numFmtId="0" fontId="15" fillId="0" borderId="15" xfId="0" applyFont="1" applyFill="1" applyBorder="1" applyAlignment="1">
      <alignment horizontal="center" vertical="center" wrapText="1"/>
    </xf>
    <xf numFmtId="0" fontId="15" fillId="0" borderId="16" xfId="0" applyFont="1" applyFill="1" applyBorder="1" applyAlignment="1">
      <alignment horizontal="center" vertical="center" wrapText="1"/>
    </xf>
    <xf numFmtId="0" fontId="15" fillId="0" borderId="17" xfId="0" applyFont="1" applyFill="1" applyBorder="1" applyAlignment="1">
      <alignment horizontal="center" vertical="center" wrapText="1"/>
    </xf>
    <xf numFmtId="0" fontId="15" fillId="0" borderId="20" xfId="0" applyFont="1" applyFill="1" applyBorder="1" applyAlignment="1">
      <alignment horizontal="center" vertical="center" wrapText="1"/>
    </xf>
    <xf numFmtId="0" fontId="13" fillId="0" borderId="22" xfId="0" applyFont="1" applyFill="1" applyBorder="1" applyAlignment="1">
      <alignment horizontal="center" vertical="center" wrapText="1"/>
    </xf>
    <xf numFmtId="0" fontId="13" fillId="0" borderId="19" xfId="0" applyFont="1" applyFill="1" applyBorder="1" applyAlignment="1" applyProtection="1">
      <alignment vertical="center" wrapText="1"/>
      <protection locked="0"/>
    </xf>
    <xf numFmtId="164" fontId="13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0" fontId="13" fillId="0" borderId="23" xfId="0" applyFont="1" applyFill="1" applyBorder="1" applyAlignment="1">
      <alignment horizontal="center" vertical="center" wrapText="1"/>
    </xf>
    <xf numFmtId="0" fontId="13" fillId="0" borderId="13" xfId="0" applyFont="1" applyFill="1" applyBorder="1" applyAlignment="1" applyProtection="1">
      <alignment vertical="center" wrapText="1"/>
      <protection locked="0"/>
    </xf>
    <xf numFmtId="164" fontId="13" fillId="0" borderId="13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0" borderId="13" xfId="0" applyNumberFormat="1" applyFont="1" applyFill="1" applyBorder="1" applyAlignment="1">
      <alignment horizontal="right" vertical="center" wrapText="1"/>
    </xf>
    <xf numFmtId="16" fontId="13" fillId="0" borderId="23" xfId="0" applyNumberFormat="1" applyFont="1" applyFill="1" applyBorder="1" applyAlignment="1">
      <alignment horizontal="center" vertical="center" wrapText="1"/>
    </xf>
    <xf numFmtId="164" fontId="13" fillId="0" borderId="13" xfId="0" applyNumberFormat="1" applyFont="1" applyFill="1" applyBorder="1" applyAlignment="1" applyProtection="1">
      <alignment horizontal="right" vertical="center" wrapText="1"/>
      <protection locked="0"/>
    </xf>
    <xf numFmtId="0" fontId="38" fillId="0" borderId="0" xfId="0" applyFont="1"/>
    <xf numFmtId="0" fontId="13" fillId="0" borderId="24" xfId="0" applyFont="1" applyBorder="1"/>
    <xf numFmtId="0" fontId="13" fillId="0" borderId="25" xfId="0" applyFont="1" applyBorder="1"/>
    <xf numFmtId="0" fontId="8" fillId="0" borderId="0" xfId="0" applyFont="1" applyBorder="1" applyAlignment="1">
      <alignment horizontal="center"/>
    </xf>
    <xf numFmtId="0" fontId="15" fillId="0" borderId="0" xfId="0" applyFont="1" applyBorder="1" applyAlignment="1"/>
    <xf numFmtId="3" fontId="15" fillId="0" borderId="0" xfId="0" applyNumberFormat="1" applyFont="1" applyBorder="1" applyAlignment="1"/>
    <xf numFmtId="0" fontId="15" fillId="0" borderId="26" xfId="0" applyFont="1" applyBorder="1"/>
    <xf numFmtId="166" fontId="14" fillId="2" borderId="8" xfId="1" applyNumberFormat="1" applyFont="1" applyFill="1" applyBorder="1"/>
    <xf numFmtId="0" fontId="19" fillId="0" borderId="13" xfId="0" applyFont="1" applyFill="1" applyBorder="1"/>
    <xf numFmtId="3" fontId="20" fillId="0" borderId="13" xfId="0" applyNumberFormat="1" applyFont="1" applyFill="1" applyBorder="1"/>
    <xf numFmtId="0" fontId="0" fillId="0" borderId="0" xfId="0" applyFill="1"/>
    <xf numFmtId="0" fontId="37" fillId="0" borderId="23" xfId="0" applyFont="1" applyFill="1" applyBorder="1" applyAlignment="1">
      <alignment horizontal="center" vertical="center" wrapText="1"/>
    </xf>
    <xf numFmtId="0" fontId="37" fillId="0" borderId="13" xfId="0" applyFont="1" applyFill="1" applyBorder="1" applyAlignment="1" applyProtection="1">
      <alignment vertical="center" wrapText="1"/>
      <protection locked="0"/>
    </xf>
    <xf numFmtId="0" fontId="4" fillId="0" borderId="0" xfId="0" applyFont="1"/>
    <xf numFmtId="0" fontId="25" fillId="0" borderId="0" xfId="0" applyFont="1" applyAlignment="1">
      <alignment horizontal="center"/>
    </xf>
    <xf numFmtId="3" fontId="12" fillId="0" borderId="0" xfId="0" applyNumberFormat="1" applyFont="1"/>
    <xf numFmtId="3" fontId="26" fillId="0" borderId="0" xfId="0" applyNumberFormat="1" applyFont="1"/>
    <xf numFmtId="3" fontId="14" fillId="0" borderId="0" xfId="0" applyNumberFormat="1" applyFont="1"/>
    <xf numFmtId="3" fontId="43" fillId="0" borderId="0" xfId="0" applyNumberFormat="1" applyFont="1"/>
    <xf numFmtId="0" fontId="3" fillId="0" borderId="0" xfId="0" applyFont="1" applyAlignment="1">
      <alignment horizontal="center"/>
    </xf>
    <xf numFmtId="0" fontId="44" fillId="0" borderId="0" xfId="0" applyFont="1"/>
    <xf numFmtId="166" fontId="15" fillId="0" borderId="16" xfId="1" applyNumberFormat="1" applyFont="1" applyFill="1" applyBorder="1" applyAlignment="1" applyProtection="1">
      <alignment vertical="center" wrapText="1"/>
    </xf>
    <xf numFmtId="166" fontId="15" fillId="0" borderId="27" xfId="1" applyNumberFormat="1" applyFont="1" applyFill="1" applyBorder="1" applyAlignment="1" applyProtection="1">
      <alignment vertical="center" wrapText="1"/>
    </xf>
    <xf numFmtId="166" fontId="15" fillId="0" borderId="28" xfId="1" applyNumberFormat="1" applyFont="1" applyFill="1" applyBorder="1" applyAlignment="1" applyProtection="1">
      <alignment vertical="center" wrapText="1"/>
    </xf>
    <xf numFmtId="166" fontId="13" fillId="0" borderId="29" xfId="1" applyNumberFormat="1" applyFont="1" applyFill="1" applyBorder="1" applyAlignment="1" applyProtection="1">
      <alignment vertical="center" wrapText="1"/>
    </xf>
    <xf numFmtId="166" fontId="13" fillId="0" borderId="30" xfId="1" applyNumberFormat="1" applyFont="1" applyFill="1" applyBorder="1" applyAlignment="1" applyProtection="1">
      <alignment vertical="center" wrapText="1"/>
    </xf>
    <xf numFmtId="166" fontId="4" fillId="0" borderId="8" xfId="1" applyNumberFormat="1" applyFont="1" applyBorder="1" applyAlignment="1">
      <alignment horizontal="center"/>
    </xf>
    <xf numFmtId="166" fontId="13" fillId="2" borderId="8" xfId="1" applyNumberFormat="1" applyFont="1" applyFill="1" applyBorder="1"/>
    <xf numFmtId="0" fontId="47" fillId="0" borderId="0" xfId="0" applyFont="1"/>
    <xf numFmtId="0" fontId="49" fillId="0" borderId="0" xfId="0" applyFont="1"/>
    <xf numFmtId="0" fontId="15" fillId="0" borderId="27" xfId="4" applyFont="1" applyFill="1" applyBorder="1" applyAlignment="1" applyProtection="1">
      <alignment horizontal="left" vertical="center" wrapText="1" indent="1"/>
    </xf>
    <xf numFmtId="166" fontId="15" fillId="0" borderId="8" xfId="1" applyNumberFormat="1" applyFont="1" applyFill="1" applyBorder="1" applyAlignment="1" applyProtection="1">
      <alignment vertical="center" wrapText="1"/>
    </xf>
    <xf numFmtId="0" fontId="15" fillId="0" borderId="0" xfId="4" applyFont="1" applyFill="1" applyBorder="1" applyAlignment="1" applyProtection="1">
      <alignment horizontal="center" vertical="center" wrapText="1"/>
    </xf>
    <xf numFmtId="0" fontId="13" fillId="0" borderId="0" xfId="4" applyFont="1" applyFill="1" applyBorder="1" applyAlignment="1" applyProtection="1">
      <alignment horizontal="left" vertical="center"/>
    </xf>
    <xf numFmtId="49" fontId="13" fillId="0" borderId="0" xfId="4" applyNumberFormat="1" applyFont="1" applyFill="1" applyBorder="1" applyAlignment="1" applyProtection="1">
      <alignment horizontal="left" vertical="center"/>
    </xf>
    <xf numFmtId="0" fontId="15" fillId="0" borderId="31" xfId="0" applyFont="1" applyBorder="1"/>
    <xf numFmtId="166" fontId="13" fillId="0" borderId="24" xfId="1" applyNumberFormat="1" applyFont="1" applyBorder="1"/>
    <xf numFmtId="3" fontId="20" fillId="2" borderId="0" xfId="0" applyNumberFormat="1" applyFont="1" applyFill="1" applyBorder="1" applyAlignment="1"/>
    <xf numFmtId="3" fontId="21" fillId="2" borderId="0" xfId="0" applyNumberFormat="1" applyFont="1" applyFill="1" applyBorder="1" applyAlignment="1"/>
    <xf numFmtId="0" fontId="19" fillId="2" borderId="0" xfId="0" applyFont="1" applyFill="1" applyBorder="1" applyAlignment="1"/>
    <xf numFmtId="0" fontId="19" fillId="0" borderId="13" xfId="0" applyFont="1" applyBorder="1" applyAlignment="1">
      <alignment wrapText="1"/>
    </xf>
    <xf numFmtId="166" fontId="5" fillId="0" borderId="0" xfId="1" applyNumberFormat="1" applyFont="1"/>
    <xf numFmtId="166" fontId="14" fillId="0" borderId="8" xfId="1" applyNumberFormat="1" applyFont="1" applyFill="1" applyBorder="1"/>
    <xf numFmtId="166" fontId="0" fillId="0" borderId="0" xfId="0" applyNumberFormat="1"/>
    <xf numFmtId="166" fontId="13" fillId="0" borderId="0" xfId="1" applyNumberFormat="1" applyFont="1"/>
    <xf numFmtId="0" fontId="13" fillId="0" borderId="23" xfId="4" applyFont="1" applyFill="1" applyBorder="1" applyAlignment="1" applyProtection="1">
      <alignment horizontal="left" vertical="center" wrapText="1" indent="2"/>
    </xf>
    <xf numFmtId="166" fontId="13" fillId="0" borderId="32" xfId="1" applyNumberFormat="1" applyFont="1" applyFill="1" applyBorder="1" applyAlignment="1" applyProtection="1"/>
    <xf numFmtId="0" fontId="7" fillId="0" borderId="8" xfId="0" applyFont="1" applyBorder="1"/>
    <xf numFmtId="3" fontId="5" fillId="2" borderId="0" xfId="0" applyNumberFormat="1" applyFont="1" applyFill="1" applyBorder="1"/>
    <xf numFmtId="0" fontId="15" fillId="2" borderId="8" xfId="0" applyFont="1" applyFill="1" applyBorder="1" applyAlignment="1">
      <alignment horizontal="center"/>
    </xf>
    <xf numFmtId="3" fontId="6" fillId="2" borderId="0" xfId="0" applyNumberFormat="1" applyFont="1" applyFill="1" applyBorder="1"/>
    <xf numFmtId="3" fontId="0" fillId="2" borderId="0" xfId="0" applyNumberFormat="1" applyFill="1" applyBorder="1"/>
    <xf numFmtId="0" fontId="0" fillId="2" borderId="0" xfId="0" applyFill="1"/>
    <xf numFmtId="0" fontId="1" fillId="0" borderId="0" xfId="0" applyFont="1"/>
    <xf numFmtId="166" fontId="7" fillId="2" borderId="8" xfId="1" applyNumberFormat="1" applyFont="1" applyFill="1" applyBorder="1"/>
    <xf numFmtId="0" fontId="7" fillId="0" borderId="0" xfId="0" applyFont="1" applyBorder="1" applyAlignment="1">
      <alignment horizontal="center"/>
    </xf>
    <xf numFmtId="0" fontId="7" fillId="0" borderId="0" xfId="0" applyFont="1" applyBorder="1"/>
    <xf numFmtId="0" fontId="8" fillId="0" borderId="9" xfId="0" applyFont="1" applyBorder="1" applyAlignment="1"/>
    <xf numFmtId="0" fontId="15" fillId="0" borderId="8" xfId="0" applyFont="1" applyBorder="1" applyAlignment="1">
      <alignment horizontal="center"/>
    </xf>
    <xf numFmtId="0" fontId="0" fillId="0" borderId="0" xfId="0" applyAlignment="1">
      <alignment horizontal="center"/>
    </xf>
    <xf numFmtId="166" fontId="38" fillId="0" borderId="0" xfId="1" applyNumberFormat="1" applyFont="1"/>
    <xf numFmtId="0" fontId="5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9" fillId="2" borderId="0" xfId="0" applyFont="1" applyFill="1" applyBorder="1" applyAlignment="1">
      <alignment horizontal="center" wrapText="1"/>
    </xf>
    <xf numFmtId="0" fontId="28" fillId="2" borderId="0" xfId="0" applyFont="1" applyFill="1" applyBorder="1" applyAlignment="1">
      <alignment horizontal="center" wrapText="1"/>
    </xf>
    <xf numFmtId="3" fontId="28" fillId="2" borderId="8" xfId="0" applyNumberFormat="1" applyFont="1" applyFill="1" applyBorder="1"/>
    <xf numFmtId="3" fontId="0" fillId="2" borderId="0" xfId="0" applyNumberFormat="1" applyFill="1"/>
    <xf numFmtId="0" fontId="40" fillId="2" borderId="0" xfId="0" applyFont="1" applyFill="1"/>
    <xf numFmtId="3" fontId="40" fillId="2" borderId="0" xfId="0" applyNumberFormat="1" applyFont="1" applyFill="1"/>
    <xf numFmtId="3" fontId="5" fillId="2" borderId="0" xfId="0" applyNumberFormat="1" applyFont="1" applyFill="1"/>
    <xf numFmtId="0" fontId="5" fillId="2" borderId="0" xfId="0" applyFont="1" applyFill="1"/>
    <xf numFmtId="166" fontId="14" fillId="2" borderId="24" xfId="1" applyNumberFormat="1" applyFont="1" applyFill="1" applyBorder="1"/>
    <xf numFmtId="166" fontId="48" fillId="2" borderId="24" xfId="1" applyNumberFormat="1" applyFont="1" applyFill="1" applyBorder="1"/>
    <xf numFmtId="0" fontId="15" fillId="0" borderId="33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/>
    </xf>
    <xf numFmtId="3" fontId="14" fillId="0" borderId="0" xfId="0" applyNumberFormat="1" applyFont="1" applyAlignment="1">
      <alignment horizontal="center"/>
    </xf>
    <xf numFmtId="0" fontId="55" fillId="0" borderId="0" xfId="4" applyFont="1" applyFill="1"/>
    <xf numFmtId="164" fontId="35" fillId="0" borderId="0" xfId="4" applyNumberFormat="1" applyFont="1" applyFill="1" applyBorder="1" applyAlignment="1" applyProtection="1">
      <alignment horizontal="centerContinuous" vertical="center"/>
    </xf>
    <xf numFmtId="0" fontId="56" fillId="0" borderId="0" xfId="3" applyFont="1" applyFill="1" applyBorder="1" applyAlignment="1" applyProtection="1"/>
    <xf numFmtId="0" fontId="58" fillId="0" borderId="21" xfId="4" applyFont="1" applyFill="1" applyBorder="1" applyAlignment="1">
      <alignment horizontal="center" vertical="center" wrapText="1"/>
    </xf>
    <xf numFmtId="0" fontId="33" fillId="0" borderId="23" xfId="4" applyFont="1" applyFill="1" applyBorder="1" applyAlignment="1">
      <alignment horizontal="center" vertical="center"/>
    </xf>
    <xf numFmtId="0" fontId="59" fillId="0" borderId="0" xfId="3" applyFont="1" applyFill="1" applyBorder="1" applyAlignment="1" applyProtection="1">
      <alignment horizontal="right"/>
    </xf>
    <xf numFmtId="0" fontId="60" fillId="0" borderId="22" xfId="4" applyFont="1" applyFill="1" applyBorder="1" applyAlignment="1" applyProtection="1">
      <alignment horizontal="center" vertical="center" wrapText="1"/>
    </xf>
    <xf numFmtId="0" fontId="60" fillId="0" borderId="19" xfId="4" applyFont="1" applyFill="1" applyBorder="1" applyAlignment="1" applyProtection="1">
      <alignment horizontal="center" vertical="center" wrapText="1"/>
    </xf>
    <xf numFmtId="0" fontId="60" fillId="0" borderId="34" xfId="4" applyFont="1" applyFill="1" applyBorder="1" applyAlignment="1" applyProtection="1">
      <alignment horizontal="center" vertical="center" wrapText="1"/>
    </xf>
    <xf numFmtId="0" fontId="32" fillId="0" borderId="14" xfId="4" applyFont="1" applyFill="1" applyBorder="1" applyAlignment="1" applyProtection="1">
      <alignment horizontal="center" vertical="center"/>
    </xf>
    <xf numFmtId="0" fontId="32" fillId="0" borderId="15" xfId="4" applyFont="1" applyFill="1" applyBorder="1" applyAlignment="1" applyProtection="1">
      <alignment horizontal="center" vertical="center"/>
    </xf>
    <xf numFmtId="0" fontId="32" fillId="0" borderId="22" xfId="4" applyFont="1" applyFill="1" applyBorder="1" applyAlignment="1" applyProtection="1">
      <alignment horizontal="center" vertical="center"/>
    </xf>
    <xf numFmtId="0" fontId="32" fillId="0" borderId="23" xfId="4" applyFont="1" applyFill="1" applyBorder="1" applyAlignment="1" applyProtection="1">
      <alignment horizontal="center" vertical="center"/>
    </xf>
    <xf numFmtId="0" fontId="32" fillId="0" borderId="35" xfId="4" applyFont="1" applyFill="1" applyBorder="1" applyAlignment="1" applyProtection="1">
      <alignment horizontal="center" vertical="center"/>
    </xf>
    <xf numFmtId="0" fontId="13" fillId="0" borderId="24" xfId="0" applyFont="1" applyBorder="1" applyAlignment="1">
      <alignment wrapText="1"/>
    </xf>
    <xf numFmtId="0" fontId="15" fillId="0" borderId="8" xfId="0" applyFont="1" applyBorder="1" applyAlignment="1">
      <alignment wrapText="1"/>
    </xf>
    <xf numFmtId="3" fontId="15" fillId="0" borderId="8" xfId="0" applyNumberFormat="1" applyFont="1" applyBorder="1" applyAlignment="1">
      <alignment horizontal="center"/>
    </xf>
    <xf numFmtId="166" fontId="13" fillId="0" borderId="10" xfId="1" applyNumberFormat="1" applyFont="1" applyBorder="1"/>
    <xf numFmtId="166" fontId="13" fillId="0" borderId="11" xfId="1" applyNumberFormat="1" applyFont="1" applyBorder="1"/>
    <xf numFmtId="166" fontId="13" fillId="0" borderId="12" xfId="1" applyNumberFormat="1" applyFont="1" applyBorder="1"/>
    <xf numFmtId="3" fontId="13" fillId="0" borderId="13" xfId="0" applyNumberFormat="1" applyFont="1" applyBorder="1" applyAlignment="1">
      <alignment horizontal="center"/>
    </xf>
    <xf numFmtId="166" fontId="13" fillId="0" borderId="36" xfId="1" applyNumberFormat="1" applyFont="1" applyBorder="1" applyAlignment="1">
      <alignment horizontal="center"/>
    </xf>
    <xf numFmtId="166" fontId="13" fillId="0" borderId="37" xfId="1" applyNumberFormat="1" applyFont="1" applyBorder="1" applyAlignment="1">
      <alignment horizontal="center"/>
    </xf>
    <xf numFmtId="3" fontId="13" fillId="0" borderId="21" xfId="0" applyNumberFormat="1" applyFont="1" applyBorder="1" applyAlignment="1">
      <alignment horizontal="center"/>
    </xf>
    <xf numFmtId="0" fontId="13" fillId="0" borderId="0" xfId="0" applyFont="1" applyBorder="1" applyAlignment="1">
      <alignment horizontal="center"/>
    </xf>
    <xf numFmtId="166" fontId="13" fillId="0" borderId="0" xfId="1" applyNumberFormat="1" applyFont="1" applyBorder="1" applyAlignment="1">
      <alignment horizontal="center"/>
    </xf>
    <xf numFmtId="3" fontId="15" fillId="0" borderId="0" xfId="0" applyNumberFormat="1" applyFont="1" applyBorder="1" applyAlignment="1">
      <alignment horizontal="center"/>
    </xf>
    <xf numFmtId="166" fontId="15" fillId="0" borderId="8" xfId="1" applyNumberFormat="1" applyFont="1" applyBorder="1" applyAlignment="1">
      <alignment horizontal="center"/>
    </xf>
    <xf numFmtId="0" fontId="15" fillId="0" borderId="0" xfId="0" applyFont="1" applyBorder="1" applyAlignment="1">
      <alignment horizontal="center"/>
    </xf>
    <xf numFmtId="0" fontId="13" fillId="0" borderId="1" xfId="0" applyFont="1" applyBorder="1" applyAlignment="1">
      <alignment horizontal="center"/>
    </xf>
    <xf numFmtId="166" fontId="13" fillId="0" borderId="1" xfId="1" applyNumberFormat="1" applyFont="1" applyBorder="1" applyAlignment="1">
      <alignment horizontal="center"/>
    </xf>
    <xf numFmtId="3" fontId="15" fillId="0" borderId="0" xfId="0" applyNumberFormat="1" applyFont="1" applyFill="1" applyBorder="1"/>
    <xf numFmtId="3" fontId="5" fillId="0" borderId="0" xfId="0" applyNumberFormat="1" applyFont="1" applyFill="1" applyBorder="1"/>
    <xf numFmtId="166" fontId="13" fillId="0" borderId="38" xfId="1" applyNumberFormat="1" applyFont="1" applyBorder="1"/>
    <xf numFmtId="166" fontId="61" fillId="0" borderId="13" xfId="1" applyNumberFormat="1" applyFont="1" applyFill="1" applyBorder="1"/>
    <xf numFmtId="166" fontId="61" fillId="0" borderId="39" xfId="1" applyNumberFormat="1" applyFont="1" applyFill="1" applyBorder="1"/>
    <xf numFmtId="166" fontId="61" fillId="0" borderId="32" xfId="1" applyNumberFormat="1" applyFont="1" applyFill="1" applyBorder="1"/>
    <xf numFmtId="166" fontId="61" fillId="0" borderId="40" xfId="1" applyNumberFormat="1" applyFont="1" applyFill="1" applyBorder="1"/>
    <xf numFmtId="0" fontId="62" fillId="0" borderId="0" xfId="4" applyFont="1" applyFill="1"/>
    <xf numFmtId="166" fontId="1" fillId="0" borderId="0" xfId="1" applyNumberFormat="1" applyFont="1"/>
    <xf numFmtId="0" fontId="7" fillId="2" borderId="7" xfId="0" applyFont="1" applyFill="1" applyBorder="1" applyAlignment="1">
      <alignment horizontal="center"/>
    </xf>
    <xf numFmtId="166" fontId="64" fillId="0" borderId="0" xfId="1" applyNumberFormat="1" applyFont="1"/>
    <xf numFmtId="0" fontId="64" fillId="0" borderId="0" xfId="0" applyFont="1"/>
    <xf numFmtId="3" fontId="19" fillId="2" borderId="8" xfId="0" applyNumberFormat="1" applyFont="1" applyFill="1" applyBorder="1" applyAlignment="1">
      <alignment horizontal="center" vertical="center"/>
    </xf>
    <xf numFmtId="166" fontId="4" fillId="2" borderId="41" xfId="0" applyNumberFormat="1" applyFont="1" applyFill="1" applyBorder="1"/>
    <xf numFmtId="166" fontId="4" fillId="2" borderId="8" xfId="0" applyNumberFormat="1" applyFont="1" applyFill="1" applyBorder="1"/>
    <xf numFmtId="0" fontId="4" fillId="2" borderId="0" xfId="0" applyFont="1" applyFill="1"/>
    <xf numFmtId="166" fontId="16" fillId="0" borderId="8" xfId="1" applyNumberFormat="1" applyFont="1" applyFill="1" applyBorder="1" applyAlignment="1" applyProtection="1">
      <alignment vertical="center" wrapText="1"/>
    </xf>
    <xf numFmtId="0" fontId="13" fillId="0" borderId="9" xfId="4" applyFont="1" applyFill="1" applyBorder="1" applyAlignment="1" applyProtection="1">
      <alignment horizontal="left" vertical="center" wrapText="1"/>
    </xf>
    <xf numFmtId="166" fontId="13" fillId="0" borderId="27" xfId="1" applyNumberFormat="1" applyFont="1" applyFill="1" applyBorder="1" applyAlignment="1" applyProtection="1">
      <alignment vertical="center" wrapText="1"/>
    </xf>
    <xf numFmtId="0" fontId="15" fillId="0" borderId="27" xfId="4" applyFont="1" applyFill="1" applyBorder="1" applyAlignment="1" applyProtection="1">
      <alignment vertical="center" wrapText="1"/>
    </xf>
    <xf numFmtId="166" fontId="2" fillId="0" borderId="8" xfId="1" applyNumberFormat="1" applyFont="1" applyFill="1" applyBorder="1" applyAlignment="1">
      <alignment horizontal="center"/>
    </xf>
    <xf numFmtId="0" fontId="13" fillId="0" borderId="25" xfId="0" applyFont="1" applyBorder="1" applyAlignment="1">
      <alignment wrapText="1"/>
    </xf>
    <xf numFmtId="3" fontId="86" fillId="0" borderId="0" xfId="0" applyNumberFormat="1" applyFont="1" applyBorder="1"/>
    <xf numFmtId="0" fontId="87" fillId="0" borderId="0" xfId="0" applyFont="1"/>
    <xf numFmtId="3" fontId="65" fillId="0" borderId="0" xfId="0" applyNumberFormat="1" applyFont="1" applyBorder="1"/>
    <xf numFmtId="3" fontId="66" fillId="0" borderId="0" xfId="0" applyNumberFormat="1" applyFont="1" applyBorder="1"/>
    <xf numFmtId="3" fontId="15" fillId="2" borderId="42" xfId="0" applyNumberFormat="1" applyFont="1" applyFill="1" applyBorder="1" applyAlignment="1">
      <alignment vertical="center"/>
    </xf>
    <xf numFmtId="3" fontId="88" fillId="0" borderId="8" xfId="0" applyNumberFormat="1" applyFont="1" applyBorder="1" applyAlignment="1">
      <alignment horizontal="right"/>
    </xf>
    <xf numFmtId="3" fontId="89" fillId="2" borderId="8" xfId="0" applyNumberFormat="1" applyFont="1" applyFill="1" applyBorder="1" applyAlignment="1">
      <alignment horizontal="right"/>
    </xf>
    <xf numFmtId="3" fontId="37" fillId="0" borderId="8" xfId="0" applyNumberFormat="1" applyFont="1" applyBorder="1" applyAlignment="1">
      <alignment horizontal="center"/>
    </xf>
    <xf numFmtId="3" fontId="37" fillId="0" borderId="8" xfId="0" applyNumberFormat="1" applyFont="1" applyBorder="1" applyAlignment="1">
      <alignment horizontal="right"/>
    </xf>
    <xf numFmtId="3" fontId="17" fillId="2" borderId="8" xfId="0" applyNumberFormat="1" applyFont="1" applyFill="1" applyBorder="1" applyAlignment="1">
      <alignment horizontal="right"/>
    </xf>
    <xf numFmtId="3" fontId="67" fillId="2" borderId="4" xfId="0" applyNumberFormat="1" applyFont="1" applyFill="1" applyBorder="1" applyAlignment="1">
      <alignment vertical="center"/>
    </xf>
    <xf numFmtId="3" fontId="68" fillId="0" borderId="0" xfId="0" applyNumberFormat="1" applyFont="1" applyBorder="1"/>
    <xf numFmtId="0" fontId="69" fillId="0" borderId="0" xfId="0" applyFont="1"/>
    <xf numFmtId="3" fontId="16" fillId="0" borderId="8" xfId="0" applyNumberFormat="1" applyFont="1" applyBorder="1" applyAlignment="1">
      <alignment horizontal="center"/>
    </xf>
    <xf numFmtId="3" fontId="16" fillId="0" borderId="8" xfId="0" applyNumberFormat="1" applyFont="1" applyBorder="1" applyAlignment="1">
      <alignment horizontal="right"/>
    </xf>
    <xf numFmtId="3" fontId="16" fillId="2" borderId="8" xfId="0" applyNumberFormat="1" applyFont="1" applyFill="1" applyBorder="1" applyAlignment="1">
      <alignment horizontal="right"/>
    </xf>
    <xf numFmtId="3" fontId="16" fillId="0" borderId="8" xfId="0" applyNumberFormat="1" applyFont="1" applyBorder="1"/>
    <xf numFmtId="3" fontId="16" fillId="2" borderId="8" xfId="0" applyNumberFormat="1" applyFont="1" applyFill="1" applyBorder="1"/>
    <xf numFmtId="164" fontId="35" fillId="0" borderId="0" xfId="4" applyNumberFormat="1" applyFont="1" applyFill="1" applyBorder="1" applyAlignment="1" applyProtection="1">
      <alignment horizontal="center" vertical="center"/>
    </xf>
    <xf numFmtId="0" fontId="48" fillId="0" borderId="8" xfId="0" applyFont="1" applyBorder="1" applyAlignment="1">
      <alignment horizontal="center"/>
    </xf>
    <xf numFmtId="3" fontId="48" fillId="0" borderId="8" xfId="0" applyNumberFormat="1" applyFont="1" applyBorder="1"/>
    <xf numFmtId="3" fontId="48" fillId="2" borderId="8" xfId="0" applyNumberFormat="1" applyFont="1" applyFill="1" applyBorder="1"/>
    <xf numFmtId="166" fontId="15" fillId="0" borderId="8" xfId="1" applyNumberFormat="1" applyFont="1" applyBorder="1"/>
    <xf numFmtId="166" fontId="13" fillId="0" borderId="25" xfId="1" applyNumberFormat="1" applyFont="1" applyBorder="1"/>
    <xf numFmtId="166" fontId="15" fillId="0" borderId="33" xfId="1" applyNumberFormat="1" applyFont="1" applyBorder="1"/>
    <xf numFmtId="166" fontId="15" fillId="0" borderId="4" xfId="1" applyNumberFormat="1" applyFont="1" applyBorder="1"/>
    <xf numFmtId="0" fontId="15" fillId="0" borderId="20" xfId="4" applyFont="1" applyFill="1" applyBorder="1" applyAlignment="1" applyProtection="1">
      <alignment horizontal="left" vertical="center" wrapText="1" indent="1"/>
    </xf>
    <xf numFmtId="3" fontId="14" fillId="0" borderId="0" xfId="0" applyNumberFormat="1" applyFont="1" applyAlignment="1">
      <alignment vertical="center"/>
    </xf>
    <xf numFmtId="3" fontId="0" fillId="0" borderId="0" xfId="0" applyNumberFormat="1" applyAlignment="1">
      <alignment vertical="center"/>
    </xf>
    <xf numFmtId="0" fontId="0" fillId="0" borderId="0" xfId="0" applyAlignment="1">
      <alignment vertical="center"/>
    </xf>
    <xf numFmtId="3" fontId="26" fillId="0" borderId="0" xfId="0" applyNumberFormat="1" applyFont="1" applyAlignment="1">
      <alignment vertical="center"/>
    </xf>
    <xf numFmtId="166" fontId="70" fillId="0" borderId="43" xfId="1" applyNumberFormat="1" applyFont="1" applyFill="1" applyBorder="1" applyProtection="1"/>
    <xf numFmtId="0" fontId="71" fillId="0" borderId="0" xfId="4" applyFont="1" applyFill="1"/>
    <xf numFmtId="0" fontId="70" fillId="0" borderId="0" xfId="4" applyFont="1" applyFill="1"/>
    <xf numFmtId="9" fontId="70" fillId="0" borderId="8" xfId="1" applyNumberFormat="1" applyFont="1" applyFill="1" applyBorder="1" applyAlignment="1">
      <alignment horizontal="center"/>
    </xf>
    <xf numFmtId="0" fontId="18" fillId="0" borderId="7" xfId="0" applyFont="1" applyBorder="1" applyAlignment="1">
      <alignment horizontal="right"/>
    </xf>
    <xf numFmtId="0" fontId="8" fillId="0" borderId="0" xfId="0" applyFont="1" applyAlignment="1">
      <alignment wrapText="1"/>
    </xf>
    <xf numFmtId="166" fontId="13" fillId="0" borderId="0" xfId="1" applyNumberFormat="1" applyFont="1" applyFill="1" applyBorder="1"/>
    <xf numFmtId="164" fontId="13" fillId="0" borderId="45" xfId="4" applyNumberFormat="1" applyFont="1" applyFill="1" applyBorder="1" applyAlignment="1" applyProtection="1">
      <alignment horizontal="center" vertical="center" wrapText="1"/>
      <protection locked="0"/>
    </xf>
    <xf numFmtId="166" fontId="13" fillId="0" borderId="37" xfId="1" applyNumberFormat="1" applyFont="1" applyFill="1" applyBorder="1" applyAlignment="1">
      <alignment horizontal="center"/>
    </xf>
    <xf numFmtId="166" fontId="13" fillId="0" borderId="36" xfId="1" applyNumberFormat="1" applyFont="1" applyFill="1" applyBorder="1" applyAlignment="1">
      <alignment horizontal="center"/>
    </xf>
    <xf numFmtId="3" fontId="73" fillId="2" borderId="8" xfId="0" applyNumberFormat="1" applyFont="1" applyFill="1" applyBorder="1"/>
    <xf numFmtId="166" fontId="74" fillId="0" borderId="0" xfId="1" applyNumberFormat="1" applyFont="1"/>
    <xf numFmtId="0" fontId="74" fillId="0" borderId="0" xfId="0" applyFont="1"/>
    <xf numFmtId="166" fontId="75" fillId="0" borderId="0" xfId="1" applyNumberFormat="1" applyFont="1"/>
    <xf numFmtId="0" fontId="75" fillId="0" borderId="0" xfId="0" applyFont="1"/>
    <xf numFmtId="166" fontId="47" fillId="0" borderId="0" xfId="1" applyNumberFormat="1" applyFont="1"/>
    <xf numFmtId="0" fontId="0" fillId="0" borderId="0" xfId="0" applyAlignment="1">
      <alignment horizontal="right"/>
    </xf>
    <xf numFmtId="3" fontId="13" fillId="2" borderId="13" xfId="0" applyNumberFormat="1" applyFont="1" applyFill="1" applyBorder="1" applyAlignment="1">
      <alignment horizontal="right"/>
    </xf>
    <xf numFmtId="3" fontId="28" fillId="2" borderId="18" xfId="0" applyNumberFormat="1" applyFont="1" applyFill="1" applyBorder="1"/>
    <xf numFmtId="3" fontId="28" fillId="2" borderId="46" xfId="0" applyNumberFormat="1" applyFont="1" applyFill="1" applyBorder="1"/>
    <xf numFmtId="0" fontId="13" fillId="0" borderId="13" xfId="0" applyFont="1" applyBorder="1"/>
    <xf numFmtId="166" fontId="14" fillId="2" borderId="13" xfId="1" applyNumberFormat="1" applyFont="1" applyFill="1" applyBorder="1"/>
    <xf numFmtId="166" fontId="4" fillId="0" borderId="13" xfId="1" applyNumberFormat="1" applyFont="1" applyBorder="1" applyAlignment="1">
      <alignment horizontal="center"/>
    </xf>
    <xf numFmtId="166" fontId="11" fillId="0" borderId="13" xfId="1" applyNumberFormat="1" applyFont="1" applyBorder="1" applyAlignment="1">
      <alignment horizontal="center"/>
    </xf>
    <xf numFmtId="4" fontId="88" fillId="0" borderId="8" xfId="0" applyNumberFormat="1" applyFont="1" applyBorder="1" applyAlignment="1">
      <alignment horizontal="center"/>
    </xf>
    <xf numFmtId="3" fontId="13" fillId="0" borderId="13" xfId="0" applyNumberFormat="1" applyFont="1" applyBorder="1" applyAlignment="1">
      <alignment horizontal="right"/>
    </xf>
    <xf numFmtId="3" fontId="13" fillId="0" borderId="21" xfId="0" applyNumberFormat="1" applyFont="1" applyBorder="1" applyAlignment="1">
      <alignment horizontal="right"/>
    </xf>
    <xf numFmtId="3" fontId="13" fillId="2" borderId="21" xfId="0" applyNumberFormat="1" applyFont="1" applyFill="1" applyBorder="1" applyAlignment="1">
      <alignment horizontal="right"/>
    </xf>
    <xf numFmtId="3" fontId="13" fillId="0" borderId="18" xfId="0" applyNumberFormat="1" applyFont="1" applyBorder="1" applyAlignment="1">
      <alignment horizontal="center"/>
    </xf>
    <xf numFmtId="3" fontId="13" fillId="0" borderId="18" xfId="0" applyNumberFormat="1" applyFont="1" applyBorder="1" applyAlignment="1">
      <alignment horizontal="right"/>
    </xf>
    <xf numFmtId="3" fontId="13" fillId="2" borderId="18" xfId="0" applyNumberFormat="1" applyFont="1" applyFill="1" applyBorder="1" applyAlignment="1">
      <alignment horizontal="right"/>
    </xf>
    <xf numFmtId="166" fontId="13" fillId="0" borderId="8" xfId="1" applyNumberFormat="1" applyFont="1" applyBorder="1" applyAlignment="1">
      <alignment horizontal="center"/>
    </xf>
    <xf numFmtId="49" fontId="20" fillId="0" borderId="8" xfId="0" applyNumberFormat="1" applyFont="1" applyFill="1" applyBorder="1"/>
    <xf numFmtId="0" fontId="76" fillId="0" borderId="11" xfId="0" applyFont="1" applyBorder="1"/>
    <xf numFmtId="0" fontId="76" fillId="0" borderId="11" xfId="0" applyFont="1" applyBorder="1" applyAlignment="1">
      <alignment horizontal="left"/>
    </xf>
    <xf numFmtId="0" fontId="76" fillId="0" borderId="11" xfId="0" applyFont="1" applyBorder="1" applyAlignment="1">
      <alignment wrapText="1"/>
    </xf>
    <xf numFmtId="0" fontId="76" fillId="0" borderId="12" xfId="0" applyFont="1" applyBorder="1"/>
    <xf numFmtId="0" fontId="15" fillId="0" borderId="19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/>
    </xf>
    <xf numFmtId="0" fontId="18" fillId="0" borderId="0" xfId="0" applyFont="1" applyBorder="1" applyAlignment="1">
      <alignment horizontal="right"/>
    </xf>
    <xf numFmtId="0" fontId="0" fillId="0" borderId="0" xfId="0" applyFont="1"/>
    <xf numFmtId="166" fontId="13" fillId="0" borderId="8" xfId="1" applyNumberFormat="1" applyFont="1" applyBorder="1"/>
    <xf numFmtId="166" fontId="11" fillId="0" borderId="0" xfId="1" applyNumberFormat="1" applyFont="1"/>
    <xf numFmtId="166" fontId="13" fillId="0" borderId="8" xfId="1" applyNumberFormat="1" applyFont="1" applyBorder="1" applyAlignment="1">
      <alignment wrapText="1"/>
    </xf>
    <xf numFmtId="166" fontId="7" fillId="0" borderId="8" xfId="1" applyNumberFormat="1" applyFont="1" applyBorder="1" applyAlignment="1">
      <alignment horizontal="center"/>
    </xf>
    <xf numFmtId="43" fontId="7" fillId="0" borderId="8" xfId="1" applyFont="1" applyBorder="1" applyAlignment="1">
      <alignment horizontal="center"/>
    </xf>
    <xf numFmtId="49" fontId="13" fillId="0" borderId="23" xfId="0" applyNumberFormat="1" applyFont="1" applyFill="1" applyBorder="1" applyAlignment="1">
      <alignment horizontal="center" vertical="center" wrapText="1"/>
    </xf>
    <xf numFmtId="166" fontId="6" fillId="0" borderId="44" xfId="1" applyNumberFormat="1" applyFont="1" applyBorder="1"/>
    <xf numFmtId="166" fontId="5" fillId="0" borderId="13" xfId="1" applyNumberFormat="1" applyFont="1" applyBorder="1"/>
    <xf numFmtId="166" fontId="5" fillId="0" borderId="19" xfId="1" applyNumberFormat="1" applyFont="1" applyBorder="1"/>
    <xf numFmtId="166" fontId="5" fillId="0" borderId="34" xfId="1" applyNumberFormat="1" applyFont="1" applyBorder="1"/>
    <xf numFmtId="166" fontId="5" fillId="0" borderId="39" xfId="1" applyNumberFormat="1" applyFont="1" applyBorder="1"/>
    <xf numFmtId="166" fontId="5" fillId="0" borderId="32" xfId="1" applyNumberFormat="1" applyFont="1" applyBorder="1"/>
    <xf numFmtId="0" fontId="5" fillId="0" borderId="23" xfId="0" applyFont="1" applyBorder="1"/>
    <xf numFmtId="166" fontId="5" fillId="0" borderId="30" xfId="1" applyNumberFormat="1" applyFont="1" applyBorder="1"/>
    <xf numFmtId="166" fontId="5" fillId="0" borderId="29" xfId="1" applyNumberFormat="1" applyFont="1" applyBorder="1"/>
    <xf numFmtId="166" fontId="5" fillId="0" borderId="48" xfId="1" applyNumberFormat="1" applyFont="1" applyBorder="1"/>
    <xf numFmtId="3" fontId="5" fillId="0" borderId="22" xfId="0" applyNumberFormat="1" applyFont="1" applyBorder="1" applyAlignment="1">
      <alignment wrapText="1"/>
    </xf>
    <xf numFmtId="3" fontId="5" fillId="0" borderId="23" xfId="0" applyNumberFormat="1" applyFont="1" applyBorder="1"/>
    <xf numFmtId="3" fontId="5" fillId="0" borderId="23" xfId="0" applyNumberFormat="1" applyFont="1" applyBorder="1" applyAlignment="1">
      <alignment wrapText="1"/>
    </xf>
    <xf numFmtId="3" fontId="5" fillId="0" borderId="49" xfId="0" applyNumberFormat="1" applyFont="1" applyBorder="1" applyAlignment="1">
      <alignment wrapText="1"/>
    </xf>
    <xf numFmtId="166" fontId="5" fillId="2" borderId="19" xfId="1" applyNumberFormat="1" applyFont="1" applyFill="1" applyBorder="1" applyAlignment="1"/>
    <xf numFmtId="166" fontId="5" fillId="2" borderId="13" xfId="1" applyNumberFormat="1" applyFont="1" applyFill="1" applyBorder="1" applyAlignment="1"/>
    <xf numFmtId="166" fontId="5" fillId="2" borderId="32" xfId="1" applyNumberFormat="1" applyFont="1" applyFill="1" applyBorder="1" applyAlignment="1"/>
    <xf numFmtId="166" fontId="5" fillId="0" borderId="40" xfId="1" applyNumberFormat="1" applyFont="1" applyFill="1" applyBorder="1"/>
    <xf numFmtId="3" fontId="28" fillId="0" borderId="13" xfId="0" applyNumberFormat="1" applyFont="1" applyFill="1" applyBorder="1"/>
    <xf numFmtId="3" fontId="27" fillId="0" borderId="8" xfId="0" applyNumberFormat="1" applyFont="1" applyFill="1" applyBorder="1" applyAlignment="1">
      <alignment wrapText="1"/>
    </xf>
    <xf numFmtId="3" fontId="77" fillId="0" borderId="2" xfId="0" applyNumberFormat="1" applyFont="1" applyFill="1" applyBorder="1" applyAlignment="1">
      <alignment wrapText="1"/>
    </xf>
    <xf numFmtId="3" fontId="28" fillId="0" borderId="14" xfId="0" applyNumberFormat="1" applyFont="1" applyFill="1" applyBorder="1"/>
    <xf numFmtId="3" fontId="28" fillId="0" borderId="15" xfId="0" applyNumberFormat="1" applyFont="1" applyFill="1" applyBorder="1"/>
    <xf numFmtId="3" fontId="77" fillId="0" borderId="18" xfId="0" applyNumberFormat="1" applyFont="1" applyFill="1" applyBorder="1"/>
    <xf numFmtId="3" fontId="77" fillId="2" borderId="18" xfId="0" applyNumberFormat="1" applyFont="1" applyFill="1" applyBorder="1"/>
    <xf numFmtId="3" fontId="77" fillId="0" borderId="13" xfId="0" applyNumberFormat="1" applyFont="1" applyFill="1" applyBorder="1"/>
    <xf numFmtId="3" fontId="77" fillId="2" borderId="13" xfId="0" applyNumberFormat="1" applyFont="1" applyFill="1" applyBorder="1"/>
    <xf numFmtId="3" fontId="78" fillId="0" borderId="21" xfId="0" applyNumberFormat="1" applyFont="1" applyFill="1" applyBorder="1"/>
    <xf numFmtId="3" fontId="78" fillId="2" borderId="21" xfId="0" applyNumberFormat="1" applyFont="1" applyFill="1" applyBorder="1"/>
    <xf numFmtId="3" fontId="28" fillId="0" borderId="21" xfId="0" applyNumberFormat="1" applyFont="1" applyFill="1" applyBorder="1"/>
    <xf numFmtId="3" fontId="77" fillId="0" borderId="21" xfId="0" applyNumberFormat="1" applyFont="1" applyFill="1" applyBorder="1"/>
    <xf numFmtId="3" fontId="77" fillId="2" borderId="21" xfId="0" applyNumberFormat="1" applyFont="1" applyFill="1" applyBorder="1"/>
    <xf numFmtId="3" fontId="77" fillId="0" borderId="13" xfId="0" applyNumberFormat="1" applyFont="1" applyFill="1" applyBorder="1" applyAlignment="1">
      <alignment wrapText="1"/>
    </xf>
    <xf numFmtId="3" fontId="79" fillId="0" borderId="13" xfId="0" applyNumberFormat="1" applyFont="1" applyFill="1" applyBorder="1"/>
    <xf numFmtId="3" fontId="79" fillId="2" borderId="21" xfId="0" applyNumberFormat="1" applyFont="1" applyFill="1" applyBorder="1"/>
    <xf numFmtId="3" fontId="28" fillId="2" borderId="4" xfId="0" applyNumberFormat="1" applyFont="1" applyFill="1" applyBorder="1"/>
    <xf numFmtId="3" fontId="28" fillId="2" borderId="31" xfId="0" applyNumberFormat="1" applyFont="1" applyFill="1" applyBorder="1" applyAlignment="1">
      <alignment wrapText="1"/>
    </xf>
    <xf numFmtId="3" fontId="27" fillId="2" borderId="31" xfId="0" applyNumberFormat="1" applyFont="1" applyFill="1" applyBorder="1" applyAlignment="1">
      <alignment wrapText="1"/>
    </xf>
    <xf numFmtId="3" fontId="79" fillId="2" borderId="19" xfId="0" applyNumberFormat="1" applyFont="1" applyFill="1" applyBorder="1"/>
    <xf numFmtId="3" fontId="80" fillId="2" borderId="13" xfId="0" applyNumberFormat="1" applyFont="1" applyFill="1" applyBorder="1"/>
    <xf numFmtId="3" fontId="78" fillId="2" borderId="13" xfId="0" applyNumberFormat="1" applyFont="1" applyFill="1" applyBorder="1"/>
    <xf numFmtId="3" fontId="80" fillId="2" borderId="32" xfId="0" applyNumberFormat="1" applyFont="1" applyFill="1" applyBorder="1"/>
    <xf numFmtId="3" fontId="80" fillId="2" borderId="13" xfId="0" applyNumberFormat="1" applyFont="1" applyFill="1" applyBorder="1" applyAlignment="1">
      <alignment horizontal="right"/>
    </xf>
    <xf numFmtId="3" fontId="78" fillId="2" borderId="13" xfId="0" applyNumberFormat="1" applyFont="1" applyFill="1" applyBorder="1" applyAlignment="1">
      <alignment horizontal="right"/>
    </xf>
    <xf numFmtId="3" fontId="78" fillId="2" borderId="32" xfId="0" applyNumberFormat="1" applyFont="1" applyFill="1" applyBorder="1"/>
    <xf numFmtId="3" fontId="77" fillId="2" borderId="8" xfId="0" applyNumberFormat="1" applyFont="1" applyFill="1" applyBorder="1" applyAlignment="1">
      <alignment wrapText="1"/>
    </xf>
    <xf numFmtId="3" fontId="80" fillId="2" borderId="50" xfId="0" applyNumberFormat="1" applyFont="1" applyFill="1" applyBorder="1"/>
    <xf numFmtId="3" fontId="80" fillId="2" borderId="15" xfId="0" applyNumberFormat="1" applyFont="1" applyFill="1" applyBorder="1"/>
    <xf numFmtId="3" fontId="78" fillId="2" borderId="15" xfId="0" applyNumberFormat="1" applyFont="1" applyFill="1" applyBorder="1"/>
    <xf numFmtId="3" fontId="78" fillId="2" borderId="16" xfId="0" applyNumberFormat="1" applyFont="1" applyFill="1" applyBorder="1"/>
    <xf numFmtId="0" fontId="13" fillId="0" borderId="3" xfId="0" applyFont="1" applyBorder="1"/>
    <xf numFmtId="166" fontId="13" fillId="0" borderId="3" xfId="1" applyNumberFormat="1" applyFont="1" applyBorder="1"/>
    <xf numFmtId="166" fontId="13" fillId="0" borderId="44" xfId="1" applyNumberFormat="1" applyFont="1" applyBorder="1"/>
    <xf numFmtId="166" fontId="13" fillId="0" borderId="44" xfId="1" applyNumberFormat="1" applyFont="1" applyFill="1" applyBorder="1"/>
    <xf numFmtId="166" fontId="15" fillId="0" borderId="4" xfId="1" applyNumberFormat="1" applyFont="1" applyBorder="1" applyAlignment="1">
      <alignment horizontal="right"/>
    </xf>
    <xf numFmtId="166" fontId="15" fillId="0" borderId="9" xfId="1" applyNumberFormat="1" applyFont="1" applyBorder="1"/>
    <xf numFmtId="166" fontId="14" fillId="0" borderId="13" xfId="1" applyNumberFormat="1" applyFont="1" applyBorder="1"/>
    <xf numFmtId="166" fontId="14" fillId="0" borderId="39" xfId="1" applyNumberFormat="1" applyFont="1" applyBorder="1"/>
    <xf numFmtId="166" fontId="14" fillId="0" borderId="21" xfId="1" applyNumberFormat="1" applyFont="1" applyBorder="1"/>
    <xf numFmtId="166" fontId="14" fillId="0" borderId="42" xfId="1" applyNumberFormat="1" applyFont="1" applyBorder="1"/>
    <xf numFmtId="166" fontId="14" fillId="0" borderId="32" xfId="1" applyNumberFormat="1" applyFont="1" applyBorder="1"/>
    <xf numFmtId="166" fontId="14" fillId="0" borderId="40" xfId="1" applyNumberFormat="1" applyFont="1" applyBorder="1"/>
    <xf numFmtId="166" fontId="14" fillId="0" borderId="19" xfId="1" applyNumberFormat="1" applyFont="1" applyBorder="1"/>
    <xf numFmtId="166" fontId="14" fillId="0" borderId="34" xfId="1" applyNumberFormat="1" applyFont="1" applyBorder="1"/>
    <xf numFmtId="3" fontId="77" fillId="2" borderId="46" xfId="0" applyNumberFormat="1" applyFont="1" applyFill="1" applyBorder="1"/>
    <xf numFmtId="3" fontId="77" fillId="2" borderId="29" xfId="0" applyNumberFormat="1" applyFont="1" applyFill="1" applyBorder="1"/>
    <xf numFmtId="3" fontId="78" fillId="2" borderId="51" xfId="0" applyNumberFormat="1" applyFont="1" applyFill="1" applyBorder="1"/>
    <xf numFmtId="166" fontId="15" fillId="0" borderId="29" xfId="1" applyNumberFormat="1" applyFont="1" applyFill="1" applyBorder="1" applyAlignment="1" applyProtection="1">
      <alignment vertical="center" wrapText="1"/>
    </xf>
    <xf numFmtId="166" fontId="15" fillId="0" borderId="52" xfId="1" applyNumberFormat="1" applyFont="1" applyFill="1" applyBorder="1" applyAlignment="1" applyProtection="1">
      <alignment vertical="center" wrapText="1"/>
    </xf>
    <xf numFmtId="0" fontId="13" fillId="0" borderId="14" xfId="4" applyFont="1" applyFill="1" applyBorder="1" applyAlignment="1" applyProtection="1">
      <alignment horizontal="left" vertical="center" wrapText="1" indent="1"/>
    </xf>
    <xf numFmtId="166" fontId="13" fillId="2" borderId="27" xfId="1" applyNumberFormat="1" applyFont="1" applyFill="1" applyBorder="1" applyAlignment="1" applyProtection="1">
      <alignment vertical="center" wrapText="1"/>
    </xf>
    <xf numFmtId="0" fontId="13" fillId="0" borderId="27" xfId="4" applyFont="1" applyFill="1" applyBorder="1" applyAlignment="1" applyProtection="1">
      <alignment horizontal="left" vertical="center" wrapText="1" indent="1"/>
    </xf>
    <xf numFmtId="166" fontId="13" fillId="0" borderId="8" xfId="1" applyNumberFormat="1" applyFont="1" applyFill="1" applyBorder="1" applyAlignment="1" applyProtection="1">
      <alignment vertical="center" wrapText="1"/>
    </xf>
    <xf numFmtId="0" fontId="37" fillId="0" borderId="19" xfId="4" applyFont="1" applyFill="1" applyBorder="1" applyAlignment="1" applyProtection="1">
      <alignment horizontal="left" vertical="center" wrapText="1" indent="1"/>
    </xf>
    <xf numFmtId="0" fontId="37" fillId="0" borderId="13" xfId="4" applyFont="1" applyFill="1" applyBorder="1" applyAlignment="1" applyProtection="1">
      <alignment horizontal="left" vertical="center" wrapText="1" indent="1"/>
    </xf>
    <xf numFmtId="0" fontId="15" fillId="0" borderId="22" xfId="4" applyFont="1" applyFill="1" applyBorder="1" applyAlignment="1" applyProtection="1">
      <alignment horizontal="left" vertical="center" wrapText="1" indent="1"/>
    </xf>
    <xf numFmtId="166" fontId="15" fillId="0" borderId="30" xfId="1" applyNumberFormat="1" applyFont="1" applyFill="1" applyBorder="1" applyAlignment="1" applyProtection="1">
      <alignment vertical="center" wrapText="1"/>
    </xf>
    <xf numFmtId="0" fontId="15" fillId="0" borderId="23" xfId="4" applyFont="1" applyFill="1" applyBorder="1" applyAlignment="1" applyProtection="1">
      <alignment horizontal="left" vertical="center" wrapText="1" indent="1"/>
    </xf>
    <xf numFmtId="0" fontId="15" fillId="0" borderId="53" xfId="4" applyFont="1" applyFill="1" applyBorder="1" applyAlignment="1" applyProtection="1">
      <alignment horizontal="left" vertical="center" wrapText="1" indent="1"/>
    </xf>
    <xf numFmtId="166" fontId="15" fillId="0" borderId="54" xfId="1" applyNumberFormat="1" applyFont="1" applyFill="1" applyBorder="1" applyAlignment="1" applyProtection="1">
      <alignment vertical="center" wrapText="1"/>
    </xf>
    <xf numFmtId="166" fontId="4" fillId="0" borderId="8" xfId="1" applyNumberFormat="1" applyFont="1" applyBorder="1" applyAlignment="1"/>
    <xf numFmtId="0" fontId="15" fillId="0" borderId="15" xfId="4" applyFont="1" applyFill="1" applyBorder="1" applyAlignment="1" applyProtection="1">
      <alignment horizontal="left" vertical="center" wrapText="1"/>
    </xf>
    <xf numFmtId="0" fontId="15" fillId="0" borderId="14" xfId="4" applyFont="1" applyFill="1" applyBorder="1" applyAlignment="1" applyProtection="1">
      <alignment horizontal="left" vertical="center" wrapText="1"/>
    </xf>
    <xf numFmtId="0" fontId="15" fillId="0" borderId="14" xfId="4" applyFont="1" applyFill="1" applyBorder="1" applyAlignment="1" applyProtection="1">
      <alignment horizontal="left"/>
    </xf>
    <xf numFmtId="0" fontId="15" fillId="0" borderId="55" xfId="4" applyFont="1" applyFill="1" applyBorder="1" applyAlignment="1" applyProtection="1">
      <alignment horizontal="left" vertical="center" wrapText="1"/>
    </xf>
    <xf numFmtId="0" fontId="13" fillId="0" borderId="23" xfId="4" applyFont="1" applyFill="1" applyBorder="1" applyAlignment="1" applyProtection="1">
      <alignment horizontal="left" indent="1"/>
    </xf>
    <xf numFmtId="0" fontId="13" fillId="0" borderId="49" xfId="4" applyFont="1" applyFill="1" applyBorder="1" applyAlignment="1" applyProtection="1">
      <alignment horizontal="left" indent="1"/>
    </xf>
    <xf numFmtId="164" fontId="13" fillId="0" borderId="34" xfId="4" applyNumberFormat="1" applyFont="1" applyFill="1" applyBorder="1" applyAlignment="1" applyProtection="1">
      <alignment horizontal="center" vertical="center" wrapText="1"/>
      <protection locked="0"/>
    </xf>
    <xf numFmtId="164" fontId="13" fillId="0" borderId="42" xfId="4" applyNumberFormat="1" applyFont="1" applyFill="1" applyBorder="1" applyAlignment="1" applyProtection="1">
      <alignment horizontal="center" vertical="center" wrapText="1"/>
      <protection locked="0"/>
    </xf>
    <xf numFmtId="164" fontId="15" fillId="0" borderId="16" xfId="4" applyNumberFormat="1" applyFont="1" applyFill="1" applyBorder="1" applyAlignment="1" applyProtection="1">
      <alignment horizontal="center" vertical="center" wrapText="1"/>
      <protection locked="0"/>
    </xf>
    <xf numFmtId="164" fontId="13" fillId="0" borderId="39" xfId="4" applyNumberFormat="1" applyFont="1" applyFill="1" applyBorder="1" applyAlignment="1" applyProtection="1">
      <alignment horizontal="center" vertical="center" wrapText="1"/>
      <protection locked="0"/>
    </xf>
    <xf numFmtId="164" fontId="13" fillId="0" borderId="40" xfId="4" applyNumberFormat="1" applyFont="1" applyFill="1" applyBorder="1" applyAlignment="1" applyProtection="1">
      <alignment horizontal="center" vertical="center" wrapText="1"/>
      <protection locked="0"/>
    </xf>
    <xf numFmtId="164" fontId="15" fillId="0" borderId="43" xfId="4" applyNumberFormat="1" applyFont="1" applyFill="1" applyBorder="1" applyAlignment="1" applyProtection="1">
      <alignment horizontal="center" vertical="center" wrapText="1"/>
      <protection locked="0"/>
    </xf>
    <xf numFmtId="164" fontId="15" fillId="0" borderId="16" xfId="4" applyNumberFormat="1" applyFont="1" applyFill="1" applyBorder="1" applyAlignment="1" applyProtection="1">
      <alignment horizontal="center" vertical="center" wrapText="1"/>
    </xf>
    <xf numFmtId="164" fontId="29" fillId="0" borderId="0" xfId="4" applyNumberFormat="1" applyFont="1" applyFill="1" applyBorder="1" applyAlignment="1" applyProtection="1">
      <alignment vertical="center"/>
    </xf>
    <xf numFmtId="166" fontId="29" fillId="0" borderId="0" xfId="1" applyNumberFormat="1" applyFont="1" applyFill="1" applyBorder="1" applyAlignment="1" applyProtection="1">
      <alignment vertical="center"/>
    </xf>
    <xf numFmtId="166" fontId="13" fillId="0" borderId="14" xfId="1" applyNumberFormat="1" applyFont="1" applyFill="1" applyBorder="1" applyAlignment="1" applyProtection="1">
      <alignment vertical="center" wrapText="1"/>
    </xf>
    <xf numFmtId="0" fontId="13" fillId="0" borderId="0" xfId="4" applyFont="1" applyFill="1" applyBorder="1" applyAlignment="1" applyProtection="1">
      <alignment vertical="center"/>
    </xf>
    <xf numFmtId="164" fontId="15" fillId="0" borderId="7" xfId="4" applyNumberFormat="1" applyFont="1" applyFill="1" applyBorder="1" applyAlignment="1" applyProtection="1">
      <alignment vertical="center"/>
    </xf>
    <xf numFmtId="166" fontId="16" fillId="0" borderId="7" xfId="1" applyNumberFormat="1" applyFont="1" applyFill="1" applyBorder="1" applyAlignment="1" applyProtection="1"/>
    <xf numFmtId="166" fontId="13" fillId="0" borderId="51" xfId="1" applyNumberFormat="1" applyFont="1" applyFill="1" applyBorder="1" applyAlignment="1" applyProtection="1">
      <alignment vertical="center" wrapText="1"/>
    </xf>
    <xf numFmtId="166" fontId="15" fillId="0" borderId="15" xfId="1" applyNumberFormat="1" applyFont="1" applyFill="1" applyBorder="1" applyAlignment="1" applyProtection="1">
      <alignment vertical="center" wrapText="1"/>
    </xf>
    <xf numFmtId="166" fontId="15" fillId="0" borderId="27" xfId="1" applyNumberFormat="1" applyFont="1" applyFill="1" applyBorder="1" applyAlignment="1" applyProtection="1"/>
    <xf numFmtId="166" fontId="13" fillId="0" borderId="13" xfId="1" applyNumberFormat="1" applyFont="1" applyFill="1" applyBorder="1" applyAlignment="1" applyProtection="1"/>
    <xf numFmtId="166" fontId="13" fillId="0" borderId="46" xfId="1" applyNumberFormat="1" applyFont="1" applyFill="1" applyBorder="1" applyAlignment="1" applyProtection="1">
      <alignment vertical="center" wrapText="1"/>
    </xf>
    <xf numFmtId="0" fontId="0" fillId="0" borderId="0" xfId="0" applyAlignment="1"/>
    <xf numFmtId="166" fontId="1" fillId="0" borderId="0" xfId="1" applyNumberFormat="1" applyFont="1" applyAlignment="1"/>
    <xf numFmtId="3" fontId="78" fillId="2" borderId="56" xfId="0" applyNumberFormat="1" applyFont="1" applyFill="1" applyBorder="1"/>
    <xf numFmtId="3" fontId="78" fillId="2" borderId="52" xfId="0" applyNumberFormat="1" applyFont="1" applyFill="1" applyBorder="1"/>
    <xf numFmtId="3" fontId="79" fillId="2" borderId="57" xfId="0" applyNumberFormat="1" applyFont="1" applyFill="1" applyBorder="1"/>
    <xf numFmtId="3" fontId="79" fillId="2" borderId="56" xfId="0" applyNumberFormat="1" applyFont="1" applyFill="1" applyBorder="1"/>
    <xf numFmtId="3" fontId="78" fillId="2" borderId="14" xfId="0" applyNumberFormat="1" applyFont="1" applyFill="1" applyBorder="1" applyAlignment="1">
      <alignment wrapText="1"/>
    </xf>
    <xf numFmtId="0" fontId="39" fillId="0" borderId="0" xfId="0" applyFont="1"/>
    <xf numFmtId="0" fontId="81" fillId="0" borderId="11" xfId="0" applyFont="1" applyBorder="1"/>
    <xf numFmtId="0" fontId="81" fillId="0" borderId="11" xfId="0" applyFont="1" applyBorder="1" applyAlignment="1">
      <alignment wrapText="1"/>
    </xf>
    <xf numFmtId="0" fontId="81" fillId="0" borderId="12" xfId="0" applyFont="1" applyBorder="1"/>
    <xf numFmtId="0" fontId="7" fillId="2" borderId="8" xfId="0" applyFont="1" applyFill="1" applyBorder="1"/>
    <xf numFmtId="166" fontId="14" fillId="2" borderId="11" xfId="1" applyNumberFormat="1" applyFont="1" applyFill="1" applyBorder="1"/>
    <xf numFmtId="166" fontId="48" fillId="2" borderId="11" xfId="1" applyNumberFormat="1" applyFont="1" applyFill="1" applyBorder="1"/>
    <xf numFmtId="166" fontId="7" fillId="2" borderId="58" xfId="1" applyNumberFormat="1" applyFont="1" applyFill="1" applyBorder="1" applyAlignment="1">
      <alignment horizontal="center" vertical="center"/>
    </xf>
    <xf numFmtId="1" fontId="15" fillId="0" borderId="28" xfId="0" applyNumberFormat="1" applyFont="1" applyFill="1" applyBorder="1" applyAlignment="1">
      <alignment horizontal="center" vertical="center" wrapText="1"/>
    </xf>
    <xf numFmtId="3" fontId="13" fillId="0" borderId="34" xfId="0" applyNumberFormat="1" applyFont="1" applyFill="1" applyBorder="1" applyAlignment="1" applyProtection="1">
      <alignment horizontal="right" vertical="center" wrapText="1" indent="1"/>
      <protection locked="0"/>
    </xf>
    <xf numFmtId="3" fontId="13" fillId="0" borderId="39" xfId="0" applyNumberFormat="1" applyFont="1" applyFill="1" applyBorder="1" applyAlignment="1" applyProtection="1">
      <alignment horizontal="right" vertical="center" wrapText="1" indent="1"/>
      <protection locked="0"/>
    </xf>
    <xf numFmtId="0" fontId="18" fillId="0" borderId="13" xfId="0" applyFont="1" applyFill="1" applyBorder="1" applyAlignment="1" applyProtection="1">
      <alignment vertical="center" wrapText="1"/>
      <protection locked="0"/>
    </xf>
    <xf numFmtId="164" fontId="25" fillId="0" borderId="13" xfId="0" applyNumberFormat="1" applyFont="1" applyFill="1" applyBorder="1" applyAlignment="1" applyProtection="1">
      <alignment horizontal="right" vertical="center" wrapText="1" indent="1"/>
      <protection locked="0"/>
    </xf>
    <xf numFmtId="3" fontId="25" fillId="0" borderId="39" xfId="0" applyNumberFormat="1" applyFont="1" applyFill="1" applyBorder="1" applyAlignment="1" applyProtection="1">
      <alignment horizontal="right" vertical="center" wrapText="1" indent="1"/>
      <protection locked="0"/>
    </xf>
    <xf numFmtId="0" fontId="82" fillId="0" borderId="13" xfId="0" applyFont="1" applyFill="1" applyBorder="1" applyAlignment="1" applyProtection="1">
      <alignment vertical="center" wrapText="1"/>
      <protection locked="0"/>
    </xf>
    <xf numFmtId="164" fontId="7" fillId="0" borderId="13" xfId="0" applyNumberFormat="1" applyFont="1" applyFill="1" applyBorder="1" applyAlignment="1" applyProtection="1">
      <alignment horizontal="right" vertical="center" wrapText="1" indent="1"/>
      <protection locked="0"/>
    </xf>
    <xf numFmtId="164" fontId="83" fillId="0" borderId="13" xfId="0" applyNumberFormat="1" applyFont="1" applyFill="1" applyBorder="1" applyAlignment="1">
      <alignment horizontal="right" vertical="center" wrapText="1"/>
    </xf>
    <xf numFmtId="0" fontId="18" fillId="0" borderId="13" xfId="0" applyFont="1" applyFill="1" applyBorder="1" applyAlignment="1" applyProtection="1">
      <alignment horizontal="center" vertical="center" wrapText="1"/>
      <protection locked="0"/>
    </xf>
    <xf numFmtId="0" fontId="13" fillId="0" borderId="35" xfId="0" applyFont="1" applyFill="1" applyBorder="1" applyAlignment="1">
      <alignment horizontal="center" vertical="center" wrapText="1"/>
    </xf>
    <xf numFmtId="0" fontId="13" fillId="0" borderId="21" xfId="0" applyFont="1" applyFill="1" applyBorder="1" applyAlignment="1" applyProtection="1">
      <alignment vertical="center" wrapText="1"/>
      <protection locked="0"/>
    </xf>
    <xf numFmtId="164" fontId="25" fillId="0" borderId="21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0" borderId="13" xfId="0" applyNumberFormat="1" applyFont="1" applyFill="1" applyBorder="1" applyAlignment="1" applyProtection="1">
      <alignment horizontal="right" vertical="center" wrapText="1" indent="1"/>
      <protection locked="0"/>
    </xf>
    <xf numFmtId="3" fontId="14" fillId="0" borderId="59" xfId="0" applyNumberFormat="1" applyFont="1" applyFill="1" applyBorder="1" applyAlignment="1" applyProtection="1">
      <alignment horizontal="right" vertical="center" wrapText="1" indent="1"/>
      <protection locked="0"/>
    </xf>
    <xf numFmtId="3" fontId="13" fillId="0" borderId="59" xfId="0" applyNumberFormat="1" applyFont="1" applyFill="1" applyBorder="1" applyAlignment="1" applyProtection="1">
      <alignment horizontal="right" vertical="center" wrapText="1" indent="1"/>
      <protection locked="0"/>
    </xf>
    <xf numFmtId="0" fontId="13" fillId="0" borderId="10" xfId="0" applyFont="1" applyFill="1" applyBorder="1" applyAlignment="1">
      <alignment horizontal="center" vertical="center" wrapText="1"/>
    </xf>
    <xf numFmtId="0" fontId="13" fillId="0" borderId="18" xfId="0" applyFont="1" applyFill="1" applyBorder="1" applyAlignment="1" applyProtection="1">
      <alignment vertical="center" wrapText="1"/>
      <protection locked="0"/>
    </xf>
    <xf numFmtId="164" fontId="25" fillId="0" borderId="60" xfId="0" applyNumberFormat="1" applyFont="1" applyFill="1" applyBorder="1" applyAlignment="1" applyProtection="1">
      <alignment horizontal="right" vertical="center" wrapText="1" indent="1"/>
      <protection locked="0"/>
    </xf>
    <xf numFmtId="3" fontId="13" fillId="0" borderId="39" xfId="0" applyNumberFormat="1" applyFont="1" applyFill="1" applyBorder="1" applyAlignment="1">
      <alignment horizontal="right" vertical="center" wrapText="1"/>
    </xf>
    <xf numFmtId="3" fontId="13" fillId="0" borderId="39" xfId="0" applyNumberFormat="1" applyFont="1" applyFill="1" applyBorder="1" applyAlignment="1" applyProtection="1">
      <alignment horizontal="right" vertical="center" wrapText="1"/>
      <protection locked="0"/>
    </xf>
    <xf numFmtId="0" fontId="13" fillId="0" borderId="3" xfId="0" applyFont="1" applyFill="1" applyBorder="1" applyAlignment="1">
      <alignment horizontal="center" vertical="center" wrapText="1"/>
    </xf>
    <xf numFmtId="0" fontId="13" fillId="0" borderId="32" xfId="0" applyFont="1" applyFill="1" applyBorder="1" applyAlignment="1" applyProtection="1">
      <alignment vertical="center" wrapText="1"/>
      <protection locked="0"/>
    </xf>
    <xf numFmtId="164" fontId="25" fillId="0" borderId="61" xfId="0" applyNumberFormat="1" applyFont="1" applyFill="1" applyBorder="1" applyAlignment="1" applyProtection="1">
      <alignment horizontal="right" vertical="center" wrapText="1" indent="1"/>
      <protection locked="0"/>
    </xf>
    <xf numFmtId="164" fontId="25" fillId="0" borderId="62" xfId="0" applyNumberFormat="1" applyFont="1" applyFill="1" applyBorder="1" applyAlignment="1" applyProtection="1">
      <alignment horizontal="right" vertical="center" wrapText="1" indent="1"/>
      <protection locked="0"/>
    </xf>
    <xf numFmtId="43" fontId="7" fillId="0" borderId="0" xfId="1" applyFont="1" applyBorder="1" applyAlignment="1">
      <alignment horizontal="center"/>
    </xf>
    <xf numFmtId="0" fontId="14" fillId="0" borderId="13" xfId="0" applyFont="1" applyBorder="1"/>
    <xf numFmtId="166" fontId="5" fillId="0" borderId="63" xfId="1" applyNumberFormat="1" applyFont="1" applyBorder="1"/>
    <xf numFmtId="166" fontId="5" fillId="0" borderId="36" xfId="1" applyNumberFormat="1" applyFont="1" applyBorder="1"/>
    <xf numFmtId="166" fontId="5" fillId="0" borderId="61" xfId="1" applyNumberFormat="1" applyFont="1" applyBorder="1"/>
    <xf numFmtId="0" fontId="5" fillId="0" borderId="58" xfId="0" applyFont="1" applyBorder="1"/>
    <xf numFmtId="0" fontId="5" fillId="0" borderId="24" xfId="0" applyFont="1" applyBorder="1" applyAlignment="1">
      <alignment wrapText="1"/>
    </xf>
    <xf numFmtId="0" fontId="5" fillId="0" borderId="24" xfId="0" applyFont="1" applyBorder="1"/>
    <xf numFmtId="0" fontId="5" fillId="0" borderId="44" xfId="0" applyFont="1" applyBorder="1"/>
    <xf numFmtId="0" fontId="60" fillId="0" borderId="0" xfId="4" applyFont="1" applyFill="1" applyBorder="1" applyAlignment="1" applyProtection="1">
      <alignment horizontal="center" vertical="center" wrapText="1"/>
    </xf>
    <xf numFmtId="0" fontId="55" fillId="0" borderId="0" xfId="4" applyFont="1" applyFill="1" applyBorder="1"/>
    <xf numFmtId="166" fontId="70" fillId="0" borderId="8" xfId="1" applyNumberFormat="1" applyFont="1" applyFill="1" applyBorder="1"/>
    <xf numFmtId="166" fontId="13" fillId="0" borderId="46" xfId="1" applyNumberFormat="1" applyFont="1" applyFill="1" applyBorder="1" applyAlignment="1" applyProtection="1">
      <alignment vertical="center" wrapText="1"/>
      <protection locked="0"/>
    </xf>
    <xf numFmtId="166" fontId="13" fillId="0" borderId="29" xfId="1" applyNumberFormat="1" applyFont="1" applyFill="1" applyBorder="1" applyAlignment="1" applyProtection="1">
      <alignment vertical="center" wrapText="1"/>
      <protection locked="0"/>
    </xf>
    <xf numFmtId="166" fontId="37" fillId="0" borderId="29" xfId="1" applyNumberFormat="1" applyFont="1" applyFill="1" applyBorder="1" applyAlignment="1" applyProtection="1">
      <alignment vertical="center" wrapText="1"/>
    </xf>
    <xf numFmtId="166" fontId="37" fillId="0" borderId="58" xfId="1" applyNumberFormat="1" applyFont="1" applyFill="1" applyBorder="1" applyAlignment="1" applyProtection="1">
      <alignment vertical="center" wrapText="1"/>
    </xf>
    <xf numFmtId="166" fontId="13" fillId="0" borderId="38" xfId="1" applyNumberFormat="1" applyFont="1" applyFill="1" applyBorder="1" applyAlignment="1" applyProtection="1">
      <alignment vertical="center" wrapText="1"/>
      <protection locked="0"/>
    </xf>
    <xf numFmtId="166" fontId="13" fillId="0" borderId="24" xfId="1" applyNumberFormat="1" applyFont="1" applyFill="1" applyBorder="1" applyAlignment="1" applyProtection="1">
      <alignment vertical="center" wrapText="1"/>
      <protection locked="0"/>
    </xf>
    <xf numFmtId="166" fontId="37" fillId="0" borderId="24" xfId="1" applyNumberFormat="1" applyFont="1" applyFill="1" applyBorder="1" applyAlignment="1" applyProtection="1">
      <alignment vertical="center" wrapText="1"/>
      <protection locked="0"/>
    </xf>
    <xf numFmtId="166" fontId="13" fillId="0" borderId="44" xfId="1" applyNumberFormat="1" applyFont="1" applyFill="1" applyBorder="1" applyAlignment="1" applyProtection="1">
      <alignment vertical="center" wrapText="1"/>
      <protection locked="0"/>
    </xf>
    <xf numFmtId="166" fontId="15" fillId="0" borderId="58" xfId="1" applyNumberFormat="1" applyFont="1" applyFill="1" applyBorder="1" applyAlignment="1" applyProtection="1">
      <alignment vertical="center" wrapText="1"/>
      <protection locked="0"/>
    </xf>
    <xf numFmtId="166" fontId="15" fillId="0" borderId="24" xfId="1" applyNumberFormat="1" applyFont="1" applyFill="1" applyBorder="1" applyAlignment="1" applyProtection="1">
      <alignment vertical="center" wrapText="1"/>
      <protection locked="0"/>
    </xf>
    <xf numFmtId="166" fontId="13" fillId="0" borderId="8" xfId="1" applyNumberFormat="1" applyFont="1" applyFill="1" applyBorder="1" applyAlignment="1" applyProtection="1">
      <alignment vertical="center" wrapText="1"/>
      <protection locked="0"/>
    </xf>
    <xf numFmtId="0" fontId="37" fillId="0" borderId="21" xfId="4" applyFont="1" applyFill="1" applyBorder="1" applyAlignment="1" applyProtection="1">
      <alignment horizontal="left" vertical="center" wrapText="1" indent="1"/>
    </xf>
    <xf numFmtId="166" fontId="37" fillId="0" borderId="51" xfId="1" applyNumberFormat="1" applyFont="1" applyFill="1" applyBorder="1" applyAlignment="1" applyProtection="1">
      <alignment vertical="center" wrapText="1"/>
    </xf>
    <xf numFmtId="166" fontId="37" fillId="0" borderId="25" xfId="1" applyNumberFormat="1" applyFont="1" applyFill="1" applyBorder="1" applyAlignment="1" applyProtection="1">
      <alignment vertical="center" wrapText="1"/>
      <protection locked="0"/>
    </xf>
    <xf numFmtId="0" fontId="13" fillId="0" borderId="18" xfId="4" applyFont="1" applyFill="1" applyBorder="1" applyAlignment="1" applyProtection="1">
      <alignment horizontal="left" vertical="center" wrapText="1" indent="2"/>
    </xf>
    <xf numFmtId="166" fontId="7" fillId="0" borderId="8" xfId="1" applyNumberFormat="1" applyFont="1" applyFill="1" applyBorder="1" applyAlignment="1" applyProtection="1">
      <alignment vertical="center" wrapText="1"/>
    </xf>
    <xf numFmtId="0" fontId="7" fillId="0" borderId="9" xfId="4" applyFont="1" applyFill="1" applyBorder="1" applyAlignment="1" applyProtection="1">
      <alignment horizontal="left" vertical="center" wrapText="1" indent="1"/>
    </xf>
    <xf numFmtId="3" fontId="78" fillId="2" borderId="9" xfId="0" applyNumberFormat="1" applyFont="1" applyFill="1" applyBorder="1" applyAlignment="1">
      <alignment wrapText="1"/>
    </xf>
    <xf numFmtId="3" fontId="79" fillId="2" borderId="15" xfId="0" applyNumberFormat="1" applyFont="1" applyFill="1" applyBorder="1"/>
    <xf numFmtId="0" fontId="81" fillId="0" borderId="22" xfId="0" applyFont="1" applyBorder="1" applyAlignment="1">
      <alignment wrapText="1"/>
    </xf>
    <xf numFmtId="166" fontId="15" fillId="0" borderId="6" xfId="1" applyNumberFormat="1" applyFont="1" applyFill="1" applyBorder="1" applyAlignment="1" applyProtection="1">
      <alignment vertical="center" wrapText="1"/>
    </xf>
    <xf numFmtId="0" fontId="33" fillId="0" borderId="17" xfId="4" applyFont="1" applyFill="1" applyBorder="1" applyAlignment="1">
      <alignment horizontal="center" vertical="center"/>
    </xf>
    <xf numFmtId="0" fontId="33" fillId="0" borderId="20" xfId="4" applyFont="1" applyFill="1" applyBorder="1" applyAlignment="1">
      <alignment horizontal="center" vertical="center"/>
    </xf>
    <xf numFmtId="0" fontId="33" fillId="0" borderId="28" xfId="4" applyFont="1" applyFill="1" applyBorder="1" applyAlignment="1">
      <alignment horizontal="center" vertical="center"/>
    </xf>
    <xf numFmtId="0" fontId="33" fillId="0" borderId="22" xfId="4" applyFont="1" applyFill="1" applyBorder="1" applyAlignment="1">
      <alignment horizontal="center" vertical="center"/>
    </xf>
    <xf numFmtId="0" fontId="33" fillId="0" borderId="19" xfId="4" applyFont="1" applyFill="1" applyBorder="1" applyAlignment="1" applyProtection="1">
      <alignment wrapText="1"/>
      <protection locked="0"/>
    </xf>
    <xf numFmtId="164" fontId="5" fillId="2" borderId="13" xfId="5" applyNumberFormat="1" applyFont="1" applyFill="1" applyBorder="1" applyAlignment="1" applyProtection="1">
      <alignment vertical="center" wrapText="1"/>
      <protection locked="0"/>
    </xf>
    <xf numFmtId="164" fontId="5" fillId="2" borderId="13" xfId="5" applyNumberFormat="1" applyFont="1" applyFill="1" applyBorder="1" applyAlignment="1">
      <alignment vertical="center" wrapText="1"/>
    </xf>
    <xf numFmtId="0" fontId="33" fillId="0" borderId="49" xfId="4" applyFont="1" applyFill="1" applyBorder="1" applyAlignment="1">
      <alignment horizontal="center" vertical="center"/>
    </xf>
    <xf numFmtId="164" fontId="5" fillId="2" borderId="32" xfId="5" applyNumberFormat="1" applyFont="1" applyFill="1" applyBorder="1" applyAlignment="1">
      <alignment vertical="center" wrapText="1"/>
    </xf>
    <xf numFmtId="0" fontId="33" fillId="0" borderId="55" xfId="4" applyFont="1" applyFill="1" applyBorder="1" applyAlignment="1">
      <alignment horizontal="center" vertical="center"/>
    </xf>
    <xf numFmtId="0" fontId="58" fillId="0" borderId="56" xfId="4" applyFont="1" applyFill="1" applyBorder="1"/>
    <xf numFmtId="166" fontId="58" fillId="0" borderId="56" xfId="4" applyNumberFormat="1" applyFont="1" applyFill="1" applyBorder="1"/>
    <xf numFmtId="166" fontId="58" fillId="0" borderId="43" xfId="4" applyNumberFormat="1" applyFont="1" applyFill="1" applyBorder="1"/>
    <xf numFmtId="3" fontId="73" fillId="0" borderId="13" xfId="0" applyNumberFormat="1" applyFont="1" applyFill="1" applyBorder="1"/>
    <xf numFmtId="166" fontId="0" fillId="0" borderId="13" xfId="1" applyNumberFormat="1" applyFont="1" applyBorder="1"/>
    <xf numFmtId="3" fontId="14" fillId="2" borderId="5" xfId="0" applyNumberFormat="1" applyFont="1" applyFill="1" applyBorder="1" applyAlignment="1">
      <alignment horizontal="center" vertical="center"/>
    </xf>
    <xf numFmtId="166" fontId="14" fillId="2" borderId="5" xfId="1" applyNumberFormat="1" applyFont="1" applyFill="1" applyBorder="1" applyAlignment="1">
      <alignment horizontal="center" vertical="center"/>
    </xf>
    <xf numFmtId="3" fontId="14" fillId="2" borderId="26" xfId="0" applyNumberFormat="1" applyFont="1" applyFill="1" applyBorder="1" applyAlignment="1">
      <alignment horizontal="center" vertical="center"/>
    </xf>
    <xf numFmtId="166" fontId="14" fillId="2" borderId="38" xfId="1" applyNumberFormat="1" applyFont="1" applyFill="1" applyBorder="1" applyAlignment="1">
      <alignment horizontal="center"/>
    </xf>
    <xf numFmtId="166" fontId="14" fillId="2" borderId="4" xfId="1" applyNumberFormat="1" applyFont="1" applyFill="1" applyBorder="1" applyAlignment="1">
      <alignment horizontal="center" vertical="center"/>
    </xf>
    <xf numFmtId="0" fontId="48" fillId="0" borderId="2" xfId="0" applyFont="1" applyBorder="1" applyAlignment="1">
      <alignment horizontal="left" vertical="center" wrapText="1"/>
    </xf>
    <xf numFmtId="166" fontId="13" fillId="0" borderId="13" xfId="1" applyNumberFormat="1" applyFont="1" applyBorder="1" applyAlignment="1">
      <alignment horizontal="center"/>
    </xf>
    <xf numFmtId="166" fontId="13" fillId="2" borderId="13" xfId="1" applyNumberFormat="1" applyFont="1" applyFill="1" applyBorder="1" applyAlignment="1">
      <alignment horizontal="center"/>
    </xf>
    <xf numFmtId="166" fontId="13" fillId="2" borderId="29" xfId="1" applyNumberFormat="1" applyFont="1" applyFill="1" applyBorder="1" applyAlignment="1">
      <alignment horizontal="center"/>
    </xf>
    <xf numFmtId="166" fontId="13" fillId="0" borderId="21" xfId="1" applyNumberFormat="1" applyFont="1" applyBorder="1" applyAlignment="1">
      <alignment horizontal="center"/>
    </xf>
    <xf numFmtId="166" fontId="13" fillId="2" borderId="21" xfId="1" applyNumberFormat="1" applyFont="1" applyFill="1" applyBorder="1" applyAlignment="1">
      <alignment horizontal="center"/>
    </xf>
    <xf numFmtId="166" fontId="13" fillId="2" borderId="51" xfId="1" applyNumberFormat="1" applyFont="1" applyFill="1" applyBorder="1" applyAlignment="1">
      <alignment horizontal="center"/>
    </xf>
    <xf numFmtId="0" fontId="14" fillId="0" borderId="58" xfId="0" applyFont="1" applyBorder="1" applyAlignment="1">
      <alignment horizontal="center"/>
    </xf>
    <xf numFmtId="0" fontId="14" fillId="0" borderId="58" xfId="0" applyFont="1" applyBorder="1"/>
    <xf numFmtId="0" fontId="14" fillId="0" borderId="24" xfId="0" applyFont="1" applyBorder="1" applyAlignment="1">
      <alignment horizontal="center"/>
    </xf>
    <xf numFmtId="0" fontId="14" fillId="0" borderId="24" xfId="0" applyFont="1" applyBorder="1"/>
    <xf numFmtId="0" fontId="13" fillId="0" borderId="44" xfId="0" applyFont="1" applyBorder="1"/>
    <xf numFmtId="0" fontId="14" fillId="0" borderId="0" xfId="0" applyFont="1"/>
    <xf numFmtId="0" fontId="14" fillId="2" borderId="0" xfId="0" applyFont="1" applyFill="1"/>
    <xf numFmtId="0" fontId="20" fillId="2" borderId="0" xfId="0" applyFont="1" applyFill="1" applyAlignment="1">
      <alignment horizontal="right"/>
    </xf>
    <xf numFmtId="0" fontId="7" fillId="0" borderId="26" xfId="0" applyFont="1" applyBorder="1"/>
    <xf numFmtId="0" fontId="7" fillId="0" borderId="4" xfId="0" applyFont="1" applyBorder="1" applyAlignment="1">
      <alignment wrapText="1"/>
    </xf>
    <xf numFmtId="0" fontId="7" fillId="0" borderId="68" xfId="0" applyFont="1" applyBorder="1"/>
    <xf numFmtId="0" fontId="7" fillId="2" borderId="4" xfId="0" applyFont="1" applyFill="1" applyBorder="1"/>
    <xf numFmtId="49" fontId="14" fillId="0" borderId="24" xfId="0" applyNumberFormat="1" applyFont="1" applyBorder="1" applyAlignment="1">
      <alignment horizontal="center"/>
    </xf>
    <xf numFmtId="0" fontId="14" fillId="0" borderId="11" xfId="0" applyFont="1" applyBorder="1"/>
    <xf numFmtId="0" fontId="14" fillId="0" borderId="0" xfId="0" applyFont="1" applyBorder="1"/>
    <xf numFmtId="0" fontId="7" fillId="0" borderId="4" xfId="0" applyFont="1" applyBorder="1"/>
    <xf numFmtId="49" fontId="14" fillId="2" borderId="58" xfId="0" applyNumberFormat="1" applyFont="1" applyFill="1" applyBorder="1" applyAlignment="1">
      <alignment horizontal="center"/>
    </xf>
    <xf numFmtId="49" fontId="14" fillId="2" borderId="24" xfId="0" applyNumberFormat="1" applyFont="1" applyFill="1" applyBorder="1" applyAlignment="1">
      <alignment horizontal="center"/>
    </xf>
    <xf numFmtId="0" fontId="14" fillId="0" borderId="44" xfId="0" applyFont="1" applyBorder="1"/>
    <xf numFmtId="49" fontId="14" fillId="0" borderId="0" xfId="5" applyNumberFormat="1" applyFont="1" applyFill="1" applyAlignment="1">
      <alignment horizontal="center" vertical="center" wrapText="1"/>
    </xf>
    <xf numFmtId="164" fontId="14" fillId="0" borderId="0" xfId="5" applyNumberFormat="1" applyFont="1" applyFill="1" applyAlignment="1">
      <alignment vertical="center" wrapText="1"/>
    </xf>
    <xf numFmtId="164" fontId="14" fillId="0" borderId="0" xfId="5" applyNumberFormat="1" applyFont="1" applyFill="1" applyAlignment="1">
      <alignment horizontal="center" vertical="center" wrapText="1"/>
    </xf>
    <xf numFmtId="164" fontId="48" fillId="0" borderId="0" xfId="5" applyNumberFormat="1" applyFont="1" applyFill="1" applyAlignment="1">
      <alignment horizontal="center"/>
    </xf>
    <xf numFmtId="164" fontId="7" fillId="0" borderId="69" xfId="5" applyNumberFormat="1" applyFont="1" applyFill="1" applyBorder="1" applyAlignment="1">
      <alignment horizontal="center" vertical="center"/>
    </xf>
    <xf numFmtId="0" fontId="14" fillId="0" borderId="0" xfId="5" applyFont="1"/>
    <xf numFmtId="0" fontId="63" fillId="0" borderId="0" xfId="5" applyFont="1"/>
    <xf numFmtId="0" fontId="14" fillId="2" borderId="0" xfId="5" applyFont="1" applyFill="1"/>
    <xf numFmtId="0" fontId="17" fillId="0" borderId="13" xfId="4" applyFont="1" applyFill="1" applyBorder="1" applyAlignment="1" applyProtection="1">
      <alignment horizontal="left" vertical="center" wrapText="1" indent="1"/>
    </xf>
    <xf numFmtId="166" fontId="17" fillId="0" borderId="29" xfId="1" applyNumberFormat="1" applyFont="1" applyFill="1" applyBorder="1" applyAlignment="1" applyProtection="1">
      <alignment vertical="center" wrapText="1"/>
      <protection locked="0"/>
    </xf>
    <xf numFmtId="166" fontId="17" fillId="0" borderId="24" xfId="1" applyNumberFormat="1" applyFont="1" applyFill="1" applyBorder="1" applyAlignment="1" applyProtection="1">
      <alignment vertical="center" wrapText="1"/>
      <protection locked="0"/>
    </xf>
    <xf numFmtId="166" fontId="14" fillId="0" borderId="63" xfId="1" applyNumberFormat="1" applyFont="1" applyFill="1" applyBorder="1" applyAlignment="1"/>
    <xf numFmtId="166" fontId="14" fillId="0" borderId="36" xfId="1" applyNumberFormat="1" applyFont="1" applyFill="1" applyBorder="1" applyAlignment="1"/>
    <xf numFmtId="166" fontId="14" fillId="0" borderId="36" xfId="1" applyNumberFormat="1" applyFont="1" applyFill="1" applyBorder="1"/>
    <xf numFmtId="166" fontId="14" fillId="0" borderId="37" xfId="1" applyNumberFormat="1" applyFont="1" applyFill="1" applyBorder="1"/>
    <xf numFmtId="166" fontId="14" fillId="0" borderId="37" xfId="1" applyNumberFormat="1" applyFont="1" applyBorder="1"/>
    <xf numFmtId="166" fontId="14" fillId="0" borderId="61" xfId="1" applyNumberFormat="1" applyFont="1" applyBorder="1"/>
    <xf numFmtId="0" fontId="13" fillId="0" borderId="58" xfId="0" applyFont="1" applyBorder="1"/>
    <xf numFmtId="0" fontId="0" fillId="0" borderId="25" xfId="0" applyBorder="1"/>
    <xf numFmtId="0" fontId="7" fillId="0" borderId="19" xfId="0" applyFont="1" applyBorder="1" applyAlignment="1">
      <alignment horizontal="center" vertical="center" wrapText="1"/>
    </xf>
    <xf numFmtId="0" fontId="7" fillId="0" borderId="19" xfId="0" applyFont="1" applyBorder="1" applyAlignment="1">
      <alignment horizontal="center" vertical="center"/>
    </xf>
    <xf numFmtId="0" fontId="14" fillId="0" borderId="23" xfId="0" applyFont="1" applyBorder="1"/>
    <xf numFmtId="166" fontId="7" fillId="0" borderId="13" xfId="0" applyNumberFormat="1" applyFont="1" applyBorder="1"/>
    <xf numFmtId="0" fontId="14" fillId="0" borderId="23" xfId="0" applyFont="1" applyBorder="1" applyAlignment="1">
      <alignment wrapText="1"/>
    </xf>
    <xf numFmtId="0" fontId="48" fillId="0" borderId="49" xfId="0" applyFont="1" applyBorder="1"/>
    <xf numFmtId="166" fontId="48" fillId="0" borderId="32" xfId="0" applyNumberFormat="1" applyFont="1" applyBorder="1"/>
    <xf numFmtId="0" fontId="48" fillId="0" borderId="0" xfId="0" applyFont="1"/>
    <xf numFmtId="3" fontId="7" fillId="2" borderId="13" xfId="0" applyNumberFormat="1" applyFont="1" applyFill="1" applyBorder="1" applyAlignment="1">
      <alignment horizontal="center"/>
    </xf>
    <xf numFmtId="3" fontId="14" fillId="2" borderId="13" xfId="0" applyNumberFormat="1" applyFont="1" applyFill="1" applyBorder="1"/>
    <xf numFmtId="166" fontId="7" fillId="0" borderId="13" xfId="1" applyNumberFormat="1" applyFont="1" applyBorder="1" applyAlignment="1">
      <alignment horizontal="center"/>
    </xf>
    <xf numFmtId="166" fontId="14" fillId="0" borderId="13" xfId="1" applyNumberFormat="1" applyFont="1" applyBorder="1" applyAlignment="1">
      <alignment horizontal="center"/>
    </xf>
    <xf numFmtId="166" fontId="14" fillId="2" borderId="13" xfId="1" applyNumberFormat="1" applyFont="1" applyFill="1" applyBorder="1" applyAlignment="1"/>
    <xf numFmtId="49" fontId="20" fillId="0" borderId="2" xfId="0" applyNumberFormat="1" applyFont="1" applyFill="1" applyBorder="1"/>
    <xf numFmtId="0" fontId="11" fillId="2" borderId="7" xfId="0" applyFont="1" applyFill="1" applyBorder="1" applyAlignment="1"/>
    <xf numFmtId="166" fontId="11" fillId="0" borderId="0" xfId="1" applyNumberFormat="1" applyFont="1" applyFill="1"/>
    <xf numFmtId="166" fontId="11" fillId="0" borderId="0" xfId="1" applyNumberFormat="1" applyFont="1" applyAlignment="1">
      <alignment horizontal="right"/>
    </xf>
    <xf numFmtId="166" fontId="14" fillId="0" borderId="7" xfId="1" applyNumberFormat="1" applyFont="1" applyBorder="1"/>
    <xf numFmtId="0" fontId="13" fillId="0" borderId="8" xfId="0" applyFont="1" applyBorder="1"/>
    <xf numFmtId="166" fontId="14" fillId="0" borderId="8" xfId="1" applyNumberFormat="1" applyFont="1" applyBorder="1"/>
    <xf numFmtId="0" fontId="5" fillId="0" borderId="23" xfId="0" applyFont="1" applyBorder="1" applyAlignment="1">
      <alignment wrapText="1"/>
    </xf>
    <xf numFmtId="0" fontId="5" fillId="0" borderId="65" xfId="0" applyFont="1" applyBorder="1"/>
    <xf numFmtId="166" fontId="5" fillId="0" borderId="18" xfId="1" applyNumberFormat="1" applyFont="1" applyBorder="1"/>
    <xf numFmtId="3" fontId="6" fillId="0" borderId="55" xfId="0" applyNumberFormat="1" applyFont="1" applyBorder="1"/>
    <xf numFmtId="166" fontId="6" fillId="0" borderId="56" xfId="1" applyNumberFormat="1" applyFont="1" applyBorder="1"/>
    <xf numFmtId="166" fontId="6" fillId="0" borderId="43" xfId="1" applyNumberFormat="1" applyFont="1" applyBorder="1"/>
    <xf numFmtId="3" fontId="5" fillId="0" borderId="49" xfId="0" applyNumberFormat="1" applyFont="1" applyBorder="1"/>
    <xf numFmtId="166" fontId="5" fillId="0" borderId="40" xfId="1" applyNumberFormat="1" applyFont="1" applyBorder="1"/>
    <xf numFmtId="0" fontId="6" fillId="0" borderId="55" xfId="0" applyFont="1" applyBorder="1"/>
    <xf numFmtId="166" fontId="5" fillId="0" borderId="46" xfId="1" applyNumberFormat="1" applyFont="1" applyBorder="1"/>
    <xf numFmtId="3" fontId="41" fillId="0" borderId="23" xfId="0" applyNumberFormat="1" applyFont="1" applyBorder="1" applyAlignment="1">
      <alignment wrapText="1"/>
    </xf>
    <xf numFmtId="0" fontId="5" fillId="0" borderId="22" xfId="0" applyFont="1" applyBorder="1" applyAlignment="1">
      <alignment wrapText="1"/>
    </xf>
    <xf numFmtId="166" fontId="6" fillId="0" borderId="5" xfId="1" applyNumberFormat="1" applyFont="1" applyBorder="1"/>
    <xf numFmtId="3" fontId="6" fillId="0" borderId="2" xfId="0" applyNumberFormat="1" applyFont="1" applyBorder="1"/>
    <xf numFmtId="166" fontId="14" fillId="2" borderId="58" xfId="2" applyNumberFormat="1" applyFont="1" applyFill="1" applyBorder="1"/>
    <xf numFmtId="166" fontId="14" fillId="2" borderId="24" xfId="2" applyNumberFormat="1" applyFont="1" applyFill="1" applyBorder="1"/>
    <xf numFmtId="166" fontId="7" fillId="2" borderId="8" xfId="2" applyNumberFormat="1" applyFont="1" applyFill="1" applyBorder="1" applyAlignment="1">
      <alignment horizontal="right"/>
    </xf>
    <xf numFmtId="166" fontId="7" fillId="2" borderId="6" xfId="2" applyNumberFormat="1" applyFont="1" applyFill="1" applyBorder="1"/>
    <xf numFmtId="0" fontId="14" fillId="0" borderId="12" xfId="0" applyFont="1" applyBorder="1"/>
    <xf numFmtId="166" fontId="14" fillId="0" borderId="24" xfId="2" applyNumberFormat="1" applyFont="1" applyFill="1" applyBorder="1"/>
    <xf numFmtId="166" fontId="5" fillId="0" borderId="34" xfId="1" applyNumberFormat="1" applyFont="1" applyFill="1" applyBorder="1"/>
    <xf numFmtId="166" fontId="5" fillId="0" borderId="39" xfId="1" applyNumberFormat="1" applyFont="1" applyFill="1" applyBorder="1"/>
    <xf numFmtId="0" fontId="91" fillId="0" borderId="58" xfId="4" applyFont="1" applyFill="1" applyBorder="1"/>
    <xf numFmtId="0" fontId="92" fillId="0" borderId="58" xfId="4" applyFont="1" applyFill="1" applyBorder="1"/>
    <xf numFmtId="166" fontId="91" fillId="0" borderId="0" xfId="1" applyNumberFormat="1" applyFont="1" applyFill="1" applyBorder="1"/>
    <xf numFmtId="0" fontId="92" fillId="0" borderId="9" xfId="4" applyFont="1" applyFill="1" applyBorder="1"/>
    <xf numFmtId="0" fontId="92" fillId="0" borderId="8" xfId="4" applyFont="1" applyFill="1" applyBorder="1"/>
    <xf numFmtId="0" fontId="92" fillId="0" borderId="41" xfId="4" applyFont="1" applyFill="1" applyBorder="1"/>
    <xf numFmtId="0" fontId="92" fillId="0" borderId="33" xfId="4" applyFont="1" applyFill="1" applyBorder="1"/>
    <xf numFmtId="166" fontId="95" fillId="0" borderId="41" xfId="1" applyNumberFormat="1" applyFont="1" applyFill="1" applyBorder="1" applyAlignment="1">
      <alignment horizontal="center" vertical="center"/>
    </xf>
    <xf numFmtId="166" fontId="95" fillId="0" borderId="8" xfId="1" applyNumberFormat="1" applyFont="1" applyFill="1" applyBorder="1" applyAlignment="1">
      <alignment horizontal="center" vertical="center"/>
    </xf>
    <xf numFmtId="166" fontId="25" fillId="0" borderId="41" xfId="1" applyNumberFormat="1" applyFont="1" applyFill="1" applyBorder="1" applyAlignment="1">
      <alignment horizontal="center" vertical="center"/>
    </xf>
    <xf numFmtId="166" fontId="25" fillId="0" borderId="8" xfId="1" applyNumberFormat="1" applyFont="1" applyFill="1" applyBorder="1" applyAlignment="1">
      <alignment horizontal="center" vertical="center"/>
    </xf>
    <xf numFmtId="166" fontId="91" fillId="0" borderId="6" xfId="1" applyNumberFormat="1" applyFont="1" applyFill="1" applyBorder="1"/>
    <xf numFmtId="3" fontId="38" fillId="0" borderId="0" xfId="0" applyNumberFormat="1" applyFont="1"/>
    <xf numFmtId="3" fontId="77" fillId="0" borderId="11" xfId="0" applyNumberFormat="1" applyFont="1" applyFill="1" applyBorder="1" applyAlignment="1">
      <alignment wrapText="1"/>
    </xf>
    <xf numFmtId="3" fontId="78" fillId="0" borderId="12" xfId="0" applyNumberFormat="1" applyFont="1" applyFill="1" applyBorder="1" applyAlignment="1">
      <alignment wrapText="1"/>
    </xf>
    <xf numFmtId="3" fontId="27" fillId="0" borderId="12" xfId="0" applyNumberFormat="1" applyFont="1" applyFill="1" applyBorder="1" applyAlignment="1">
      <alignment wrapText="1"/>
    </xf>
    <xf numFmtId="3" fontId="77" fillId="0" borderId="12" xfId="0" applyNumberFormat="1" applyFont="1" applyFill="1" applyBorder="1" applyAlignment="1">
      <alignment wrapText="1"/>
    </xf>
    <xf numFmtId="3" fontId="77" fillId="2" borderId="60" xfId="0" applyNumberFormat="1" applyFont="1" applyFill="1" applyBorder="1"/>
    <xf numFmtId="3" fontId="77" fillId="2" borderId="36" xfId="0" applyNumberFormat="1" applyFont="1" applyFill="1" applyBorder="1"/>
    <xf numFmtId="3" fontId="78" fillId="2" borderId="37" xfId="0" applyNumberFormat="1" applyFont="1" applyFill="1" applyBorder="1"/>
    <xf numFmtId="3" fontId="28" fillId="0" borderId="42" xfId="0" applyNumberFormat="1" applyFont="1" applyFill="1" applyBorder="1"/>
    <xf numFmtId="3" fontId="28" fillId="0" borderId="17" xfId="0" applyNumberFormat="1" applyFont="1" applyFill="1" applyBorder="1"/>
    <xf numFmtId="3" fontId="28" fillId="0" borderId="20" xfId="0" applyNumberFormat="1" applyFont="1" applyFill="1" applyBorder="1"/>
    <xf numFmtId="3" fontId="78" fillId="0" borderId="13" xfId="0" applyNumberFormat="1" applyFont="1" applyFill="1" applyBorder="1"/>
    <xf numFmtId="3" fontId="28" fillId="0" borderId="18" xfId="0" applyNumberFormat="1" applyFont="1" applyFill="1" applyBorder="1"/>
    <xf numFmtId="3" fontId="28" fillId="0" borderId="16" xfId="0" applyNumberFormat="1" applyFont="1" applyFill="1" applyBorder="1"/>
    <xf numFmtId="3" fontId="27" fillId="0" borderId="9" xfId="0" applyNumberFormat="1" applyFont="1" applyFill="1" applyBorder="1" applyAlignment="1">
      <alignment wrapText="1"/>
    </xf>
    <xf numFmtId="3" fontId="28" fillId="0" borderId="28" xfId="0" applyNumberFormat="1" applyFont="1" applyFill="1" applyBorder="1"/>
    <xf numFmtId="3" fontId="77" fillId="0" borderId="51" xfId="0" applyNumberFormat="1" applyFont="1" applyFill="1" applyBorder="1" applyAlignment="1">
      <alignment wrapText="1"/>
    </xf>
    <xf numFmtId="3" fontId="67" fillId="0" borderId="20" xfId="0" applyNumberFormat="1" applyFont="1" applyFill="1" applyBorder="1"/>
    <xf numFmtId="3" fontId="79" fillId="2" borderId="13" xfId="0" applyNumberFormat="1" applyFont="1" applyFill="1" applyBorder="1"/>
    <xf numFmtId="3" fontId="80" fillId="0" borderId="13" xfId="0" applyNumberFormat="1" applyFont="1" applyFill="1" applyBorder="1"/>
    <xf numFmtId="3" fontId="78" fillId="0" borderId="19" xfId="0" applyNumberFormat="1" applyFont="1" applyFill="1" applyBorder="1"/>
    <xf numFmtId="3" fontId="67" fillId="2" borderId="19" xfId="0" applyNumberFormat="1" applyFont="1" applyFill="1" applyBorder="1"/>
    <xf numFmtId="3" fontId="28" fillId="0" borderId="19" xfId="0" applyNumberFormat="1" applyFont="1" applyFill="1" applyBorder="1"/>
    <xf numFmtId="3" fontId="28" fillId="0" borderId="34" xfId="0" applyNumberFormat="1" applyFont="1" applyFill="1" applyBorder="1"/>
    <xf numFmtId="3" fontId="28" fillId="0" borderId="39" xfId="0" applyNumberFormat="1" applyFont="1" applyFill="1" applyBorder="1"/>
    <xf numFmtId="3" fontId="28" fillId="2" borderId="15" xfId="0" applyNumberFormat="1" applyFont="1" applyFill="1" applyBorder="1"/>
    <xf numFmtId="3" fontId="27" fillId="0" borderId="14" xfId="0" applyNumberFormat="1" applyFont="1" applyFill="1" applyBorder="1" applyAlignment="1">
      <alignment wrapText="1"/>
    </xf>
    <xf numFmtId="3" fontId="28" fillId="2" borderId="27" xfId="0" applyNumberFormat="1" applyFont="1" applyFill="1" applyBorder="1"/>
    <xf numFmtId="3" fontId="77" fillId="0" borderId="18" xfId="0" applyNumberFormat="1" applyFont="1" applyFill="1" applyBorder="1" applyAlignment="1">
      <alignment wrapText="1"/>
    </xf>
    <xf numFmtId="3" fontId="28" fillId="2" borderId="33" xfId="0" applyNumberFormat="1" applyFont="1" applyFill="1" applyBorder="1"/>
    <xf numFmtId="3" fontId="28" fillId="2" borderId="70" xfId="0" applyNumberFormat="1" applyFont="1" applyFill="1" applyBorder="1"/>
    <xf numFmtId="3" fontId="73" fillId="2" borderId="6" xfId="0" applyNumberFormat="1" applyFont="1" applyFill="1" applyBorder="1"/>
    <xf numFmtId="3" fontId="77" fillId="2" borderId="3" xfId="0" applyNumberFormat="1" applyFont="1" applyFill="1" applyBorder="1" applyAlignment="1">
      <alignment wrapText="1"/>
    </xf>
    <xf numFmtId="3" fontId="78" fillId="2" borderId="3" xfId="0" applyNumberFormat="1" applyFont="1" applyFill="1" applyBorder="1" applyAlignment="1">
      <alignment wrapText="1"/>
    </xf>
    <xf numFmtId="3" fontId="79" fillId="2" borderId="22" xfId="0" applyNumberFormat="1" applyFont="1" applyFill="1" applyBorder="1"/>
    <xf numFmtId="3" fontId="79" fillId="2" borderId="34" xfId="0" applyNumberFormat="1" applyFont="1" applyFill="1" applyBorder="1"/>
    <xf numFmtId="3" fontId="80" fillId="2" borderId="23" xfId="0" applyNumberFormat="1" applyFont="1" applyFill="1" applyBorder="1"/>
    <xf numFmtId="3" fontId="80" fillId="2" borderId="39" xfId="0" applyNumberFormat="1" applyFont="1" applyFill="1" applyBorder="1"/>
    <xf numFmtId="3" fontId="78" fillId="2" borderId="39" xfId="0" applyNumberFormat="1" applyFont="1" applyFill="1" applyBorder="1"/>
    <xf numFmtId="3" fontId="78" fillId="2" borderId="39" xfId="0" applyNumberFormat="1" applyFont="1" applyFill="1" applyBorder="1" applyAlignment="1">
      <alignment horizontal="right"/>
    </xf>
    <xf numFmtId="3" fontId="78" fillId="2" borderId="40" xfId="0" applyNumberFormat="1" applyFont="1" applyFill="1" applyBorder="1"/>
    <xf numFmtId="3" fontId="80" fillId="2" borderId="36" xfId="0" applyNumberFormat="1" applyFont="1" applyFill="1" applyBorder="1"/>
    <xf numFmtId="3" fontId="78" fillId="2" borderId="26" xfId="0" applyNumberFormat="1" applyFont="1" applyFill="1" applyBorder="1" applyAlignment="1">
      <alignment wrapText="1"/>
    </xf>
    <xf numFmtId="3" fontId="77" fillId="2" borderId="31" xfId="0" applyNumberFormat="1" applyFont="1" applyFill="1" applyBorder="1" applyAlignment="1">
      <alignment wrapText="1"/>
    </xf>
    <xf numFmtId="0" fontId="81" fillId="0" borderId="35" xfId="0" applyFont="1" applyBorder="1" applyAlignment="1">
      <alignment wrapText="1"/>
    </xf>
    <xf numFmtId="166" fontId="14" fillId="2" borderId="21" xfId="1" applyNumberFormat="1" applyFont="1" applyFill="1" applyBorder="1"/>
    <xf numFmtId="0" fontId="15" fillId="2" borderId="8" xfId="0" applyFont="1" applyFill="1" applyBorder="1"/>
    <xf numFmtId="166" fontId="14" fillId="2" borderId="18" xfId="1" applyNumberFormat="1" applyFont="1" applyFill="1" applyBorder="1"/>
    <xf numFmtId="166" fontId="4" fillId="2" borderId="9" xfId="0" applyNumberFormat="1" applyFont="1" applyFill="1" applyBorder="1"/>
    <xf numFmtId="166" fontId="14" fillId="2" borderId="46" xfId="1" applyNumberFormat="1" applyFont="1" applyFill="1" applyBorder="1"/>
    <xf numFmtId="166" fontId="14" fillId="2" borderId="51" xfId="1" applyNumberFormat="1" applyFont="1" applyFill="1" applyBorder="1"/>
    <xf numFmtId="166" fontId="4" fillId="0" borderId="58" xfId="1" applyNumberFormat="1" applyFont="1" applyBorder="1" applyAlignment="1">
      <alignment horizontal="center"/>
    </xf>
    <xf numFmtId="0" fontId="13" fillId="0" borderId="18" xfId="0" applyFont="1" applyBorder="1"/>
    <xf numFmtId="0" fontId="13" fillId="0" borderId="21" xfId="0" applyFont="1" applyBorder="1"/>
    <xf numFmtId="166" fontId="4" fillId="0" borderId="21" xfId="1" applyNumberFormat="1" applyFont="1" applyBorder="1" applyAlignment="1">
      <alignment horizontal="center"/>
    </xf>
    <xf numFmtId="166" fontId="0" fillId="0" borderId="21" xfId="1" applyNumberFormat="1" applyFont="1" applyBorder="1"/>
    <xf numFmtId="0" fontId="16" fillId="0" borderId="14" xfId="0" applyFont="1" applyBorder="1"/>
    <xf numFmtId="166" fontId="48" fillId="2" borderId="15" xfId="1" applyNumberFormat="1" applyFont="1" applyFill="1" applyBorder="1"/>
    <xf numFmtId="166" fontId="0" fillId="0" borderId="29" xfId="1" applyNumberFormat="1" applyFont="1" applyBorder="1"/>
    <xf numFmtId="166" fontId="0" fillId="0" borderId="51" xfId="1" applyNumberFormat="1" applyFont="1" applyBorder="1"/>
    <xf numFmtId="166" fontId="48" fillId="2" borderId="27" xfId="1" applyNumberFormat="1" applyFont="1" applyFill="1" applyBorder="1"/>
    <xf numFmtId="166" fontId="4" fillId="0" borderId="24" xfId="0" applyNumberFormat="1" applyFont="1" applyBorder="1"/>
    <xf numFmtId="166" fontId="4" fillId="0" borderId="25" xfId="0" applyNumberFormat="1" applyFont="1" applyBorder="1"/>
    <xf numFmtId="166" fontId="4" fillId="0" borderId="8" xfId="0" applyNumberFormat="1" applyFont="1" applyBorder="1"/>
    <xf numFmtId="0" fontId="0" fillId="0" borderId="8" xfId="0" applyBorder="1"/>
    <xf numFmtId="166" fontId="13" fillId="0" borderId="18" xfId="1" applyNumberFormat="1" applyFont="1" applyFill="1" applyBorder="1"/>
    <xf numFmtId="166" fontId="23" fillId="0" borderId="18" xfId="1" applyNumberFormat="1" applyFont="1" applyBorder="1"/>
    <xf numFmtId="166" fontId="11" fillId="0" borderId="18" xfId="1" applyNumberFormat="1" applyFont="1" applyBorder="1" applyAlignment="1">
      <alignment horizontal="center"/>
    </xf>
    <xf numFmtId="0" fontId="0" fillId="0" borderId="18" xfId="0" applyBorder="1" applyAlignment="1">
      <alignment horizontal="center"/>
    </xf>
    <xf numFmtId="0" fontId="0" fillId="0" borderId="46" xfId="0" applyBorder="1"/>
    <xf numFmtId="166" fontId="0" fillId="0" borderId="38" xfId="0" applyNumberFormat="1" applyBorder="1"/>
    <xf numFmtId="0" fontId="15" fillId="0" borderId="63" xfId="0" applyFont="1" applyBorder="1" applyAlignment="1">
      <alignment horizontal="center" vertical="center" wrapText="1"/>
    </xf>
    <xf numFmtId="3" fontId="19" fillId="2" borderId="33" xfId="0" applyNumberFormat="1" applyFont="1" applyFill="1" applyBorder="1" applyAlignment="1">
      <alignment horizontal="center"/>
    </xf>
    <xf numFmtId="0" fontId="53" fillId="0" borderId="65" xfId="0" applyFont="1" applyBorder="1" applyAlignment="1">
      <alignment wrapText="1"/>
    </xf>
    <xf numFmtId="0" fontId="53" fillId="0" borderId="35" xfId="0" applyFont="1" applyBorder="1" applyAlignment="1">
      <alignment wrapText="1"/>
    </xf>
    <xf numFmtId="166" fontId="14" fillId="0" borderId="21" xfId="1" applyNumberFormat="1" applyFont="1" applyFill="1" applyBorder="1"/>
    <xf numFmtId="166" fontId="2" fillId="0" borderId="21" xfId="1" applyNumberFormat="1" applyFont="1" applyBorder="1" applyAlignment="1">
      <alignment horizontal="center"/>
    </xf>
    <xf numFmtId="0" fontId="0" fillId="0" borderId="21" xfId="0" applyBorder="1" applyAlignment="1">
      <alignment horizontal="center"/>
    </xf>
    <xf numFmtId="0" fontId="0" fillId="0" borderId="51" xfId="0" applyBorder="1"/>
    <xf numFmtId="0" fontId="7" fillId="0" borderId="14" xfId="0" applyFont="1" applyBorder="1"/>
    <xf numFmtId="166" fontId="7" fillId="0" borderId="15" xfId="1" applyNumberFormat="1" applyFont="1" applyFill="1" applyBorder="1"/>
    <xf numFmtId="166" fontId="7" fillId="2" borderId="15" xfId="1" applyNumberFormat="1" applyFont="1" applyFill="1" applyBorder="1"/>
    <xf numFmtId="166" fontId="7" fillId="2" borderId="15" xfId="1" applyNumberFormat="1" applyFont="1" applyFill="1" applyBorder="1" applyAlignment="1">
      <alignment horizontal="center"/>
    </xf>
    <xf numFmtId="166" fontId="7" fillId="2" borderId="15" xfId="1" applyNumberFormat="1" applyFont="1" applyFill="1" applyBorder="1" applyAlignment="1"/>
    <xf numFmtId="166" fontId="7" fillId="2" borderId="27" xfId="1" applyNumberFormat="1" applyFont="1" applyFill="1" applyBorder="1" applyAlignment="1"/>
    <xf numFmtId="0" fontId="90" fillId="0" borderId="26" xfId="4" applyFont="1" applyFill="1" applyBorder="1" applyAlignment="1" applyProtection="1">
      <alignment horizontal="center" vertical="center" wrapText="1"/>
    </xf>
    <xf numFmtId="3" fontId="0" fillId="0" borderId="0" xfId="0" applyNumberFormat="1" applyAlignment="1">
      <alignment horizontal="left" vertical="center" wrapText="1"/>
    </xf>
    <xf numFmtId="3" fontId="27" fillId="0" borderId="26" xfId="0" applyNumberFormat="1" applyFont="1" applyFill="1" applyBorder="1" applyAlignment="1">
      <alignment wrapText="1"/>
    </xf>
    <xf numFmtId="3" fontId="27" fillId="0" borderId="31" xfId="0" applyNumberFormat="1" applyFont="1" applyFill="1" applyBorder="1" applyAlignment="1">
      <alignment wrapText="1"/>
    </xf>
    <xf numFmtId="3" fontId="78" fillId="0" borderId="58" xfId="0" applyNumberFormat="1" applyFont="1" applyFill="1" applyBorder="1" applyAlignment="1">
      <alignment wrapText="1"/>
    </xf>
    <xf numFmtId="3" fontId="78" fillId="0" borderId="24" xfId="0" applyNumberFormat="1" applyFont="1" applyFill="1" applyBorder="1" applyAlignment="1">
      <alignment wrapText="1"/>
    </xf>
    <xf numFmtId="3" fontId="77" fillId="0" borderId="24" xfId="0" applyNumberFormat="1" applyFont="1" applyFill="1" applyBorder="1" applyAlignment="1">
      <alignment wrapText="1"/>
    </xf>
    <xf numFmtId="0" fontId="69" fillId="0" borderId="44" xfId="0" applyFont="1" applyBorder="1" applyAlignment="1">
      <alignment wrapText="1"/>
    </xf>
    <xf numFmtId="166" fontId="14" fillId="2" borderId="25" xfId="1" applyNumberFormat="1" applyFont="1" applyFill="1" applyBorder="1"/>
    <xf numFmtId="166" fontId="14" fillId="2" borderId="12" xfId="1" applyNumberFormat="1" applyFont="1" applyFill="1" applyBorder="1"/>
    <xf numFmtId="166" fontId="0" fillId="0" borderId="0" xfId="1" applyNumberFormat="1" applyFont="1"/>
    <xf numFmtId="0" fontId="18" fillId="0" borderId="0" xfId="0" applyFont="1" applyAlignment="1">
      <alignment horizontal="right"/>
    </xf>
    <xf numFmtId="0" fontId="13" fillId="0" borderId="66" xfId="4" applyFont="1" applyFill="1" applyBorder="1" applyAlignment="1" applyProtection="1">
      <alignment vertical="center" wrapText="1"/>
    </xf>
    <xf numFmtId="164" fontId="7" fillId="3" borderId="15" xfId="5" applyNumberFormat="1" applyFont="1" applyFill="1" applyBorder="1" applyAlignment="1">
      <alignment horizontal="center" vertical="center" wrapText="1"/>
    </xf>
    <xf numFmtId="164" fontId="7" fillId="3" borderId="16" xfId="5" applyNumberFormat="1" applyFont="1" applyFill="1" applyBorder="1" applyAlignment="1">
      <alignment horizontal="center" vertical="center" wrapText="1"/>
    </xf>
    <xf numFmtId="166" fontId="33" fillId="0" borderId="19" xfId="2" applyNumberFormat="1" applyFont="1" applyFill="1" applyBorder="1" applyAlignment="1" applyProtection="1">
      <alignment horizontal="center" vertical="center"/>
      <protection locked="0"/>
    </xf>
    <xf numFmtId="166" fontId="33" fillId="0" borderId="34" xfId="2" applyNumberFormat="1" applyFont="1" applyFill="1" applyBorder="1" applyAlignment="1">
      <alignment horizontal="center" vertical="center"/>
    </xf>
    <xf numFmtId="166" fontId="33" fillId="0" borderId="13" xfId="2" applyNumberFormat="1" applyFont="1" applyFill="1" applyBorder="1" applyAlignment="1" applyProtection="1">
      <alignment horizontal="center" vertical="center"/>
      <protection locked="0"/>
    </xf>
    <xf numFmtId="166" fontId="33" fillId="0" borderId="39" xfId="2" applyNumberFormat="1" applyFont="1" applyFill="1" applyBorder="1" applyAlignment="1">
      <alignment horizontal="center" vertical="center"/>
    </xf>
    <xf numFmtId="166" fontId="33" fillId="0" borderId="32" xfId="2" applyNumberFormat="1" applyFont="1" applyFill="1" applyBorder="1" applyAlignment="1" applyProtection="1">
      <alignment horizontal="center" vertical="center"/>
      <protection locked="0"/>
    </xf>
    <xf numFmtId="166" fontId="33" fillId="0" borderId="40" xfId="2" applyNumberFormat="1" applyFont="1" applyFill="1" applyBorder="1" applyAlignment="1">
      <alignment horizontal="center" vertical="center"/>
    </xf>
    <xf numFmtId="164" fontId="5" fillId="2" borderId="56" xfId="5" applyNumberFormat="1" applyFont="1" applyFill="1" applyBorder="1" applyAlignment="1">
      <alignment vertical="center" wrapText="1"/>
    </xf>
    <xf numFmtId="166" fontId="33" fillId="0" borderId="56" xfId="2" applyNumberFormat="1" applyFont="1" applyFill="1" applyBorder="1" applyAlignment="1" applyProtection="1">
      <alignment horizontal="center" vertical="center"/>
      <protection locked="0"/>
    </xf>
    <xf numFmtId="166" fontId="33" fillId="0" borderId="43" xfId="2" applyNumberFormat="1" applyFont="1" applyFill="1" applyBorder="1" applyAlignment="1">
      <alignment horizontal="center" vertical="center"/>
    </xf>
    <xf numFmtId="0" fontId="32" fillId="0" borderId="28" xfId="4" applyFont="1" applyFill="1" applyBorder="1" applyAlignment="1" applyProtection="1">
      <alignment horizontal="center" vertical="center"/>
    </xf>
    <xf numFmtId="0" fontId="61" fillId="0" borderId="2" xfId="4" applyFont="1" applyFill="1" applyBorder="1" applyAlignment="1">
      <alignment horizontal="center"/>
    </xf>
    <xf numFmtId="0" fontId="61" fillId="0" borderId="4" xfId="4" applyFont="1" applyFill="1" applyBorder="1" applyAlignment="1">
      <alignment horizontal="center"/>
    </xf>
    <xf numFmtId="0" fontId="61" fillId="0" borderId="72" xfId="4" applyFont="1" applyFill="1" applyBorder="1" applyAlignment="1">
      <alignment horizontal="center"/>
    </xf>
    <xf numFmtId="166" fontId="32" fillId="0" borderId="13" xfId="1" applyNumberFormat="1" applyFont="1" applyFill="1" applyBorder="1" applyProtection="1">
      <protection locked="0"/>
    </xf>
    <xf numFmtId="0" fontId="32" fillId="0" borderId="30" xfId="4" applyFont="1" applyFill="1" applyBorder="1" applyProtection="1"/>
    <xf numFmtId="0" fontId="32" fillId="0" borderId="29" xfId="4" applyFont="1" applyFill="1" applyBorder="1" applyProtection="1"/>
    <xf numFmtId="0" fontId="32" fillId="0" borderId="29" xfId="4" applyFont="1" applyFill="1" applyBorder="1" applyAlignment="1" applyProtection="1">
      <alignment wrapText="1"/>
    </xf>
    <xf numFmtId="0" fontId="32" fillId="0" borderId="51" xfId="4" applyFont="1" applyFill="1" applyBorder="1" applyProtection="1"/>
    <xf numFmtId="166" fontId="32" fillId="0" borderId="22" xfId="1" applyNumberFormat="1" applyFont="1" applyFill="1" applyBorder="1" applyProtection="1">
      <protection locked="0"/>
    </xf>
    <xf numFmtId="166" fontId="32" fillId="0" borderId="19" xfId="1" applyNumberFormat="1" applyFont="1" applyFill="1" applyBorder="1" applyProtection="1">
      <protection locked="0"/>
    </xf>
    <xf numFmtId="166" fontId="32" fillId="0" borderId="23" xfId="1" applyNumberFormat="1" applyFont="1" applyFill="1" applyBorder="1" applyProtection="1">
      <protection locked="0"/>
    </xf>
    <xf numFmtId="166" fontId="32" fillId="0" borderId="49" xfId="1" applyNumberFormat="1" applyFont="1" applyFill="1" applyBorder="1" applyProtection="1">
      <protection locked="0"/>
    </xf>
    <xf numFmtId="166" fontId="7" fillId="0" borderId="33" xfId="1" applyNumberFormat="1" applyFont="1" applyBorder="1"/>
    <xf numFmtId="166" fontId="15" fillId="0" borderId="41" xfId="1" applyNumberFormat="1" applyFont="1" applyFill="1" applyBorder="1" applyAlignment="1" applyProtection="1">
      <alignment vertical="center" wrapText="1"/>
    </xf>
    <xf numFmtId="0" fontId="14" fillId="0" borderId="41" xfId="4" applyFont="1" applyFill="1" applyBorder="1" applyAlignment="1" applyProtection="1">
      <alignment horizontal="left" vertical="center" wrapText="1" indent="1"/>
    </xf>
    <xf numFmtId="3" fontId="80" fillId="0" borderId="23" xfId="0" applyNumberFormat="1" applyFont="1" applyFill="1" applyBorder="1"/>
    <xf numFmtId="3" fontId="80" fillId="0" borderId="49" xfId="0" applyNumberFormat="1" applyFont="1" applyFill="1" applyBorder="1"/>
    <xf numFmtId="3" fontId="80" fillId="0" borderId="13" xfId="0" applyNumberFormat="1" applyFont="1" applyFill="1" applyBorder="1" applyAlignment="1">
      <alignment horizontal="right"/>
    </xf>
    <xf numFmtId="3" fontId="80" fillId="0" borderId="32" xfId="0" applyNumberFormat="1" applyFont="1" applyFill="1" applyBorder="1"/>
    <xf numFmtId="166" fontId="5" fillId="0" borderId="13" xfId="1" applyNumberFormat="1" applyFont="1" applyFill="1" applyBorder="1" applyAlignment="1"/>
    <xf numFmtId="166" fontId="5" fillId="0" borderId="32" xfId="1" applyNumberFormat="1" applyFont="1" applyFill="1" applyBorder="1" applyAlignment="1"/>
    <xf numFmtId="0" fontId="14" fillId="3" borderId="0" xfId="5" applyFont="1" applyFill="1"/>
    <xf numFmtId="49" fontId="7" fillId="3" borderId="14" xfId="5" applyNumberFormat="1" applyFont="1" applyFill="1" applyBorder="1" applyAlignment="1">
      <alignment horizontal="center" vertical="center" wrapText="1"/>
    </xf>
    <xf numFmtId="164" fontId="20" fillId="3" borderId="13" xfId="5" applyNumberFormat="1" applyFont="1" applyFill="1" applyBorder="1" applyAlignment="1">
      <alignment horizontal="left" vertical="center" wrapText="1"/>
    </xf>
    <xf numFmtId="164" fontId="7" fillId="0" borderId="85" xfId="5" applyNumberFormat="1" applyFont="1" applyFill="1" applyBorder="1" applyAlignment="1">
      <alignment horizontal="center" vertical="center" wrapText="1"/>
    </xf>
    <xf numFmtId="164" fontId="7" fillId="0" borderId="86" xfId="5" applyNumberFormat="1" applyFont="1" applyFill="1" applyBorder="1" applyAlignment="1">
      <alignment horizontal="center" vertical="center"/>
    </xf>
    <xf numFmtId="3" fontId="73" fillId="0" borderId="21" xfId="0" applyNumberFormat="1" applyFont="1" applyFill="1" applyBorder="1"/>
    <xf numFmtId="3" fontId="28" fillId="2" borderId="22" xfId="0" applyNumberFormat="1" applyFont="1" applyFill="1" applyBorder="1"/>
    <xf numFmtId="0" fontId="7" fillId="0" borderId="33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/>
    </xf>
    <xf numFmtId="166" fontId="14" fillId="0" borderId="44" xfId="1" applyNumberFormat="1" applyFont="1" applyBorder="1"/>
    <xf numFmtId="0" fontId="14" fillId="0" borderId="3" xfId="0" applyFont="1" applyBorder="1"/>
    <xf numFmtId="166" fontId="14" fillId="0" borderId="44" xfId="1" applyNumberFormat="1" applyFont="1" applyBorder="1" applyAlignment="1">
      <alignment horizontal="center"/>
    </xf>
    <xf numFmtId="166" fontId="14" fillId="0" borderId="25" xfId="1" applyNumberFormat="1" applyFont="1" applyBorder="1"/>
    <xf numFmtId="0" fontId="14" fillId="0" borderId="25" xfId="0" applyFont="1" applyBorder="1"/>
    <xf numFmtId="166" fontId="14" fillId="0" borderId="24" xfId="1" applyNumberFormat="1" applyFont="1" applyBorder="1" applyAlignment="1">
      <alignment horizontal="center"/>
    </xf>
    <xf numFmtId="166" fontId="14" fillId="0" borderId="38" xfId="1" applyNumberFormat="1" applyFont="1" applyBorder="1" applyAlignment="1">
      <alignment horizontal="center"/>
    </xf>
    <xf numFmtId="166" fontId="14" fillId="0" borderId="24" xfId="1" applyNumberFormat="1" applyFont="1" applyBorder="1"/>
    <xf numFmtId="166" fontId="7" fillId="2" borderId="8" xfId="0" applyNumberFormat="1" applyFont="1" applyFill="1" applyBorder="1"/>
    <xf numFmtId="166" fontId="15" fillId="0" borderId="41" xfId="1" applyNumberFormat="1" applyFont="1" applyBorder="1" applyAlignment="1">
      <alignment horizontal="right"/>
    </xf>
    <xf numFmtId="166" fontId="15" fillId="0" borderId="8" xfId="1" applyNumberFormat="1" applyFont="1" applyBorder="1" applyAlignment="1">
      <alignment horizontal="right"/>
    </xf>
    <xf numFmtId="164" fontId="15" fillId="0" borderId="28" xfId="4" applyNumberFormat="1" applyFont="1" applyFill="1" applyBorder="1" applyAlignment="1" applyProtection="1">
      <alignment horizontal="center" vertical="center" wrapText="1"/>
      <protection locked="0"/>
    </xf>
    <xf numFmtId="166" fontId="15" fillId="0" borderId="8" xfId="1" applyNumberFormat="1" applyFont="1" applyFill="1" applyBorder="1" applyAlignment="1" applyProtection="1">
      <alignment horizontal="left" indent="1"/>
    </xf>
    <xf numFmtId="0" fontId="16" fillId="0" borderId="22" xfId="4" applyFont="1" applyFill="1" applyBorder="1" applyAlignment="1" applyProtection="1">
      <alignment horizontal="left"/>
    </xf>
    <xf numFmtId="166" fontId="16" fillId="0" borderId="19" xfId="1" applyNumberFormat="1" applyFont="1" applyFill="1" applyBorder="1" applyAlignment="1" applyProtection="1"/>
    <xf numFmtId="166" fontId="16" fillId="0" borderId="34" xfId="1" applyNumberFormat="1" applyFont="1" applyFill="1" applyBorder="1" applyAlignment="1" applyProtection="1">
      <alignment horizontal="center"/>
    </xf>
    <xf numFmtId="0" fontId="4" fillId="0" borderId="0" xfId="0" applyFont="1" applyFill="1"/>
    <xf numFmtId="166" fontId="1" fillId="0" borderId="0" xfId="1" applyNumberFormat="1" applyFont="1" applyFill="1"/>
    <xf numFmtId="0" fontId="0" fillId="0" borderId="0" xfId="0" applyFont="1" applyFill="1"/>
    <xf numFmtId="166" fontId="0" fillId="0" borderId="0" xfId="1" applyNumberFormat="1" applyFont="1" applyFill="1"/>
    <xf numFmtId="166" fontId="5" fillId="0" borderId="18" xfId="1" applyNumberFormat="1" applyFont="1" applyBorder="1" applyAlignment="1">
      <alignment horizontal="center" vertical="center" wrapText="1"/>
    </xf>
    <xf numFmtId="166" fontId="5" fillId="0" borderId="46" xfId="1" applyNumberFormat="1" applyFont="1" applyBorder="1" applyAlignment="1">
      <alignment horizontal="center" vertical="center" wrapText="1"/>
    </xf>
    <xf numFmtId="166" fontId="6" fillId="0" borderId="19" xfId="1" applyNumberFormat="1" applyFont="1" applyBorder="1" applyAlignment="1">
      <alignment horizontal="center" vertical="center" wrapText="1"/>
    </xf>
    <xf numFmtId="166" fontId="6" fillId="0" borderId="30" xfId="1" applyNumberFormat="1" applyFont="1" applyBorder="1" applyAlignment="1">
      <alignment horizontal="center" vertical="center" wrapText="1"/>
    </xf>
    <xf numFmtId="0" fontId="6" fillId="0" borderId="22" xfId="0" applyFont="1" applyBorder="1" applyAlignment="1">
      <alignment horizontal="center" vertical="center" wrapText="1"/>
    </xf>
    <xf numFmtId="166" fontId="6" fillId="0" borderId="8" xfId="1" applyNumberFormat="1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166" fontId="5" fillId="0" borderId="39" xfId="1" applyNumberFormat="1" applyFont="1" applyFill="1" applyBorder="1" applyAlignment="1"/>
    <xf numFmtId="0" fontId="63" fillId="0" borderId="82" xfId="4" applyFont="1" applyFill="1" applyBorder="1" applyAlignment="1" applyProtection="1">
      <alignment horizontal="center" vertical="center"/>
    </xf>
    <xf numFmtId="0" fontId="90" fillId="0" borderId="4" xfId="4" applyFont="1" applyFill="1" applyBorder="1" applyAlignment="1" applyProtection="1">
      <alignment horizontal="center" vertical="center" wrapText="1"/>
    </xf>
    <xf numFmtId="0" fontId="90" fillId="0" borderId="68" xfId="4" applyFont="1" applyFill="1" applyBorder="1" applyAlignment="1" applyProtection="1">
      <alignment horizontal="center" vertical="center" wrapText="1"/>
    </xf>
    <xf numFmtId="166" fontId="93" fillId="0" borderId="70" xfId="4" applyNumberFormat="1" applyFont="1" applyFill="1" applyBorder="1"/>
    <xf numFmtId="166" fontId="94" fillId="0" borderId="70" xfId="4" applyNumberFormat="1" applyFont="1" applyFill="1" applyBorder="1"/>
    <xf numFmtId="166" fontId="91" fillId="0" borderId="58" xfId="1" applyNumberFormat="1" applyFont="1" applyBorder="1"/>
    <xf numFmtId="0" fontId="91" fillId="0" borderId="83" xfId="4" applyFont="1" applyFill="1" applyBorder="1"/>
    <xf numFmtId="0" fontId="92" fillId="0" borderId="83" xfId="4" applyFont="1" applyFill="1" applyBorder="1"/>
    <xf numFmtId="49" fontId="14" fillId="0" borderId="11" xfId="0" applyNumberFormat="1" applyFont="1" applyBorder="1" applyAlignment="1">
      <alignment horizontal="center"/>
    </xf>
    <xf numFmtId="166" fontId="14" fillId="2" borderId="87" xfId="2" applyNumberFormat="1" applyFont="1" applyFill="1" applyBorder="1"/>
    <xf numFmtId="166" fontId="14" fillId="2" borderId="47" xfId="2" applyNumberFormat="1" applyFont="1" applyFill="1" applyBorder="1"/>
    <xf numFmtId="0" fontId="14" fillId="0" borderId="24" xfId="0" applyFont="1" applyBorder="1" applyAlignment="1">
      <alignment wrapText="1"/>
    </xf>
    <xf numFmtId="166" fontId="0" fillId="2" borderId="0" xfId="0" applyNumberFormat="1" applyFill="1"/>
    <xf numFmtId="166" fontId="5" fillId="2" borderId="0" xfId="0" applyNumberFormat="1" applyFont="1" applyFill="1"/>
    <xf numFmtId="166" fontId="5" fillId="2" borderId="19" xfId="1" applyNumberFormat="1" applyFont="1" applyFill="1" applyBorder="1"/>
    <xf numFmtId="166" fontId="96" fillId="0" borderId="0" xfId="1" applyNumberFormat="1" applyFont="1" applyFill="1" applyBorder="1"/>
    <xf numFmtId="166" fontId="96" fillId="0" borderId="0" xfId="1" applyNumberFormat="1" applyFont="1"/>
    <xf numFmtId="166" fontId="96" fillId="0" borderId="0" xfId="0" applyNumberFormat="1" applyFont="1"/>
    <xf numFmtId="0" fontId="81" fillId="0" borderId="12" xfId="0" applyFont="1" applyFill="1" applyBorder="1"/>
    <xf numFmtId="166" fontId="14" fillId="0" borderId="25" xfId="1" applyNumberFormat="1" applyFont="1" applyFill="1" applyBorder="1"/>
    <xf numFmtId="0" fontId="14" fillId="0" borderId="25" xfId="0" applyFont="1" applyFill="1" applyBorder="1"/>
    <xf numFmtId="0" fontId="14" fillId="0" borderId="12" xfId="0" applyFont="1" applyFill="1" applyBorder="1"/>
    <xf numFmtId="166" fontId="14" fillId="0" borderId="24" xfId="1" applyNumberFormat="1" applyFont="1" applyFill="1" applyBorder="1" applyAlignment="1">
      <alignment horizontal="center"/>
    </xf>
    <xf numFmtId="166" fontId="7" fillId="0" borderId="58" xfId="1" applyNumberFormat="1" applyFont="1" applyFill="1" applyBorder="1" applyAlignment="1">
      <alignment horizontal="center" vertical="center"/>
    </xf>
    <xf numFmtId="3" fontId="49" fillId="0" borderId="0" xfId="0" applyNumberFormat="1" applyFont="1"/>
    <xf numFmtId="166" fontId="14" fillId="2" borderId="33" xfId="1" applyNumberFormat="1" applyFont="1" applyFill="1" applyBorder="1"/>
    <xf numFmtId="0" fontId="76" fillId="0" borderId="13" xfId="0" applyFont="1" applyBorder="1" applyAlignment="1">
      <alignment wrapText="1"/>
    </xf>
    <xf numFmtId="0" fontId="82" fillId="0" borderId="11" xfId="0" applyFont="1" applyBorder="1"/>
    <xf numFmtId="3" fontId="67" fillId="0" borderId="71" xfId="0" applyNumberFormat="1" applyFont="1" applyFill="1" applyBorder="1"/>
    <xf numFmtId="3" fontId="78" fillId="0" borderId="63" xfId="0" applyNumberFormat="1" applyFont="1" applyFill="1" applyBorder="1"/>
    <xf numFmtId="3" fontId="79" fillId="0" borderId="36" xfId="0" applyNumberFormat="1" applyFont="1" applyFill="1" applyBorder="1"/>
    <xf numFmtId="3" fontId="80" fillId="0" borderId="36" xfId="0" applyNumberFormat="1" applyFont="1" applyFill="1" applyBorder="1"/>
    <xf numFmtId="3" fontId="78" fillId="0" borderId="37" xfId="0" applyNumberFormat="1" applyFont="1" applyFill="1" applyBorder="1"/>
    <xf numFmtId="49" fontId="19" fillId="2" borderId="14" xfId="5" applyNumberFormat="1" applyFont="1" applyFill="1" applyBorder="1" applyAlignment="1">
      <alignment horizontal="center" vertical="center" wrapText="1"/>
    </xf>
    <xf numFmtId="164" fontId="19" fillId="2" borderId="15" xfId="5" applyNumberFormat="1" applyFont="1" applyFill="1" applyBorder="1" applyAlignment="1">
      <alignment horizontal="center" vertical="center" wrapText="1"/>
    </xf>
    <xf numFmtId="164" fontId="19" fillId="2" borderId="15" xfId="5" applyNumberFormat="1" applyFont="1" applyFill="1" applyBorder="1" applyAlignment="1" applyProtection="1">
      <alignment horizontal="center" vertical="center" wrapText="1"/>
    </xf>
    <xf numFmtId="3" fontId="19" fillId="2" borderId="15" xfId="5" applyNumberFormat="1" applyFont="1" applyFill="1" applyBorder="1" applyAlignment="1" applyProtection="1">
      <alignment horizontal="center" vertical="center" wrapText="1"/>
    </xf>
    <xf numFmtId="3" fontId="19" fillId="2" borderId="16" xfId="5" applyNumberFormat="1" applyFont="1" applyFill="1" applyBorder="1" applyAlignment="1" applyProtection="1">
      <alignment horizontal="center" vertical="center" wrapText="1"/>
    </xf>
    <xf numFmtId="49" fontId="19" fillId="2" borderId="53" xfId="5" applyNumberFormat="1" applyFont="1" applyFill="1" applyBorder="1" applyAlignment="1">
      <alignment horizontal="center" vertical="center" wrapText="1"/>
    </xf>
    <xf numFmtId="164" fontId="20" fillId="2" borderId="66" xfId="5" applyNumberFormat="1" applyFont="1" applyFill="1" applyBorder="1" applyAlignment="1" applyProtection="1">
      <alignment horizontal="left" vertical="center" wrapText="1"/>
      <protection locked="0"/>
    </xf>
    <xf numFmtId="165" fontId="20" fillId="2" borderId="66" xfId="5" applyNumberFormat="1" applyFont="1" applyFill="1" applyBorder="1" applyAlignment="1" applyProtection="1">
      <alignment horizontal="center" vertical="center" wrapText="1"/>
      <protection locked="0"/>
    </xf>
    <xf numFmtId="3" fontId="20" fillId="2" borderId="66" xfId="5" applyNumberFormat="1" applyFont="1" applyFill="1" applyBorder="1" applyAlignment="1" applyProtection="1">
      <alignment horizontal="center" vertical="center" wrapText="1"/>
      <protection locked="0"/>
    </xf>
    <xf numFmtId="164" fontId="20" fillId="2" borderId="66" xfId="5" applyNumberFormat="1" applyFont="1" applyFill="1" applyBorder="1" applyAlignment="1" applyProtection="1">
      <alignment horizontal="center" vertical="center" wrapText="1"/>
      <protection locked="0"/>
    </xf>
    <xf numFmtId="3" fontId="20" fillId="2" borderId="67" xfId="5" applyNumberFormat="1" applyFont="1" applyFill="1" applyBorder="1" applyAlignment="1">
      <alignment horizontal="center" vertical="center" wrapText="1"/>
    </xf>
    <xf numFmtId="164" fontId="19" fillId="2" borderId="15" xfId="5" applyNumberFormat="1" applyFont="1" applyFill="1" applyBorder="1" applyAlignment="1" applyProtection="1">
      <alignment horizontal="center" vertical="center" wrapText="1"/>
      <protection locked="0"/>
    </xf>
    <xf numFmtId="49" fontId="19" fillId="3" borderId="65" xfId="5" applyNumberFormat="1" applyFont="1" applyFill="1" applyBorder="1" applyAlignment="1">
      <alignment horizontal="center" vertical="center" wrapText="1"/>
    </xf>
    <xf numFmtId="164" fontId="20" fillId="3" borderId="18" xfId="5" applyNumberFormat="1" applyFont="1" applyFill="1" applyBorder="1" applyAlignment="1" applyProtection="1">
      <alignment horizontal="left" vertical="center" wrapText="1"/>
      <protection locked="0"/>
    </xf>
    <xf numFmtId="165" fontId="20" fillId="3" borderId="18" xfId="5" applyNumberFormat="1" applyFont="1" applyFill="1" applyBorder="1" applyAlignment="1" applyProtection="1">
      <alignment horizontal="center" vertical="center" wrapText="1"/>
      <protection locked="0"/>
    </xf>
    <xf numFmtId="164" fontId="20" fillId="3" borderId="18" xfId="5" applyNumberFormat="1" applyFont="1" applyFill="1" applyBorder="1" applyAlignment="1" applyProtection="1">
      <alignment horizontal="center" vertical="center" wrapText="1"/>
      <protection locked="0"/>
    </xf>
    <xf numFmtId="164" fontId="20" fillId="3" borderId="45" xfId="5" applyNumberFormat="1" applyFont="1" applyFill="1" applyBorder="1" applyAlignment="1">
      <alignment horizontal="center" vertical="center" wrapText="1"/>
    </xf>
    <xf numFmtId="49" fontId="19" fillId="3" borderId="23" xfId="5" applyNumberFormat="1" applyFont="1" applyFill="1" applyBorder="1" applyAlignment="1">
      <alignment horizontal="center" vertical="center" wrapText="1"/>
    </xf>
    <xf numFmtId="165" fontId="20" fillId="3" borderId="13" xfId="5" applyNumberFormat="1" applyFont="1" applyFill="1" applyBorder="1" applyAlignment="1" applyProtection="1">
      <alignment horizontal="center" vertical="center" wrapText="1"/>
      <protection locked="0"/>
    </xf>
    <xf numFmtId="164" fontId="20" fillId="3" borderId="13" xfId="5" applyNumberFormat="1" applyFont="1" applyFill="1" applyBorder="1" applyAlignment="1" applyProtection="1">
      <alignment horizontal="center" vertical="center" wrapText="1"/>
      <protection locked="0"/>
    </xf>
    <xf numFmtId="3" fontId="20" fillId="3" borderId="13" xfId="5" applyNumberFormat="1" applyFont="1" applyFill="1" applyBorder="1" applyAlignment="1" applyProtection="1">
      <alignment horizontal="center" vertical="center" wrapText="1"/>
      <protection locked="0"/>
    </xf>
    <xf numFmtId="49" fontId="19" fillId="3" borderId="35" xfId="5" applyNumberFormat="1" applyFont="1" applyFill="1" applyBorder="1" applyAlignment="1">
      <alignment horizontal="center" vertical="center" wrapText="1"/>
    </xf>
    <xf numFmtId="164" fontId="20" fillId="3" borderId="21" xfId="5" applyNumberFormat="1" applyFont="1" applyFill="1" applyBorder="1" applyAlignment="1">
      <alignment horizontal="left" vertical="center" wrapText="1"/>
    </xf>
    <xf numFmtId="165" fontId="20" fillId="3" borderId="21" xfId="5" applyNumberFormat="1" applyFont="1" applyFill="1" applyBorder="1" applyAlignment="1" applyProtection="1">
      <alignment horizontal="center" vertical="center" wrapText="1"/>
      <protection locked="0"/>
    </xf>
    <xf numFmtId="164" fontId="20" fillId="3" borderId="21" xfId="5" applyNumberFormat="1" applyFont="1" applyFill="1" applyBorder="1" applyAlignment="1" applyProtection="1">
      <alignment horizontal="center" vertical="center" wrapText="1"/>
      <protection locked="0"/>
    </xf>
    <xf numFmtId="3" fontId="20" fillId="3" borderId="21" xfId="5" applyNumberFormat="1" applyFont="1" applyFill="1" applyBorder="1" applyAlignment="1" applyProtection="1">
      <alignment horizontal="center" vertical="center" wrapText="1"/>
      <protection locked="0"/>
    </xf>
    <xf numFmtId="49" fontId="19" fillId="3" borderId="14" xfId="5" applyNumberFormat="1" applyFont="1" applyFill="1" applyBorder="1" applyAlignment="1">
      <alignment horizontal="center" vertical="center" wrapText="1"/>
    </xf>
    <xf numFmtId="164" fontId="19" fillId="3" borderId="15" xfId="5" applyNumberFormat="1" applyFont="1" applyFill="1" applyBorder="1" applyAlignment="1" applyProtection="1">
      <alignment horizontal="center" vertical="center" wrapText="1"/>
      <protection locked="0"/>
    </xf>
    <xf numFmtId="164" fontId="19" fillId="3" borderId="15" xfId="5" applyNumberFormat="1" applyFont="1" applyFill="1" applyBorder="1" applyAlignment="1" applyProtection="1">
      <alignment horizontal="center" vertical="center" wrapText="1"/>
    </xf>
    <xf numFmtId="164" fontId="20" fillId="3" borderId="13" xfId="5" applyNumberFormat="1" applyFont="1" applyFill="1" applyBorder="1" applyAlignment="1" applyProtection="1">
      <alignment horizontal="left" vertical="center" wrapText="1"/>
      <protection locked="0"/>
    </xf>
    <xf numFmtId="164" fontId="20" fillId="3" borderId="21" xfId="5" applyNumberFormat="1" applyFont="1" applyFill="1" applyBorder="1" applyAlignment="1" applyProtection="1">
      <alignment horizontal="left" vertical="center" wrapText="1"/>
      <protection locked="0"/>
    </xf>
    <xf numFmtId="164" fontId="14" fillId="2" borderId="13" xfId="5" applyNumberFormat="1" applyFont="1" applyFill="1" applyBorder="1" applyAlignment="1" applyProtection="1">
      <alignment horizontal="center" vertical="center" wrapText="1"/>
    </xf>
    <xf numFmtId="164" fontId="7" fillId="2" borderId="13" xfId="5" applyNumberFormat="1" applyFont="1" applyFill="1" applyBorder="1" applyAlignment="1" applyProtection="1">
      <alignment horizontal="center" vertical="center" wrapText="1"/>
    </xf>
    <xf numFmtId="0" fontId="15" fillId="0" borderId="26" xfId="4" applyFont="1" applyFill="1" applyBorder="1" applyAlignment="1" applyProtection="1">
      <alignment horizontal="left" vertical="center" wrapText="1" indent="1"/>
    </xf>
    <xf numFmtId="0" fontId="52" fillId="0" borderId="17" xfId="4" applyFont="1" applyFill="1" applyBorder="1" applyAlignment="1" applyProtection="1">
      <alignment horizontal="left" vertical="center" wrapText="1" indent="1"/>
    </xf>
    <xf numFmtId="166" fontId="37" fillId="0" borderId="88" xfId="1" applyNumberFormat="1" applyFont="1" applyFill="1" applyBorder="1" applyAlignment="1" applyProtection="1">
      <alignment vertical="center" wrapText="1"/>
    </xf>
    <xf numFmtId="166" fontId="37" fillId="0" borderId="4" xfId="1" applyNumberFormat="1" applyFont="1" applyFill="1" applyBorder="1" applyAlignment="1" applyProtection="1">
      <alignment vertical="center" wrapText="1"/>
    </xf>
    <xf numFmtId="0" fontId="15" fillId="0" borderId="52" xfId="4" applyFont="1" applyFill="1" applyBorder="1" applyAlignment="1" applyProtection="1">
      <alignment horizontal="left" vertical="center" wrapText="1" indent="1"/>
    </xf>
    <xf numFmtId="166" fontId="15" fillId="2" borderId="6" xfId="1" applyNumberFormat="1" applyFont="1" applyFill="1" applyBorder="1" applyAlignment="1" applyProtection="1">
      <alignment vertical="center" wrapText="1"/>
    </xf>
    <xf numFmtId="166" fontId="15" fillId="0" borderId="43" xfId="1" applyNumberFormat="1" applyFont="1" applyFill="1" applyBorder="1" applyAlignment="1" applyProtection="1">
      <alignment vertical="center" wrapText="1"/>
    </xf>
    <xf numFmtId="166" fontId="13" fillId="0" borderId="13" xfId="1" applyNumberFormat="1" applyFont="1" applyFill="1" applyBorder="1" applyAlignment="1" applyProtection="1">
      <alignment vertical="center" wrapText="1"/>
    </xf>
    <xf numFmtId="0" fontId="37" fillId="0" borderId="22" xfId="4" applyFont="1" applyFill="1" applyBorder="1" applyAlignment="1" applyProtection="1">
      <alignment horizontal="left" vertical="center" wrapText="1" indent="2"/>
    </xf>
    <xf numFmtId="166" fontId="37" fillId="0" borderId="19" xfId="1" applyNumberFormat="1" applyFont="1" applyFill="1" applyBorder="1" applyAlignment="1" applyProtection="1">
      <alignment vertical="center" wrapText="1"/>
    </xf>
    <xf numFmtId="166" fontId="37" fillId="0" borderId="34" xfId="1" applyNumberFormat="1" applyFont="1" applyFill="1" applyBorder="1" applyAlignment="1" applyProtection="1">
      <alignment vertical="center" wrapText="1"/>
    </xf>
    <xf numFmtId="166" fontId="13" fillId="0" borderId="39" xfId="1" applyNumberFormat="1" applyFont="1" applyFill="1" applyBorder="1" applyAlignment="1" applyProtection="1">
      <alignment vertical="center" wrapText="1"/>
      <protection locked="0"/>
    </xf>
    <xf numFmtId="166" fontId="13" fillId="0" borderId="39" xfId="1" applyNumberFormat="1" applyFont="1" applyFill="1" applyBorder="1" applyAlignment="1" applyProtection="1">
      <alignment vertical="center" wrapText="1"/>
    </xf>
    <xf numFmtId="0" fontId="13" fillId="0" borderId="49" xfId="4" applyFont="1" applyFill="1" applyBorder="1" applyAlignment="1" applyProtection="1">
      <alignment horizontal="left" vertical="center" wrapText="1" indent="2"/>
    </xf>
    <xf numFmtId="166" fontId="13" fillId="0" borderId="32" xfId="1" applyNumberFormat="1" applyFont="1" applyFill="1" applyBorder="1" applyAlignment="1" applyProtection="1">
      <alignment vertical="center" wrapText="1"/>
    </xf>
    <xf numFmtId="166" fontId="13" fillId="0" borderId="40" xfId="1" applyNumberFormat="1" applyFont="1" applyFill="1" applyBorder="1" applyAlignment="1" applyProtection="1">
      <alignment vertical="center" wrapText="1"/>
      <protection locked="0"/>
    </xf>
    <xf numFmtId="164" fontId="4" fillId="0" borderId="8" xfId="0" applyNumberFormat="1" applyFont="1" applyBorder="1" applyAlignment="1">
      <alignment horizontal="center"/>
    </xf>
    <xf numFmtId="49" fontId="19" fillId="3" borderId="22" xfId="5" applyNumberFormat="1" applyFont="1" applyFill="1" applyBorder="1" applyAlignment="1">
      <alignment horizontal="center" vertical="center" wrapText="1"/>
    </xf>
    <xf numFmtId="164" fontId="20" fillId="3" borderId="19" xfId="5" applyNumberFormat="1" applyFont="1" applyFill="1" applyBorder="1" applyAlignment="1">
      <alignment horizontal="left" vertical="center" wrapText="1"/>
    </xf>
    <xf numFmtId="164" fontId="20" fillId="3" borderId="19" xfId="5" applyNumberFormat="1" applyFont="1" applyFill="1" applyBorder="1" applyAlignment="1">
      <alignment horizontal="center" vertical="center" wrapText="1"/>
    </xf>
    <xf numFmtId="164" fontId="19" fillId="3" borderId="19" xfId="5" applyNumberFormat="1" applyFont="1" applyFill="1" applyBorder="1" applyAlignment="1">
      <alignment horizontal="center" vertical="center" wrapText="1"/>
    </xf>
    <xf numFmtId="164" fontId="20" fillId="3" borderId="34" xfId="5" applyNumberFormat="1" applyFont="1" applyFill="1" applyBorder="1" applyAlignment="1">
      <alignment horizontal="center" vertical="center" wrapText="1"/>
    </xf>
    <xf numFmtId="0" fontId="20" fillId="3" borderId="0" xfId="5" applyFont="1" applyFill="1"/>
    <xf numFmtId="164" fontId="20" fillId="3" borderId="39" xfId="5" applyNumberFormat="1" applyFont="1" applyFill="1" applyBorder="1" applyAlignment="1">
      <alignment horizontal="center" vertical="center" wrapText="1"/>
    </xf>
    <xf numFmtId="164" fontId="20" fillId="3" borderId="42" xfId="5" applyNumberFormat="1" applyFont="1" applyFill="1" applyBorder="1" applyAlignment="1">
      <alignment horizontal="center" vertical="center" wrapText="1"/>
    </xf>
    <xf numFmtId="164" fontId="20" fillId="3" borderId="15" xfId="5" applyNumberFormat="1" applyFont="1" applyFill="1" applyBorder="1" applyAlignment="1" applyProtection="1">
      <alignment horizontal="center" vertical="center" wrapText="1"/>
      <protection locked="0"/>
    </xf>
    <xf numFmtId="164" fontId="20" fillId="3" borderId="15" xfId="5" applyNumberFormat="1" applyFont="1" applyFill="1" applyBorder="1" applyAlignment="1" applyProtection="1">
      <alignment horizontal="center" vertical="center" wrapText="1"/>
    </xf>
    <xf numFmtId="164" fontId="20" fillId="3" borderId="16" xfId="5" applyNumberFormat="1" applyFont="1" applyFill="1" applyBorder="1" applyAlignment="1" applyProtection="1">
      <alignment horizontal="center" vertical="center" wrapText="1"/>
    </xf>
    <xf numFmtId="0" fontId="85" fillId="0" borderId="1" xfId="0" applyFont="1" applyFill="1" applyBorder="1" applyAlignment="1"/>
    <xf numFmtId="0" fontId="85" fillId="0" borderId="68" xfId="0" applyFont="1" applyFill="1" applyBorder="1" applyAlignment="1"/>
    <xf numFmtId="0" fontId="85" fillId="0" borderId="7" xfId="0" applyFont="1" applyFill="1" applyBorder="1" applyAlignment="1"/>
    <xf numFmtId="0" fontId="85" fillId="0" borderId="70" xfId="0" applyFont="1" applyFill="1" applyBorder="1" applyAlignment="1"/>
    <xf numFmtId="0" fontId="85" fillId="0" borderId="83" xfId="0" applyFont="1" applyFill="1" applyBorder="1" applyAlignment="1"/>
    <xf numFmtId="0" fontId="85" fillId="0" borderId="84" xfId="0" applyFont="1" applyFill="1" applyBorder="1" applyAlignment="1"/>
    <xf numFmtId="0" fontId="6" fillId="0" borderId="31" xfId="0" applyFont="1" applyBorder="1"/>
    <xf numFmtId="166" fontId="6" fillId="0" borderId="6" xfId="1" applyNumberFormat="1" applyFont="1" applyBorder="1"/>
    <xf numFmtId="3" fontId="6" fillId="0" borderId="31" xfId="0" applyNumberFormat="1" applyFont="1" applyBorder="1"/>
    <xf numFmtId="166" fontId="85" fillId="0" borderId="8" xfId="0" applyNumberFormat="1" applyFont="1" applyFill="1" applyBorder="1" applyAlignment="1"/>
    <xf numFmtId="0" fontId="8" fillId="2" borderId="0" xfId="0" applyFont="1" applyFill="1" applyBorder="1" applyAlignment="1">
      <alignment horizontal="center" wrapText="1"/>
    </xf>
    <xf numFmtId="0" fontId="28" fillId="2" borderId="58" xfId="0" applyFont="1" applyFill="1" applyBorder="1" applyAlignment="1">
      <alignment horizontal="center" vertical="center" wrapText="1"/>
    </xf>
    <xf numFmtId="0" fontId="40" fillId="2" borderId="25" xfId="0" applyFont="1" applyFill="1" applyBorder="1" applyAlignment="1">
      <alignment horizontal="center" vertical="center" wrapText="1"/>
    </xf>
    <xf numFmtId="3" fontId="28" fillId="2" borderId="9" xfId="0" applyNumberFormat="1" applyFont="1" applyFill="1" applyBorder="1" applyAlignment="1">
      <alignment horizontal="left" wrapText="1"/>
    </xf>
    <xf numFmtId="3" fontId="28" fillId="2" borderId="7" xfId="0" applyNumberFormat="1" applyFont="1" applyFill="1" applyBorder="1" applyAlignment="1">
      <alignment horizontal="left" wrapText="1"/>
    </xf>
    <xf numFmtId="3" fontId="28" fillId="2" borderId="70" xfId="0" applyNumberFormat="1" applyFont="1" applyFill="1" applyBorder="1" applyAlignment="1">
      <alignment horizontal="left" wrapText="1"/>
    </xf>
    <xf numFmtId="0" fontId="0" fillId="2" borderId="7" xfId="0" applyFont="1" applyFill="1" applyBorder="1" applyAlignment="1">
      <alignment horizontal="right"/>
    </xf>
    <xf numFmtId="0" fontId="11" fillId="2" borderId="7" xfId="0" applyFont="1" applyFill="1" applyBorder="1" applyAlignment="1">
      <alignment horizontal="right"/>
    </xf>
    <xf numFmtId="0" fontId="19" fillId="2" borderId="4" xfId="0" applyFont="1" applyFill="1" applyBorder="1" applyAlignment="1">
      <alignment horizontal="center" vertical="center"/>
    </xf>
    <xf numFmtId="0" fontId="39" fillId="2" borderId="6" xfId="0" applyFont="1" applyFill="1" applyBorder="1" applyAlignment="1">
      <alignment horizontal="center" vertical="center"/>
    </xf>
    <xf numFmtId="0" fontId="19" fillId="2" borderId="4" xfId="0" applyFont="1" applyFill="1" applyBorder="1" applyAlignment="1">
      <alignment horizontal="center" vertical="center" wrapText="1"/>
    </xf>
    <xf numFmtId="0" fontId="39" fillId="2" borderId="5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7" fillId="0" borderId="4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88" fillId="0" borderId="9" xfId="0" applyFont="1" applyBorder="1" applyAlignment="1">
      <alignment horizontal="left"/>
    </xf>
    <xf numFmtId="0" fontId="88" fillId="0" borderId="41" xfId="0" applyFont="1" applyBorder="1" applyAlignment="1">
      <alignment horizontal="left"/>
    </xf>
    <xf numFmtId="0" fontId="88" fillId="0" borderId="33" xfId="0" applyFont="1" applyBorder="1" applyAlignment="1">
      <alignment horizontal="left"/>
    </xf>
    <xf numFmtId="0" fontId="16" fillId="0" borderId="12" xfId="0" applyFont="1" applyBorder="1" applyAlignment="1">
      <alignment horizontal="left"/>
    </xf>
    <xf numFmtId="0" fontId="16" fillId="0" borderId="73" xfId="0" applyFont="1" applyBorder="1" applyAlignment="1">
      <alignment horizontal="left"/>
    </xf>
    <xf numFmtId="0" fontId="16" fillId="0" borderId="37" xfId="0" applyFont="1" applyBorder="1" applyAlignment="1">
      <alignment horizontal="left"/>
    </xf>
    <xf numFmtId="0" fontId="15" fillId="2" borderId="8" xfId="0" applyFont="1" applyFill="1" applyBorder="1" applyAlignment="1">
      <alignment horizontal="center" vertical="center"/>
    </xf>
    <xf numFmtId="0" fontId="15" fillId="0" borderId="8" xfId="0" applyFont="1" applyBorder="1" applyAlignment="1">
      <alignment horizontal="center" vertical="center"/>
    </xf>
    <xf numFmtId="0" fontId="15" fillId="0" borderId="9" xfId="0" applyFont="1" applyBorder="1" applyAlignment="1">
      <alignment horizontal="center"/>
    </xf>
    <xf numFmtId="0" fontId="15" fillId="0" borderId="33" xfId="0" applyFont="1" applyBorder="1" applyAlignment="1">
      <alignment horizontal="center"/>
    </xf>
    <xf numFmtId="0" fontId="15" fillId="0" borderId="8" xfId="0" applyFont="1" applyBorder="1" applyAlignment="1">
      <alignment vertical="center" wrapText="1"/>
    </xf>
    <xf numFmtId="0" fontId="67" fillId="0" borderId="11" xfId="0" applyFont="1" applyBorder="1" applyAlignment="1">
      <alignment horizontal="left"/>
    </xf>
    <xf numFmtId="0" fontId="67" fillId="0" borderId="74" xfId="0" applyFont="1" applyBorder="1" applyAlignment="1">
      <alignment horizontal="left"/>
    </xf>
    <xf numFmtId="0" fontId="67" fillId="0" borderId="36" xfId="0" applyFont="1" applyBorder="1" applyAlignment="1">
      <alignment horizontal="left"/>
    </xf>
    <xf numFmtId="0" fontId="37" fillId="0" borderId="9" xfId="0" applyFont="1" applyBorder="1" applyAlignment="1"/>
    <xf numFmtId="0" fontId="37" fillId="0" borderId="41" xfId="0" applyFont="1" applyBorder="1" applyAlignment="1"/>
    <xf numFmtId="0" fontId="37" fillId="0" borderId="33" xfId="0" applyFont="1" applyBorder="1" applyAlignment="1"/>
    <xf numFmtId="0" fontId="16" fillId="0" borderId="9" xfId="0" applyFont="1" applyBorder="1" applyAlignment="1">
      <alignment horizontal="left"/>
    </xf>
    <xf numFmtId="0" fontId="16" fillId="0" borderId="41" xfId="0" applyFont="1" applyBorder="1" applyAlignment="1">
      <alignment horizontal="left"/>
    </xf>
    <xf numFmtId="0" fontId="16" fillId="0" borderId="33" xfId="0" applyFont="1" applyBorder="1" applyAlignment="1">
      <alignment horizontal="left"/>
    </xf>
    <xf numFmtId="0" fontId="49" fillId="0" borderId="9" xfId="0" applyFont="1" applyBorder="1" applyAlignment="1">
      <alignment horizontal="left" wrapText="1"/>
    </xf>
    <xf numFmtId="0" fontId="49" fillId="0" borderId="41" xfId="0" applyFont="1" applyBorder="1" applyAlignment="1">
      <alignment horizontal="left" wrapText="1"/>
    </xf>
    <xf numFmtId="0" fontId="49" fillId="0" borderId="33" xfId="0" applyFont="1" applyBorder="1" applyAlignment="1">
      <alignment horizontal="left" wrapText="1"/>
    </xf>
    <xf numFmtId="0" fontId="13" fillId="0" borderId="2" xfId="0" applyFont="1" applyBorder="1" applyAlignment="1">
      <alignment horizontal="center"/>
    </xf>
    <xf numFmtId="0" fontId="13" fillId="0" borderId="0" xfId="0" applyFont="1" applyBorder="1" applyAlignment="1">
      <alignment horizontal="center"/>
    </xf>
    <xf numFmtId="0" fontId="13" fillId="0" borderId="2" xfId="0" applyFont="1" applyBorder="1" applyAlignment="1">
      <alignment horizontal="left"/>
    </xf>
    <xf numFmtId="0" fontId="13" fillId="0" borderId="0" xfId="0" applyFont="1" applyBorder="1" applyAlignment="1">
      <alignment horizontal="left"/>
    </xf>
    <xf numFmtId="0" fontId="16" fillId="0" borderId="9" xfId="0" applyFont="1" applyBorder="1" applyAlignment="1">
      <alignment horizontal="center" wrapText="1"/>
    </xf>
    <xf numFmtId="0" fontId="16" fillId="0" borderId="41" xfId="0" applyFont="1" applyBorder="1" applyAlignment="1">
      <alignment horizontal="center" wrapText="1"/>
    </xf>
    <xf numFmtId="0" fontId="16" fillId="0" borderId="33" xfId="0" applyFont="1" applyBorder="1" applyAlignment="1">
      <alignment horizontal="center" wrapText="1"/>
    </xf>
    <xf numFmtId="0" fontId="16" fillId="0" borderId="9" xfId="0" applyFont="1" applyBorder="1" applyAlignment="1"/>
    <xf numFmtId="0" fontId="16" fillId="0" borderId="41" xfId="0" applyFont="1" applyBorder="1" applyAlignment="1"/>
    <xf numFmtId="0" fontId="16" fillId="0" borderId="33" xfId="0" applyFont="1" applyBorder="1" applyAlignment="1"/>
    <xf numFmtId="0" fontId="19" fillId="0" borderId="68" xfId="0" applyFont="1" applyBorder="1" applyAlignment="1">
      <alignment horizontal="center" vertical="center" wrapText="1"/>
    </xf>
    <xf numFmtId="0" fontId="39" fillId="0" borderId="70" xfId="0" applyFont="1" applyBorder="1" applyAlignment="1">
      <alignment horizontal="center" vertical="center" wrapText="1"/>
    </xf>
    <xf numFmtId="0" fontId="19" fillId="0" borderId="4" xfId="0" applyFont="1" applyBorder="1" applyAlignment="1">
      <alignment horizontal="center" vertical="center" wrapText="1"/>
    </xf>
    <xf numFmtId="0" fontId="39" fillId="0" borderId="6" xfId="0" applyFont="1" applyBorder="1" applyAlignment="1">
      <alignment horizontal="center" vertical="center" wrapText="1"/>
    </xf>
    <xf numFmtId="0" fontId="8" fillId="0" borderId="0" xfId="0" applyFont="1" applyAlignment="1">
      <alignment horizontal="center" wrapText="1"/>
    </xf>
    <xf numFmtId="0" fontId="8" fillId="0" borderId="9" xfId="0" applyFont="1" applyBorder="1" applyAlignment="1">
      <alignment horizontal="center"/>
    </xf>
    <xf numFmtId="0" fontId="8" fillId="0" borderId="41" xfId="0" applyFont="1" applyBorder="1" applyAlignment="1">
      <alignment horizontal="center"/>
    </xf>
    <xf numFmtId="0" fontId="8" fillId="0" borderId="33" xfId="0" applyFont="1" applyBorder="1" applyAlignment="1">
      <alignment horizontal="center"/>
    </xf>
    <xf numFmtId="0" fontId="15" fillId="0" borderId="58" xfId="0" applyFont="1" applyBorder="1" applyAlignment="1">
      <alignment vertical="center" wrapText="1"/>
    </xf>
    <xf numFmtId="0" fontId="15" fillId="0" borderId="24" xfId="0" applyFont="1" applyBorder="1" applyAlignment="1">
      <alignment vertical="center" wrapText="1"/>
    </xf>
    <xf numFmtId="0" fontId="8" fillId="0" borderId="0" xfId="0" applyFont="1" applyAlignment="1">
      <alignment horizontal="center"/>
    </xf>
    <xf numFmtId="0" fontId="22" fillId="0" borderId="0" xfId="0" applyFont="1" applyAlignment="1">
      <alignment horizontal="center"/>
    </xf>
    <xf numFmtId="0" fontId="22" fillId="0" borderId="0" xfId="0" applyFont="1" applyAlignment="1"/>
    <xf numFmtId="0" fontId="7" fillId="0" borderId="58" xfId="0" applyFont="1" applyBorder="1" applyAlignment="1">
      <alignment horizontal="center" vertical="center"/>
    </xf>
    <xf numFmtId="0" fontId="7" fillId="0" borderId="44" xfId="0" applyFont="1" applyBorder="1" applyAlignment="1">
      <alignment horizontal="center" vertical="center"/>
    </xf>
    <xf numFmtId="0" fontId="72" fillId="0" borderId="0" xfId="0" applyFont="1" applyAlignment="1">
      <alignment horizontal="center" vertical="center" wrapText="1"/>
    </xf>
    <xf numFmtId="0" fontId="7" fillId="0" borderId="22" xfId="0" applyFont="1" applyBorder="1" applyAlignment="1">
      <alignment horizontal="center" vertical="center"/>
    </xf>
    <xf numFmtId="0" fontId="7" fillId="0" borderId="23" xfId="0" applyFont="1" applyBorder="1" applyAlignment="1">
      <alignment horizontal="center" vertical="center"/>
    </xf>
    <xf numFmtId="0" fontId="51" fillId="0" borderId="0" xfId="0" applyFont="1" applyAlignment="1">
      <alignment horizontal="center" vertical="center"/>
    </xf>
    <xf numFmtId="0" fontId="15" fillId="0" borderId="4" xfId="0" applyFont="1" applyBorder="1" applyAlignment="1">
      <alignment horizontal="center" vertical="center" wrapText="1"/>
    </xf>
    <xf numFmtId="0" fontId="15" fillId="0" borderId="6" xfId="0" applyFont="1" applyBorder="1" applyAlignment="1">
      <alignment horizontal="center" vertical="center" wrapText="1"/>
    </xf>
    <xf numFmtId="0" fontId="15" fillId="0" borderId="58" xfId="0" applyFont="1" applyBorder="1" applyAlignment="1">
      <alignment horizontal="center" vertical="center" wrapText="1"/>
    </xf>
    <xf numFmtId="0" fontId="4" fillId="0" borderId="44" xfId="0" applyFont="1" applyBorder="1" applyAlignment="1">
      <alignment vertical="center" wrapText="1"/>
    </xf>
    <xf numFmtId="0" fontId="15" fillId="0" borderId="44" xfId="0" applyFont="1" applyBorder="1" applyAlignment="1">
      <alignment horizontal="center" vertical="center" wrapText="1"/>
    </xf>
    <xf numFmtId="0" fontId="15" fillId="0" borderId="58" xfId="0" applyFont="1" applyBorder="1" applyAlignment="1">
      <alignment horizontal="center" vertical="center"/>
    </xf>
    <xf numFmtId="0" fontId="15" fillId="0" borderId="44" xfId="0" applyFont="1" applyBorder="1" applyAlignment="1">
      <alignment horizontal="center" vertical="center"/>
    </xf>
    <xf numFmtId="0" fontId="25" fillId="0" borderId="0" xfId="0" applyFont="1" applyAlignment="1">
      <alignment horizontal="center"/>
    </xf>
    <xf numFmtId="0" fontId="14" fillId="0" borderId="0" xfId="0" applyFont="1" applyAlignment="1">
      <alignment horizontal="center"/>
    </xf>
    <xf numFmtId="0" fontId="7" fillId="0" borderId="6" xfId="0" applyFont="1" applyBorder="1" applyAlignment="1">
      <alignment horizontal="center"/>
    </xf>
    <xf numFmtId="0" fontId="7" fillId="0" borderId="31" xfId="0" applyFont="1" applyBorder="1" applyAlignment="1">
      <alignment horizontal="center"/>
    </xf>
    <xf numFmtId="0" fontId="7" fillId="0" borderId="7" xfId="0" applyFont="1" applyBorder="1" applyAlignment="1">
      <alignment horizontal="center"/>
    </xf>
    <xf numFmtId="0" fontId="7" fillId="0" borderId="70" xfId="0" applyFont="1" applyBorder="1" applyAlignment="1">
      <alignment horizontal="center"/>
    </xf>
    <xf numFmtId="49" fontId="7" fillId="2" borderId="13" xfId="5" applyNumberFormat="1" applyFont="1" applyFill="1" applyBorder="1" applyAlignment="1">
      <alignment horizontal="center" vertical="center" wrapText="1"/>
    </xf>
    <xf numFmtId="49" fontId="25" fillId="0" borderId="0" xfId="5" applyNumberFormat="1" applyFont="1" applyFill="1" applyBorder="1" applyAlignment="1">
      <alignment horizontal="center"/>
    </xf>
    <xf numFmtId="49" fontId="7" fillId="0" borderId="75" xfId="5" applyNumberFormat="1" applyFont="1" applyFill="1" applyBorder="1" applyAlignment="1">
      <alignment horizontal="center" vertical="center" wrapText="1"/>
    </xf>
    <xf numFmtId="49" fontId="7" fillId="0" borderId="76" xfId="5" applyNumberFormat="1" applyFont="1" applyFill="1" applyBorder="1" applyAlignment="1">
      <alignment horizontal="center" vertical="center" wrapText="1"/>
    </xf>
    <xf numFmtId="164" fontId="7" fillId="0" borderId="77" xfId="5" applyNumberFormat="1" applyFont="1" applyFill="1" applyBorder="1" applyAlignment="1">
      <alignment horizontal="center" vertical="center"/>
    </xf>
    <xf numFmtId="164" fontId="7" fillId="0" borderId="78" xfId="5" applyNumberFormat="1" applyFont="1" applyFill="1" applyBorder="1" applyAlignment="1">
      <alignment horizontal="center" vertical="center"/>
    </xf>
    <xf numFmtId="164" fontId="7" fillId="0" borderId="77" xfId="5" applyNumberFormat="1" applyFont="1" applyFill="1" applyBorder="1" applyAlignment="1">
      <alignment horizontal="center" vertical="center" wrapText="1"/>
    </xf>
    <xf numFmtId="164" fontId="7" fillId="0" borderId="78" xfId="5" applyNumberFormat="1" applyFont="1" applyFill="1" applyBorder="1" applyAlignment="1">
      <alignment horizontal="center" vertical="center" wrapText="1"/>
    </xf>
    <xf numFmtId="164" fontId="7" fillId="0" borderId="79" xfId="5" applyNumberFormat="1" applyFont="1" applyFill="1" applyBorder="1" applyAlignment="1">
      <alignment horizontal="center" vertical="center"/>
    </xf>
    <xf numFmtId="164" fontId="7" fillId="0" borderId="80" xfId="5" applyNumberFormat="1" applyFont="1" applyFill="1" applyBorder="1" applyAlignment="1">
      <alignment horizontal="center" vertical="center"/>
    </xf>
    <xf numFmtId="164" fontId="7" fillId="0" borderId="81" xfId="5" applyNumberFormat="1" applyFont="1" applyFill="1" applyBorder="1" applyAlignment="1">
      <alignment horizontal="center" vertical="center"/>
    </xf>
    <xf numFmtId="0" fontId="4" fillId="0" borderId="9" xfId="0" applyFont="1" applyBorder="1" applyAlignment="1">
      <alignment horizontal="left"/>
    </xf>
    <xf numFmtId="0" fontId="4" fillId="0" borderId="41" xfId="0" applyFont="1" applyBorder="1" applyAlignment="1">
      <alignment horizontal="left"/>
    </xf>
    <xf numFmtId="0" fontId="4" fillId="0" borderId="33" xfId="0" applyFont="1" applyBorder="1" applyAlignment="1">
      <alignment horizontal="left"/>
    </xf>
    <xf numFmtId="0" fontId="0" fillId="0" borderId="0" xfId="0" applyAlignment="1">
      <alignment horizontal="center"/>
    </xf>
    <xf numFmtId="0" fontId="15" fillId="0" borderId="9" xfId="4" applyFont="1" applyFill="1" applyBorder="1" applyAlignment="1" applyProtection="1">
      <alignment horizontal="left" vertical="center" wrapText="1"/>
    </xf>
    <xf numFmtId="0" fontId="15" fillId="0" borderId="41" xfId="4" applyFont="1" applyFill="1" applyBorder="1" applyAlignment="1" applyProtection="1">
      <alignment horizontal="left" vertical="center" wrapText="1"/>
    </xf>
    <xf numFmtId="0" fontId="15" fillId="0" borderId="50" xfId="4" applyFont="1" applyFill="1" applyBorder="1" applyAlignment="1" applyProtection="1">
      <alignment horizontal="left" vertical="center" wrapText="1"/>
    </xf>
    <xf numFmtId="164" fontId="15" fillId="0" borderId="0" xfId="4" applyNumberFormat="1" applyFont="1" applyFill="1" applyBorder="1" applyAlignment="1" applyProtection="1">
      <alignment horizontal="center" vertical="center"/>
    </xf>
    <xf numFmtId="0" fontId="4" fillId="0" borderId="9" xfId="0" applyFont="1" applyBorder="1" applyAlignment="1">
      <alignment horizontal="center"/>
    </xf>
    <xf numFmtId="0" fontId="4" fillId="0" borderId="41" xfId="0" applyFont="1" applyBorder="1" applyAlignment="1">
      <alignment horizontal="center"/>
    </xf>
    <xf numFmtId="0" fontId="24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164" fontId="35" fillId="0" borderId="0" xfId="0" applyNumberFormat="1" applyFont="1" applyFill="1" applyBorder="1" applyAlignment="1">
      <alignment horizontal="center" vertical="center" wrapText="1"/>
    </xf>
    <xf numFmtId="164" fontId="34" fillId="0" borderId="7" xfId="0" applyNumberFormat="1" applyFont="1" applyFill="1" applyBorder="1" applyAlignment="1">
      <alignment horizontal="center" vertical="center" wrapText="1"/>
    </xf>
    <xf numFmtId="0" fontId="32" fillId="0" borderId="0" xfId="0" applyFont="1" applyFill="1" applyBorder="1" applyAlignment="1">
      <alignment horizontal="justify" vertical="center" wrapText="1"/>
    </xf>
    <xf numFmtId="0" fontId="85" fillId="0" borderId="26" xfId="0" applyFont="1" applyFill="1" applyBorder="1" applyAlignment="1">
      <alignment horizontal="center"/>
    </xf>
    <xf numFmtId="0" fontId="85" fillId="0" borderId="1" xfId="0" applyFont="1" applyFill="1" applyBorder="1" applyAlignment="1">
      <alignment horizontal="center"/>
    </xf>
    <xf numFmtId="0" fontId="85" fillId="0" borderId="68" xfId="0" applyFont="1" applyFill="1" applyBorder="1" applyAlignment="1">
      <alignment horizontal="center"/>
    </xf>
    <xf numFmtId="0" fontId="85" fillId="0" borderId="31" xfId="0" applyFont="1" applyFill="1" applyBorder="1" applyAlignment="1">
      <alignment horizontal="center"/>
    </xf>
    <xf numFmtId="0" fontId="85" fillId="0" borderId="7" xfId="0" applyFont="1" applyFill="1" applyBorder="1" applyAlignment="1">
      <alignment horizontal="center"/>
    </xf>
    <xf numFmtId="0" fontId="85" fillId="0" borderId="70" xfId="0" applyFont="1" applyFill="1" applyBorder="1" applyAlignment="1">
      <alignment horizontal="center"/>
    </xf>
    <xf numFmtId="166" fontId="85" fillId="0" borderId="4" xfId="0" applyNumberFormat="1" applyFont="1" applyFill="1" applyBorder="1" applyAlignment="1">
      <alignment horizontal="center"/>
    </xf>
    <xf numFmtId="0" fontId="85" fillId="0" borderId="6" xfId="0" applyFont="1" applyFill="1" applyBorder="1" applyAlignment="1">
      <alignment horizontal="center"/>
    </xf>
    <xf numFmtId="0" fontId="85" fillId="0" borderId="9" xfId="0" applyFont="1" applyFill="1" applyBorder="1" applyAlignment="1">
      <alignment horizontal="center"/>
    </xf>
    <xf numFmtId="0" fontId="85" fillId="0" borderId="41" xfId="0" applyFont="1" applyFill="1" applyBorder="1" applyAlignment="1">
      <alignment horizontal="center"/>
    </xf>
    <xf numFmtId="0" fontId="85" fillId="0" borderId="33" xfId="0" applyFont="1" applyFill="1" applyBorder="1" applyAlignment="1">
      <alignment horizontal="center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51" fillId="0" borderId="0" xfId="0" applyFont="1" applyAlignment="1">
      <alignment horizontal="center" wrapText="1"/>
    </xf>
    <xf numFmtId="0" fontId="5" fillId="2" borderId="7" xfId="0" applyFont="1" applyFill="1" applyBorder="1" applyAlignment="1">
      <alignment horizontal="right"/>
    </xf>
    <xf numFmtId="0" fontId="6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3" fontId="0" fillId="0" borderId="0" xfId="0" applyNumberFormat="1" applyAlignment="1">
      <alignment horizontal="left" vertical="center" wrapText="1"/>
    </xf>
    <xf numFmtId="3" fontId="0" fillId="0" borderId="0" xfId="0" applyNumberFormat="1" applyAlignment="1">
      <alignment horizontal="left"/>
    </xf>
    <xf numFmtId="0" fontId="42" fillId="0" borderId="0" xfId="0" applyFont="1" applyAlignment="1">
      <alignment horizontal="center"/>
    </xf>
    <xf numFmtId="0" fontId="46" fillId="0" borderId="0" xfId="0" applyFont="1" applyAlignment="1">
      <alignment horizontal="center" vertical="center" wrapText="1"/>
    </xf>
    <xf numFmtId="0" fontId="3" fillId="0" borderId="57" xfId="0" applyFont="1" applyBorder="1" applyAlignment="1">
      <alignment horizontal="center"/>
    </xf>
    <xf numFmtId="0" fontId="3" fillId="0" borderId="52" xfId="0" applyFont="1" applyBorder="1" applyAlignment="1">
      <alignment horizontal="center"/>
    </xf>
    <xf numFmtId="0" fontId="3" fillId="0" borderId="64" xfId="0" applyFont="1" applyBorder="1" applyAlignment="1">
      <alignment horizontal="center"/>
    </xf>
    <xf numFmtId="0" fontId="3" fillId="0" borderId="67" xfId="0" applyFont="1" applyBorder="1" applyAlignment="1">
      <alignment horizontal="center"/>
    </xf>
    <xf numFmtId="0" fontId="44" fillId="0" borderId="7" xfId="0" applyFont="1" applyBorder="1" applyAlignment="1">
      <alignment horizontal="right"/>
    </xf>
    <xf numFmtId="0" fontId="3" fillId="0" borderId="14" xfId="0" applyFont="1" applyBorder="1" applyAlignment="1">
      <alignment horizontal="center"/>
    </xf>
    <xf numFmtId="0" fontId="3" fillId="0" borderId="16" xfId="0" applyFont="1" applyBorder="1" applyAlignment="1">
      <alignment horizontal="center"/>
    </xf>
    <xf numFmtId="0" fontId="3" fillId="0" borderId="26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68" xfId="0" applyFont="1" applyBorder="1" applyAlignment="1">
      <alignment horizontal="center"/>
    </xf>
    <xf numFmtId="0" fontId="3" fillId="0" borderId="31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3" fillId="0" borderId="70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3" fillId="0" borderId="41" xfId="0" applyFont="1" applyBorder="1" applyAlignment="1">
      <alignment horizontal="center"/>
    </xf>
    <xf numFmtId="0" fontId="3" fillId="0" borderId="33" xfId="0" applyFont="1" applyBorder="1" applyAlignment="1">
      <alignment horizontal="center"/>
    </xf>
    <xf numFmtId="0" fontId="0" fillId="0" borderId="0" xfId="0" applyAlignment="1">
      <alignment horizontal="left" wrapText="1"/>
    </xf>
    <xf numFmtId="166" fontId="44" fillId="0" borderId="9" xfId="1" applyNumberFormat="1" applyFont="1" applyBorder="1" applyAlignment="1">
      <alignment horizontal="center"/>
    </xf>
    <xf numFmtId="166" fontId="44" fillId="0" borderId="33" xfId="1" applyNumberFormat="1" applyFont="1" applyBorder="1" applyAlignment="1">
      <alignment horizontal="center"/>
    </xf>
    <xf numFmtId="0" fontId="44" fillId="0" borderId="9" xfId="0" applyFont="1" applyBorder="1" applyAlignment="1">
      <alignment vertical="center" wrapText="1"/>
    </xf>
    <xf numFmtId="0" fontId="44" fillId="0" borderId="41" xfId="0" applyFont="1" applyBorder="1" applyAlignment="1">
      <alignment vertical="center" wrapText="1"/>
    </xf>
    <xf numFmtId="0" fontId="44" fillId="0" borderId="33" xfId="0" applyFont="1" applyBorder="1" applyAlignment="1">
      <alignment vertical="center" wrapText="1"/>
    </xf>
    <xf numFmtId="0" fontId="45" fillId="0" borderId="9" xfId="0" applyFont="1" applyBorder="1" applyAlignment="1">
      <alignment horizontal="center"/>
    </xf>
    <xf numFmtId="0" fontId="45" fillId="0" borderId="41" xfId="0" applyFont="1" applyBorder="1" applyAlignment="1">
      <alignment horizontal="center"/>
    </xf>
    <xf numFmtId="0" fontId="45" fillId="0" borderId="33" xfId="0" applyFont="1" applyBorder="1" applyAlignment="1">
      <alignment horizontal="center"/>
    </xf>
    <xf numFmtId="166" fontId="45" fillId="0" borderId="9" xfId="1" applyNumberFormat="1" applyFont="1" applyBorder="1" applyAlignment="1">
      <alignment horizontal="center"/>
    </xf>
    <xf numFmtId="166" fontId="45" fillId="0" borderId="33" xfId="1" applyNumberFormat="1" applyFont="1" applyBorder="1" applyAlignment="1">
      <alignment horizontal="center"/>
    </xf>
    <xf numFmtId="166" fontId="45" fillId="0" borderId="31" xfId="1" applyNumberFormat="1" applyFont="1" applyBorder="1" applyAlignment="1">
      <alignment horizontal="center"/>
    </xf>
    <xf numFmtId="166" fontId="45" fillId="0" borderId="70" xfId="1" applyNumberFormat="1" applyFont="1" applyBorder="1" applyAlignment="1">
      <alignment horizontal="center"/>
    </xf>
    <xf numFmtId="0" fontId="44" fillId="0" borderId="9" xfId="0" applyFont="1" applyBorder="1" applyAlignment="1">
      <alignment horizontal="left" vertical="center" wrapText="1"/>
    </xf>
    <xf numFmtId="0" fontId="44" fillId="0" borderId="41" xfId="0" applyFont="1" applyBorder="1" applyAlignment="1">
      <alignment horizontal="left" vertical="center" wrapText="1"/>
    </xf>
    <xf numFmtId="0" fontId="44" fillId="0" borderId="33" xfId="0" applyFont="1" applyBorder="1" applyAlignment="1">
      <alignment horizontal="left" vertical="center" wrapText="1"/>
    </xf>
    <xf numFmtId="164" fontId="35" fillId="0" borderId="0" xfId="4" applyNumberFormat="1" applyFont="1" applyFill="1" applyBorder="1" applyAlignment="1" applyProtection="1">
      <alignment horizontal="center" vertical="center" wrapText="1"/>
    </xf>
    <xf numFmtId="0" fontId="56" fillId="0" borderId="7" xfId="3" applyFont="1" applyFill="1" applyBorder="1" applyAlignment="1" applyProtection="1">
      <alignment horizontal="right"/>
    </xf>
    <xf numFmtId="0" fontId="57" fillId="0" borderId="7" xfId="3" applyFont="1" applyFill="1" applyBorder="1" applyAlignment="1" applyProtection="1">
      <alignment horizontal="right"/>
    </xf>
    <xf numFmtId="0" fontId="58" fillId="0" borderId="17" xfId="4" applyFont="1" applyFill="1" applyBorder="1" applyAlignment="1">
      <alignment horizontal="center" vertical="center" wrapText="1"/>
    </xf>
    <xf numFmtId="0" fontId="58" fillId="0" borderId="55" xfId="4" applyFont="1" applyFill="1" applyBorder="1" applyAlignment="1">
      <alignment horizontal="center" vertical="center" wrapText="1"/>
    </xf>
    <xf numFmtId="0" fontId="58" fillId="0" borderId="20" xfId="4" applyFont="1" applyFill="1" applyBorder="1" applyAlignment="1">
      <alignment horizontal="center" vertical="center" wrapText="1"/>
    </xf>
    <xf numFmtId="0" fontId="58" fillId="0" borderId="56" xfId="4" applyFont="1" applyFill="1" applyBorder="1" applyAlignment="1">
      <alignment horizontal="center" vertical="center" wrapText="1"/>
    </xf>
    <xf numFmtId="0" fontId="58" fillId="0" borderId="30" xfId="4" applyFont="1" applyFill="1" applyBorder="1" applyAlignment="1">
      <alignment horizontal="center" vertical="center" wrapText="1"/>
    </xf>
    <xf numFmtId="0" fontId="58" fillId="0" borderId="83" xfId="4" applyFont="1" applyFill="1" applyBorder="1" applyAlignment="1">
      <alignment horizontal="center" vertical="center" wrapText="1"/>
    </xf>
    <xf numFmtId="0" fontId="58" fillId="0" borderId="63" xfId="4" applyFont="1" applyFill="1" applyBorder="1" applyAlignment="1">
      <alignment horizontal="center" vertical="center" wrapText="1"/>
    </xf>
    <xf numFmtId="0" fontId="58" fillId="0" borderId="28" xfId="4" applyFont="1" applyFill="1" applyBorder="1" applyAlignment="1">
      <alignment horizontal="center" vertical="center" wrapText="1"/>
    </xf>
    <xf numFmtId="0" fontId="58" fillId="0" borderId="43" xfId="4" applyFont="1" applyFill="1" applyBorder="1" applyAlignment="1">
      <alignment horizontal="center" vertical="center" wrapText="1"/>
    </xf>
    <xf numFmtId="0" fontId="91" fillId="0" borderId="22" xfId="0" applyFont="1" applyBorder="1" applyAlignment="1">
      <alignment horizontal="left" wrapText="1"/>
    </xf>
    <xf numFmtId="0" fontId="91" fillId="0" borderId="19" xfId="0" applyFont="1" applyBorder="1" applyAlignment="1">
      <alignment horizontal="left" wrapText="1"/>
    </xf>
    <xf numFmtId="0" fontId="91" fillId="0" borderId="30" xfId="0" applyFont="1" applyBorder="1" applyAlignment="1">
      <alignment horizontal="left" wrapText="1"/>
    </xf>
    <xf numFmtId="164" fontId="84" fillId="0" borderId="0" xfId="4" applyNumberFormat="1" applyFont="1" applyFill="1" applyBorder="1" applyAlignment="1" applyProtection="1">
      <alignment horizontal="center" vertical="center" wrapText="1"/>
    </xf>
    <xf numFmtId="0" fontId="90" fillId="0" borderId="17" xfId="4" applyFont="1" applyFill="1" applyBorder="1" applyAlignment="1" applyProtection="1">
      <alignment horizontal="center" vertical="center" wrapText="1"/>
    </xf>
    <xf numFmtId="0" fontId="90" fillId="0" borderId="20" xfId="4" applyFont="1" applyFill="1" applyBorder="1" applyAlignment="1" applyProtection="1">
      <alignment horizontal="center" vertical="center" wrapText="1"/>
    </xf>
    <xf numFmtId="0" fontId="90" fillId="0" borderId="28" xfId="4" applyFont="1" applyFill="1" applyBorder="1" applyAlignment="1" applyProtection="1">
      <alignment horizontal="center" vertical="center" wrapText="1"/>
    </xf>
    <xf numFmtId="0" fontId="91" fillId="0" borderId="41" xfId="4" applyFont="1" applyFill="1" applyBorder="1" applyAlignment="1">
      <alignment horizontal="center" wrapText="1"/>
    </xf>
    <xf numFmtId="0" fontId="91" fillId="0" borderId="33" xfId="4" applyFont="1" applyFill="1" applyBorder="1" applyAlignment="1">
      <alignment horizontal="center" wrapText="1"/>
    </xf>
    <xf numFmtId="0" fontId="95" fillId="0" borderId="41" xfId="4" applyFont="1" applyFill="1" applyBorder="1" applyAlignment="1">
      <alignment horizontal="center" wrapText="1"/>
    </xf>
    <xf numFmtId="0" fontId="95" fillId="0" borderId="33" xfId="4" applyFont="1" applyFill="1" applyBorder="1" applyAlignment="1">
      <alignment horizontal="center" wrapText="1"/>
    </xf>
    <xf numFmtId="0" fontId="93" fillId="0" borderId="7" xfId="4" applyFont="1" applyFill="1" applyBorder="1" applyAlignment="1">
      <alignment horizontal="center" wrapText="1"/>
    </xf>
    <xf numFmtId="0" fontId="93" fillId="0" borderId="70" xfId="4" applyFont="1" applyFill="1" applyBorder="1" applyAlignment="1">
      <alignment horizontal="center" wrapText="1"/>
    </xf>
    <xf numFmtId="0" fontId="70" fillId="0" borderId="14" xfId="4" applyFont="1" applyFill="1" applyBorder="1" applyAlignment="1" applyProtection="1">
      <alignment horizontal="left"/>
    </xf>
    <xf numFmtId="0" fontId="70" fillId="0" borderId="15" xfId="4" applyFont="1" applyFill="1" applyBorder="1" applyAlignment="1" applyProtection="1">
      <alignment horizontal="left"/>
    </xf>
    <xf numFmtId="0" fontId="70" fillId="0" borderId="9" xfId="4" applyFont="1" applyFill="1" applyBorder="1" applyAlignment="1">
      <alignment horizontal="center" wrapText="1"/>
    </xf>
    <xf numFmtId="0" fontId="70" fillId="0" borderId="33" xfId="4" applyFont="1" applyFill="1" applyBorder="1" applyAlignment="1">
      <alignment horizontal="center" wrapText="1"/>
    </xf>
    <xf numFmtId="0" fontId="70" fillId="0" borderId="9" xfId="4" applyFont="1" applyFill="1" applyBorder="1" applyAlignment="1">
      <alignment horizontal="center"/>
    </xf>
    <xf numFmtId="0" fontId="70" fillId="0" borderId="41" xfId="4" applyFont="1" applyFill="1" applyBorder="1" applyAlignment="1">
      <alignment horizontal="center"/>
    </xf>
  </cellXfs>
  <cellStyles count="6">
    <cellStyle name="Ezres" xfId="1" builtinId="3"/>
    <cellStyle name="Ezres 2" xfId="2"/>
    <cellStyle name="Normál" xfId="0" builtinId="0"/>
    <cellStyle name="Normál_Adósságotkeletkeztető1" xfId="3"/>
    <cellStyle name="Normál_KVRENMUNKA" xfId="4"/>
    <cellStyle name="Normál_rendelet mellékletei (1)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theme" Target="theme/theme1.xml"/><Relationship Id="rId30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15</xdr:col>
      <xdr:colOff>470535</xdr:colOff>
      <xdr:row>8</xdr:row>
      <xdr:rowOff>139065</xdr:rowOff>
    </xdr:from>
    <xdr:ext cx="184731" cy="264560"/>
    <xdr:sp macro="" textlink="">
      <xdr:nvSpPr>
        <xdr:cNvPr id="2" name="Szövegdoboz 1"/>
        <xdr:cNvSpPr txBox="1"/>
      </xdr:nvSpPr>
      <xdr:spPr>
        <a:xfrm>
          <a:off x="11559223" y="162337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hu-HU"/>
        </a:p>
      </xdr:txBody>
    </xdr:sp>
    <xdr:clientData/>
  </xdr:oneCellAnchor>
</xdr:wsDr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51"/>
  <sheetViews>
    <sheetView tabSelected="1" topLeftCell="A31" zoomScale="90" zoomScaleNormal="90" workbookViewId="0">
      <selection activeCell="G34" sqref="G34"/>
    </sheetView>
  </sheetViews>
  <sheetFormatPr defaultRowHeight="14.25" x14ac:dyDescent="0.2"/>
  <cols>
    <col min="1" max="1" width="37.85546875" style="134" customWidth="1"/>
    <col min="2" max="3" width="15.28515625" style="134" customWidth="1"/>
    <col min="4" max="4" width="13.85546875" style="134" customWidth="1"/>
    <col min="5" max="7" width="13.42578125" style="134" customWidth="1"/>
    <col min="8" max="8" width="18" style="134" customWidth="1"/>
    <col min="9" max="9" width="17" style="150" customWidth="1"/>
    <col min="10" max="10" width="17.140625" style="198" bestFit="1" customWidth="1"/>
  </cols>
  <sheetData>
    <row r="1" spans="1:10" ht="37.5" customHeight="1" x14ac:dyDescent="0.25">
      <c r="A1" s="859" t="s">
        <v>421</v>
      </c>
      <c r="B1" s="859"/>
      <c r="C1" s="859"/>
      <c r="D1" s="859"/>
      <c r="E1" s="859"/>
      <c r="F1" s="859"/>
      <c r="G1" s="859"/>
      <c r="H1" s="859"/>
      <c r="I1" s="859"/>
    </row>
    <row r="2" spans="1:10" ht="15" x14ac:dyDescent="0.25">
      <c r="A2" s="146"/>
      <c r="B2" s="146"/>
      <c r="C2" s="146"/>
      <c r="D2" s="146"/>
      <c r="E2" s="146"/>
      <c r="F2" s="146"/>
      <c r="G2" s="146"/>
      <c r="H2" s="146"/>
      <c r="I2" s="147"/>
    </row>
    <row r="3" spans="1:10" ht="15" x14ac:dyDescent="0.25">
      <c r="A3" s="146"/>
      <c r="B3" s="146"/>
      <c r="C3" s="146"/>
      <c r="D3" s="146"/>
      <c r="E3" s="146"/>
      <c r="F3" s="146"/>
      <c r="G3" s="146"/>
      <c r="H3" s="146"/>
      <c r="I3" s="147"/>
      <c r="J3" s="285"/>
    </row>
    <row r="4" spans="1:10" ht="18.75" customHeight="1" thickBot="1" x14ac:dyDescent="0.25">
      <c r="A4" s="199"/>
      <c r="B4" s="199"/>
      <c r="C4" s="199"/>
      <c r="D4" s="547"/>
      <c r="E4" s="547"/>
      <c r="F4" s="547"/>
      <c r="G4" s="547"/>
      <c r="H4" s="865" t="s">
        <v>422</v>
      </c>
      <c r="I4" s="866"/>
      <c r="J4" s="285"/>
    </row>
    <row r="5" spans="1:10" s="82" customFormat="1" ht="12" customHeight="1" x14ac:dyDescent="0.2">
      <c r="A5" s="867" t="s">
        <v>203</v>
      </c>
      <c r="B5" s="869" t="s">
        <v>480</v>
      </c>
      <c r="C5" s="869" t="s">
        <v>481</v>
      </c>
      <c r="D5" s="869" t="s">
        <v>482</v>
      </c>
      <c r="E5" s="869" t="s">
        <v>483</v>
      </c>
      <c r="F5" s="869" t="s">
        <v>484</v>
      </c>
      <c r="G5" s="869" t="s">
        <v>485</v>
      </c>
      <c r="H5" s="860" t="s">
        <v>486</v>
      </c>
      <c r="I5" s="860" t="s">
        <v>487</v>
      </c>
      <c r="J5" s="142"/>
    </row>
    <row r="6" spans="1:10" s="82" customFormat="1" ht="51" customHeight="1" thickBot="1" x14ac:dyDescent="0.25">
      <c r="A6" s="868"/>
      <c r="B6" s="870"/>
      <c r="C6" s="870"/>
      <c r="D6" s="870"/>
      <c r="E6" s="870"/>
      <c r="F6" s="870"/>
      <c r="G6" s="870"/>
      <c r="H6" s="861"/>
      <c r="I6" s="861"/>
      <c r="J6" s="142"/>
    </row>
    <row r="7" spans="1:10" s="82" customFormat="1" ht="33.75" customHeight="1" thickBot="1" x14ac:dyDescent="0.3">
      <c r="A7" s="601" t="s">
        <v>164</v>
      </c>
      <c r="B7" s="312">
        <f>B8+B16</f>
        <v>732840547</v>
      </c>
      <c r="C7" s="312">
        <f>C8+C16+C15</f>
        <v>347079172</v>
      </c>
      <c r="D7" s="312">
        <f t="shared" ref="D7:G7" si="0">D8+D16</f>
        <v>4782627</v>
      </c>
      <c r="E7" s="312">
        <f t="shared" si="0"/>
        <v>0</v>
      </c>
      <c r="F7" s="312">
        <f>F8+F16</f>
        <v>49456</v>
      </c>
      <c r="G7" s="312">
        <f t="shared" si="0"/>
        <v>0</v>
      </c>
      <c r="H7" s="312">
        <f>F7+D7+B7</f>
        <v>737672630</v>
      </c>
      <c r="I7" s="600">
        <f>G7+E7+C7</f>
        <v>347079172</v>
      </c>
      <c r="J7" s="142"/>
    </row>
    <row r="8" spans="1:10" s="82" customFormat="1" ht="33.75" customHeight="1" x14ac:dyDescent="0.25">
      <c r="A8" s="310" t="s">
        <v>169</v>
      </c>
      <c r="B8" s="599">
        <f>SUM(B9:B13)</f>
        <v>328423860</v>
      </c>
      <c r="C8" s="599">
        <f>SUM(C9:C13)</f>
        <v>345836772</v>
      </c>
      <c r="D8" s="599">
        <f t="shared" ref="D8:G8" si="1">SUM(D9:D13)</f>
        <v>0</v>
      </c>
      <c r="E8" s="599">
        <f t="shared" si="1"/>
        <v>0</v>
      </c>
      <c r="F8" s="599">
        <f t="shared" si="1"/>
        <v>0</v>
      </c>
      <c r="G8" s="599">
        <f t="shared" si="1"/>
        <v>0</v>
      </c>
      <c r="H8" s="599">
        <f t="shared" ref="H8:I34" si="2">F8+D8+B8</f>
        <v>328423860</v>
      </c>
      <c r="I8" s="599">
        <f t="shared" si="2"/>
        <v>345836772</v>
      </c>
      <c r="J8" s="142"/>
    </row>
    <row r="9" spans="1:10" s="82" customFormat="1" ht="36" customHeight="1" x14ac:dyDescent="0.25">
      <c r="A9" s="588" t="s">
        <v>165</v>
      </c>
      <c r="B9" s="313">
        <v>177236427</v>
      </c>
      <c r="C9" s="313">
        <v>176532264</v>
      </c>
      <c r="D9" s="592">
        <v>0</v>
      </c>
      <c r="E9" s="314"/>
      <c r="F9" s="314">
        <v>0</v>
      </c>
      <c r="G9" s="354"/>
      <c r="H9" s="599">
        <f t="shared" si="2"/>
        <v>177236427</v>
      </c>
      <c r="I9" s="599">
        <f t="shared" si="2"/>
        <v>176532264</v>
      </c>
      <c r="J9" s="142"/>
    </row>
    <row r="10" spans="1:10" s="82" customFormat="1" ht="46.5" customHeight="1" x14ac:dyDescent="0.25">
      <c r="A10" s="588" t="s">
        <v>357</v>
      </c>
      <c r="B10" s="315">
        <v>91938376</v>
      </c>
      <c r="C10" s="315">
        <v>70212165</v>
      </c>
      <c r="D10" s="592">
        <v>0</v>
      </c>
      <c r="E10" s="314"/>
      <c r="F10" s="314">
        <v>0</v>
      </c>
      <c r="G10" s="354"/>
      <c r="H10" s="308">
        <f t="shared" si="2"/>
        <v>91938376</v>
      </c>
      <c r="I10" s="308">
        <f t="shared" si="2"/>
        <v>70212165</v>
      </c>
      <c r="J10" s="142"/>
    </row>
    <row r="11" spans="1:10" s="82" customFormat="1" ht="40.5" customHeight="1" x14ac:dyDescent="0.25">
      <c r="A11" s="588" t="s">
        <v>166</v>
      </c>
      <c r="B11" s="315">
        <v>7230155</v>
      </c>
      <c r="C11" s="315">
        <v>6520690</v>
      </c>
      <c r="D11" s="593">
        <v>0</v>
      </c>
      <c r="E11" s="316"/>
      <c r="F11" s="316">
        <v>0</v>
      </c>
      <c r="G11" s="355"/>
      <c r="H11" s="308">
        <f t="shared" si="2"/>
        <v>7230155</v>
      </c>
      <c r="I11" s="308">
        <f t="shared" si="2"/>
        <v>6520690</v>
      </c>
      <c r="J11" s="142"/>
    </row>
    <row r="12" spans="1:10" s="82" customFormat="1" ht="51.75" customHeight="1" x14ac:dyDescent="0.25">
      <c r="A12" s="588" t="s">
        <v>168</v>
      </c>
      <c r="B12" s="315">
        <v>10862397</v>
      </c>
      <c r="C12" s="315">
        <v>92571653</v>
      </c>
      <c r="D12" s="593">
        <v>0</v>
      </c>
      <c r="E12" s="316"/>
      <c r="F12" s="316">
        <v>0</v>
      </c>
      <c r="G12" s="355"/>
      <c r="H12" s="308">
        <f t="shared" si="2"/>
        <v>10862397</v>
      </c>
      <c r="I12" s="308">
        <f t="shared" si="2"/>
        <v>92571653</v>
      </c>
      <c r="J12" s="142"/>
    </row>
    <row r="13" spans="1:10" s="82" customFormat="1" ht="66" customHeight="1" x14ac:dyDescent="0.25">
      <c r="A13" s="588" t="s">
        <v>167</v>
      </c>
      <c r="B13" s="315">
        <v>41156505</v>
      </c>
      <c r="C13" s="315"/>
      <c r="D13" s="593">
        <v>0</v>
      </c>
      <c r="E13" s="316"/>
      <c r="F13" s="316">
        <v>0</v>
      </c>
      <c r="G13" s="355"/>
      <c r="H13" s="308">
        <f t="shared" si="2"/>
        <v>41156505</v>
      </c>
      <c r="I13" s="308">
        <f t="shared" si="2"/>
        <v>0</v>
      </c>
      <c r="J13" s="142"/>
    </row>
    <row r="14" spans="1:10" s="255" customFormat="1" ht="66" customHeight="1" x14ac:dyDescent="0.25">
      <c r="A14" s="589" t="s">
        <v>378</v>
      </c>
      <c r="B14" s="598">
        <v>0</v>
      </c>
      <c r="C14" s="598"/>
      <c r="D14" s="594">
        <v>0</v>
      </c>
      <c r="E14" s="318"/>
      <c r="F14" s="318">
        <v>0</v>
      </c>
      <c r="G14" s="356"/>
      <c r="H14" s="481">
        <f t="shared" si="2"/>
        <v>0</v>
      </c>
      <c r="I14" s="308">
        <f t="shared" si="2"/>
        <v>0</v>
      </c>
      <c r="J14" s="254"/>
    </row>
    <row r="15" spans="1:10" s="255" customFormat="1" ht="66" customHeight="1" x14ac:dyDescent="0.25">
      <c r="A15" s="589" t="s">
        <v>463</v>
      </c>
      <c r="B15" s="317">
        <v>0</v>
      </c>
      <c r="C15" s="317"/>
      <c r="D15" s="594"/>
      <c r="E15" s="318"/>
      <c r="F15" s="318"/>
      <c r="G15" s="356"/>
      <c r="H15" s="723"/>
      <c r="I15" s="308">
        <f t="shared" si="2"/>
        <v>0</v>
      </c>
      <c r="J15" s="254"/>
    </row>
    <row r="16" spans="1:10" s="255" customFormat="1" ht="58.5" customHeight="1" thickBot="1" x14ac:dyDescent="0.3">
      <c r="A16" s="589" t="s">
        <v>309</v>
      </c>
      <c r="B16" s="317">
        <v>404416687</v>
      </c>
      <c r="C16" s="317">
        <v>1242400</v>
      </c>
      <c r="D16" s="594">
        <v>4782627</v>
      </c>
      <c r="E16" s="318"/>
      <c r="F16" s="318">
        <v>49456</v>
      </c>
      <c r="G16" s="356"/>
      <c r="H16" s="319">
        <f t="shared" si="2"/>
        <v>409248770</v>
      </c>
      <c r="I16" s="319">
        <f t="shared" si="2"/>
        <v>1242400</v>
      </c>
      <c r="J16" s="254"/>
    </row>
    <row r="17" spans="1:17" s="257" customFormat="1" ht="41.25" customHeight="1" thickBot="1" x14ac:dyDescent="0.3">
      <c r="A17" s="590" t="s">
        <v>170</v>
      </c>
      <c r="B17" s="311">
        <f t="shared" ref="B17:G17" si="3">SUM(B18:B19)</f>
        <v>994670942</v>
      </c>
      <c r="C17" s="312">
        <f>SUM(C18:C19)</f>
        <v>2267638006</v>
      </c>
      <c r="D17" s="312">
        <f t="shared" si="3"/>
        <v>0</v>
      </c>
      <c r="E17" s="312">
        <f t="shared" si="3"/>
        <v>0</v>
      </c>
      <c r="F17" s="312">
        <f t="shared" si="3"/>
        <v>0</v>
      </c>
      <c r="G17" s="312">
        <f t="shared" si="3"/>
        <v>0</v>
      </c>
      <c r="H17" s="312">
        <f t="shared" si="2"/>
        <v>994670942</v>
      </c>
      <c r="I17" s="600">
        <f t="shared" si="2"/>
        <v>2267638006</v>
      </c>
      <c r="J17" s="256"/>
    </row>
    <row r="18" spans="1:17" s="82" customFormat="1" ht="51.75" customHeight="1" x14ac:dyDescent="0.25">
      <c r="A18" s="591" t="s">
        <v>258</v>
      </c>
      <c r="B18" s="313">
        <v>39256370</v>
      </c>
      <c r="C18" s="313"/>
      <c r="D18" s="314">
        <v>0</v>
      </c>
      <c r="E18" s="314"/>
      <c r="F18" s="314">
        <v>0</v>
      </c>
      <c r="G18" s="314"/>
      <c r="H18" s="599">
        <f t="shared" si="2"/>
        <v>39256370</v>
      </c>
      <c r="I18" s="599">
        <f t="shared" si="2"/>
        <v>0</v>
      </c>
      <c r="J18" s="142"/>
    </row>
    <row r="19" spans="1:17" s="82" customFormat="1" ht="48.75" customHeight="1" thickBot="1" x14ac:dyDescent="0.3">
      <c r="A19" s="603" t="s">
        <v>171</v>
      </c>
      <c r="B19" s="320">
        <v>955414572</v>
      </c>
      <c r="C19" s="320">
        <v>2267638006</v>
      </c>
      <c r="D19" s="321">
        <v>0</v>
      </c>
      <c r="E19" s="321"/>
      <c r="F19" s="321">
        <v>0</v>
      </c>
      <c r="G19" s="321"/>
      <c r="H19" s="319">
        <f t="shared" si="2"/>
        <v>955414572</v>
      </c>
      <c r="I19" s="319">
        <f>G19+E19+C19</f>
        <v>2267638006</v>
      </c>
      <c r="J19" s="142"/>
    </row>
    <row r="20" spans="1:17" s="201" customFormat="1" ht="45" customHeight="1" thickBot="1" x14ac:dyDescent="0.3">
      <c r="A20" s="674" t="s">
        <v>155</v>
      </c>
      <c r="B20" s="604">
        <f t="shared" ref="B20:G20" si="4">B22+B23+B27+B21</f>
        <v>79516774</v>
      </c>
      <c r="C20" s="604">
        <f t="shared" si="4"/>
        <v>79608000</v>
      </c>
      <c r="D20" s="604">
        <f t="shared" si="4"/>
        <v>0</v>
      </c>
      <c r="E20" s="604">
        <f t="shared" si="4"/>
        <v>0</v>
      </c>
      <c r="F20" s="604">
        <f t="shared" si="4"/>
        <v>0</v>
      </c>
      <c r="G20" s="604">
        <f t="shared" si="4"/>
        <v>0</v>
      </c>
      <c r="H20" s="597">
        <f t="shared" si="2"/>
        <v>79516774</v>
      </c>
      <c r="I20" s="602">
        <f t="shared" si="2"/>
        <v>79608000</v>
      </c>
      <c r="J20" s="200"/>
    </row>
    <row r="21" spans="1:17" s="201" customFormat="1" ht="45" customHeight="1" thickBot="1" x14ac:dyDescent="0.3">
      <c r="A21" s="676" t="s">
        <v>423</v>
      </c>
      <c r="B21" s="783">
        <v>0</v>
      </c>
      <c r="C21" s="604"/>
      <c r="D21" s="604">
        <v>0</v>
      </c>
      <c r="E21" s="604"/>
      <c r="F21" s="604">
        <v>0</v>
      </c>
      <c r="G21" s="604"/>
      <c r="H21" s="597">
        <f t="shared" si="2"/>
        <v>0</v>
      </c>
      <c r="I21" s="602"/>
      <c r="J21" s="200"/>
    </row>
    <row r="22" spans="1:17" s="255" customFormat="1" ht="36" customHeight="1" x14ac:dyDescent="0.25">
      <c r="A22" s="677" t="s">
        <v>156</v>
      </c>
      <c r="B22" s="784">
        <v>13129435</v>
      </c>
      <c r="C22" s="607">
        <v>13130000</v>
      </c>
      <c r="D22" s="608">
        <v>0</v>
      </c>
      <c r="E22" s="608"/>
      <c r="F22" s="608">
        <v>0</v>
      </c>
      <c r="G22" s="608"/>
      <c r="H22" s="609">
        <f t="shared" si="2"/>
        <v>13129435</v>
      </c>
      <c r="I22" s="610">
        <f t="shared" si="2"/>
        <v>13130000</v>
      </c>
      <c r="J22" s="254"/>
    </row>
    <row r="23" spans="1:17" s="255" customFormat="1" ht="46.5" customHeight="1" x14ac:dyDescent="0.25">
      <c r="A23" s="677" t="s">
        <v>157</v>
      </c>
      <c r="B23" s="323">
        <f>SUM(B24:B26)</f>
        <v>60902363</v>
      </c>
      <c r="C23" s="323">
        <f>SUM(C24:C26)</f>
        <v>60990000</v>
      </c>
      <c r="D23" s="323">
        <f>SUM(D24:D26)</f>
        <v>0</v>
      </c>
      <c r="E23" s="323">
        <f>SUM(E24:E26)</f>
        <v>0</v>
      </c>
      <c r="F23" s="323">
        <v>0</v>
      </c>
      <c r="G23" s="323">
        <f>SUM(G24:G26)</f>
        <v>0</v>
      </c>
      <c r="H23" s="308">
        <f t="shared" si="2"/>
        <v>60902363</v>
      </c>
      <c r="I23" s="611">
        <f t="shared" si="2"/>
        <v>60990000</v>
      </c>
      <c r="J23" s="254"/>
    </row>
    <row r="24" spans="1:17" s="255" customFormat="1" ht="67.5" customHeight="1" x14ac:dyDescent="0.25">
      <c r="A24" s="678" t="s">
        <v>158</v>
      </c>
      <c r="B24" s="785">
        <v>51918474</v>
      </c>
      <c r="C24" s="323">
        <v>52000000</v>
      </c>
      <c r="D24" s="605">
        <v>0</v>
      </c>
      <c r="E24" s="605"/>
      <c r="F24" s="605">
        <v>0</v>
      </c>
      <c r="G24" s="605"/>
      <c r="H24" s="308">
        <f t="shared" si="2"/>
        <v>51918474</v>
      </c>
      <c r="I24" s="611">
        <f t="shared" si="2"/>
        <v>52000000</v>
      </c>
      <c r="J24" s="254"/>
    </row>
    <row r="25" spans="1:17" s="82" customFormat="1" ht="24.75" customHeight="1" x14ac:dyDescent="0.25">
      <c r="A25" s="678" t="s">
        <v>159</v>
      </c>
      <c r="B25" s="786">
        <v>8983889</v>
      </c>
      <c r="C25" s="606">
        <v>8990000</v>
      </c>
      <c r="D25" s="329">
        <v>0</v>
      </c>
      <c r="E25" s="329"/>
      <c r="F25" s="329">
        <v>0</v>
      </c>
      <c r="G25" s="329"/>
      <c r="H25" s="308">
        <f t="shared" si="2"/>
        <v>8983889</v>
      </c>
      <c r="I25" s="611">
        <f t="shared" si="2"/>
        <v>8990000</v>
      </c>
      <c r="J25" s="142"/>
    </row>
    <row r="26" spans="1:17" s="82" customFormat="1" ht="32.25" customHeight="1" x14ac:dyDescent="0.25">
      <c r="A26" s="678" t="s">
        <v>160</v>
      </c>
      <c r="B26" s="786">
        <v>0</v>
      </c>
      <c r="C26" s="606"/>
      <c r="D26" s="329">
        <v>0</v>
      </c>
      <c r="E26" s="329"/>
      <c r="F26" s="329">
        <v>0</v>
      </c>
      <c r="G26" s="329"/>
      <c r="H26" s="308">
        <f t="shared" si="2"/>
        <v>0</v>
      </c>
      <c r="I26" s="611">
        <f t="shared" si="2"/>
        <v>0</v>
      </c>
      <c r="J26" s="142"/>
    </row>
    <row r="27" spans="1:17" s="255" customFormat="1" ht="36" customHeight="1" thickBot="1" x14ac:dyDescent="0.3">
      <c r="A27" s="679" t="s">
        <v>161</v>
      </c>
      <c r="B27" s="787">
        <v>5484976</v>
      </c>
      <c r="C27" s="317">
        <v>5488000</v>
      </c>
      <c r="D27" s="318">
        <v>0</v>
      </c>
      <c r="E27" s="318"/>
      <c r="F27" s="324">
        <v>0</v>
      </c>
      <c r="G27" s="324"/>
      <c r="H27" s="319">
        <f t="shared" si="2"/>
        <v>5484976</v>
      </c>
      <c r="I27" s="595">
        <f t="shared" si="2"/>
        <v>5488000</v>
      </c>
      <c r="J27" s="254"/>
    </row>
    <row r="28" spans="1:17" s="82" customFormat="1" ht="38.25" customHeight="1" thickBot="1" x14ac:dyDescent="0.3">
      <c r="A28" s="675" t="s">
        <v>162</v>
      </c>
      <c r="B28" s="596">
        <v>67876236</v>
      </c>
      <c r="C28" s="597">
        <v>65809738</v>
      </c>
      <c r="D28" s="597">
        <v>518147</v>
      </c>
      <c r="E28" s="597">
        <v>32000</v>
      </c>
      <c r="F28" s="597">
        <v>762721</v>
      </c>
      <c r="G28" s="597">
        <v>590000</v>
      </c>
      <c r="H28" s="597">
        <f t="shared" si="2"/>
        <v>69157104</v>
      </c>
      <c r="I28" s="602">
        <f t="shared" si="2"/>
        <v>66431738</v>
      </c>
      <c r="J28" s="142"/>
    </row>
    <row r="29" spans="1:17" ht="32.25" customHeight="1" thickBot="1" x14ac:dyDescent="0.3">
      <c r="A29" s="309" t="s">
        <v>163</v>
      </c>
      <c r="B29" s="311">
        <v>3046456</v>
      </c>
      <c r="C29" s="312">
        <v>25679000</v>
      </c>
      <c r="D29" s="612">
        <v>0</v>
      </c>
      <c r="E29" s="612">
        <f>SUM(E31:E32)</f>
        <v>0</v>
      </c>
      <c r="F29" s="612">
        <v>0</v>
      </c>
      <c r="G29" s="612">
        <f>SUM(G31:G32)</f>
        <v>0</v>
      </c>
      <c r="H29" s="312">
        <f t="shared" si="2"/>
        <v>3046456</v>
      </c>
      <c r="I29" s="600">
        <f t="shared" si="2"/>
        <v>25679000</v>
      </c>
      <c r="J29" s="285"/>
    </row>
    <row r="30" spans="1:17" ht="32.25" customHeight="1" thickBot="1" x14ac:dyDescent="0.3">
      <c r="A30" s="613" t="s">
        <v>181</v>
      </c>
      <c r="B30" s="312">
        <v>13637767</v>
      </c>
      <c r="C30" s="312">
        <v>10999199</v>
      </c>
      <c r="D30" s="612">
        <v>0</v>
      </c>
      <c r="E30" s="612"/>
      <c r="F30" s="612"/>
      <c r="G30" s="614"/>
      <c r="H30" s="312">
        <f t="shared" si="2"/>
        <v>13637767</v>
      </c>
      <c r="I30" s="600">
        <f t="shared" si="2"/>
        <v>10999199</v>
      </c>
      <c r="J30" s="285"/>
    </row>
    <row r="31" spans="1:17" s="82" customFormat="1" ht="48.75" customHeight="1" thickBot="1" x14ac:dyDescent="0.3">
      <c r="A31" s="613" t="s">
        <v>172</v>
      </c>
      <c r="B31" s="312">
        <v>0</v>
      </c>
      <c r="C31" s="312">
        <f t="shared" ref="C31:G31" si="5">SUM(C32:C33)</f>
        <v>0</v>
      </c>
      <c r="D31" s="312">
        <f t="shared" si="5"/>
        <v>0</v>
      </c>
      <c r="E31" s="312">
        <f t="shared" si="5"/>
        <v>0</v>
      </c>
      <c r="F31" s="312">
        <f t="shared" si="5"/>
        <v>0</v>
      </c>
      <c r="G31" s="312">
        <f t="shared" si="5"/>
        <v>0</v>
      </c>
      <c r="H31" s="312">
        <f t="shared" si="2"/>
        <v>0</v>
      </c>
      <c r="I31" s="600">
        <f t="shared" si="2"/>
        <v>0</v>
      </c>
      <c r="J31" s="142"/>
    </row>
    <row r="32" spans="1:17" s="82" customFormat="1" ht="63.75" customHeight="1" x14ac:dyDescent="0.25">
      <c r="A32" s="615" t="s">
        <v>383</v>
      </c>
      <c r="B32" s="313">
        <v>0</v>
      </c>
      <c r="C32" s="313"/>
      <c r="D32" s="314">
        <v>0</v>
      </c>
      <c r="E32" s="314"/>
      <c r="F32" s="314"/>
      <c r="G32" s="354"/>
      <c r="H32" s="599">
        <f t="shared" si="2"/>
        <v>0</v>
      </c>
      <c r="I32" s="599">
        <f t="shared" si="2"/>
        <v>0</v>
      </c>
      <c r="J32" s="142"/>
      <c r="Q32" s="587"/>
    </row>
    <row r="33" spans="1:10" s="82" customFormat="1" ht="48.75" customHeight="1" x14ac:dyDescent="0.25">
      <c r="A33" s="322" t="s">
        <v>384</v>
      </c>
      <c r="B33" s="315">
        <v>0</v>
      </c>
      <c r="C33" s="315"/>
      <c r="D33" s="316">
        <v>0</v>
      </c>
      <c r="E33" s="316"/>
      <c r="F33" s="316"/>
      <c r="G33" s="354"/>
      <c r="H33" s="308">
        <f t="shared" si="2"/>
        <v>0</v>
      </c>
      <c r="I33" s="599">
        <f t="shared" si="2"/>
        <v>0</v>
      </c>
      <c r="J33" s="142"/>
    </row>
    <row r="34" spans="1:10" s="92" customFormat="1" ht="40.5" customHeight="1" thickBot="1" x14ac:dyDescent="0.3">
      <c r="A34" s="326" t="s">
        <v>182</v>
      </c>
      <c r="B34" s="261">
        <f>B7+B17+B20+B31+B30+B28+B29</f>
        <v>1891588722</v>
      </c>
      <c r="C34" s="261">
        <f>C7+C17+C20+C31+C30+C28+C29</f>
        <v>2796813115</v>
      </c>
      <c r="D34" s="261">
        <f>D7+D17+D20+D31+D30+D28+D29</f>
        <v>5300774</v>
      </c>
      <c r="E34" s="261">
        <f t="shared" ref="E34:G34" si="6">E7+E17+E20+E31+E30+E28+E29</f>
        <v>32000</v>
      </c>
      <c r="F34" s="261">
        <f t="shared" si="6"/>
        <v>812177</v>
      </c>
      <c r="G34" s="262">
        <f t="shared" si="6"/>
        <v>590000</v>
      </c>
      <c r="H34" s="308">
        <f t="shared" si="2"/>
        <v>1897701673</v>
      </c>
      <c r="I34" s="308">
        <f t="shared" si="2"/>
        <v>2797435115</v>
      </c>
      <c r="J34" s="548"/>
    </row>
    <row r="35" spans="1:10" s="92" customFormat="1" ht="21.75" customHeight="1" thickBot="1" x14ac:dyDescent="0.3">
      <c r="A35" s="862" t="s">
        <v>180</v>
      </c>
      <c r="B35" s="863"/>
      <c r="C35" s="863"/>
      <c r="D35" s="863"/>
      <c r="E35" s="863"/>
      <c r="F35" s="863"/>
      <c r="G35" s="863"/>
      <c r="H35" s="863"/>
      <c r="I35" s="864"/>
      <c r="J35" s="548"/>
    </row>
    <row r="36" spans="1:10" ht="46.5" customHeight="1" thickBot="1" x14ac:dyDescent="0.3">
      <c r="A36" s="327" t="s">
        <v>179</v>
      </c>
      <c r="B36" s="325">
        <f>B37</f>
        <v>172374839</v>
      </c>
      <c r="C36" s="724">
        <f>C37</f>
        <v>302963808</v>
      </c>
      <c r="D36" s="325">
        <f t="shared" ref="D36:G36" si="7">D37+D45</f>
        <v>123722570</v>
      </c>
      <c r="E36" s="325">
        <f t="shared" si="7"/>
        <v>2223852</v>
      </c>
      <c r="F36" s="325">
        <f t="shared" si="7"/>
        <v>13709069</v>
      </c>
      <c r="G36" s="325">
        <f t="shared" si="7"/>
        <v>0</v>
      </c>
      <c r="H36" s="148">
        <f>H37</f>
        <v>309806478</v>
      </c>
      <c r="I36" s="148">
        <f>I37</f>
        <v>305187660</v>
      </c>
      <c r="J36" s="285"/>
    </row>
    <row r="37" spans="1:10" s="110" customFormat="1" ht="33" customHeight="1" thickBot="1" x14ac:dyDescent="0.3">
      <c r="A37" s="629" t="s">
        <v>173</v>
      </c>
      <c r="B37" s="621">
        <f>B38+B41+B46+B45+B44</f>
        <v>172374839</v>
      </c>
      <c r="C37" s="621">
        <f>C38+C41+C46+C45+C44</f>
        <v>302963808</v>
      </c>
      <c r="D37" s="328">
        <f t="shared" ref="D37:G37" si="8">D38+D41+D46+D44</f>
        <v>123722570</v>
      </c>
      <c r="E37" s="328">
        <f t="shared" si="8"/>
        <v>2223852</v>
      </c>
      <c r="F37" s="328">
        <f>F38+F41+F46+F44</f>
        <v>13709069</v>
      </c>
      <c r="G37" s="622">
        <f t="shared" si="8"/>
        <v>0</v>
      </c>
      <c r="H37" s="617">
        <f>D37+B37+F37</f>
        <v>309806478</v>
      </c>
      <c r="I37" s="618">
        <f>E37+C37+G37</f>
        <v>305187660</v>
      </c>
      <c r="J37" s="258"/>
    </row>
    <row r="38" spans="1:10" ht="33" customHeight="1" thickBot="1" x14ac:dyDescent="0.3">
      <c r="A38" s="335" t="s">
        <v>174</v>
      </c>
      <c r="B38" s="628">
        <f t="shared" ref="B38:G38" si="9">SUM(B39:B40)</f>
        <v>0</v>
      </c>
      <c r="C38" s="628">
        <f t="shared" si="9"/>
        <v>98439274</v>
      </c>
      <c r="D38" s="329">
        <f t="shared" si="9"/>
        <v>0</v>
      </c>
      <c r="E38" s="329">
        <f t="shared" si="9"/>
        <v>0</v>
      </c>
      <c r="F38" s="329">
        <f t="shared" si="9"/>
        <v>0</v>
      </c>
      <c r="G38" s="624">
        <f t="shared" si="9"/>
        <v>0</v>
      </c>
      <c r="H38" s="616">
        <f t="shared" ref="H38:I46" si="10">D38+B38+F38</f>
        <v>0</v>
      </c>
      <c r="I38" s="253">
        <f t="shared" si="10"/>
        <v>98439274</v>
      </c>
      <c r="J38" s="682"/>
    </row>
    <row r="39" spans="1:10" ht="33" customHeight="1" thickBot="1" x14ac:dyDescent="0.3">
      <c r="A39" s="630" t="s">
        <v>310</v>
      </c>
      <c r="B39" s="623">
        <v>0</v>
      </c>
      <c r="C39" s="329">
        <v>98439274</v>
      </c>
      <c r="D39" s="329">
        <v>0</v>
      </c>
      <c r="E39" s="329"/>
      <c r="F39" s="330">
        <v>0</v>
      </c>
      <c r="G39" s="625"/>
      <c r="H39" s="616">
        <f t="shared" si="10"/>
        <v>0</v>
      </c>
      <c r="I39" s="253">
        <f t="shared" si="10"/>
        <v>98439274</v>
      </c>
      <c r="J39" s="285"/>
    </row>
    <row r="40" spans="1:10" ht="33" customHeight="1" thickBot="1" x14ac:dyDescent="0.3">
      <c r="A40" s="619" t="s">
        <v>312</v>
      </c>
      <c r="B40" s="623">
        <v>0</v>
      </c>
      <c r="C40" s="329"/>
      <c r="D40" s="329">
        <v>0</v>
      </c>
      <c r="E40" s="329"/>
      <c r="F40" s="330">
        <v>0</v>
      </c>
      <c r="G40" s="625"/>
      <c r="H40" s="616">
        <f t="shared" si="10"/>
        <v>0</v>
      </c>
      <c r="I40" s="253">
        <f t="shared" si="10"/>
        <v>0</v>
      </c>
      <c r="J40" s="285"/>
    </row>
    <row r="41" spans="1:10" s="110" customFormat="1" ht="33" customHeight="1" thickBot="1" x14ac:dyDescent="0.3">
      <c r="A41" s="620" t="s">
        <v>175</v>
      </c>
      <c r="B41" s="605">
        <v>162246233</v>
      </c>
      <c r="C41" s="605">
        <f>SUM(C42:C43)</f>
        <v>194395928</v>
      </c>
      <c r="D41" s="605">
        <f>SUM(D42:D43)+D45</f>
        <v>65074</v>
      </c>
      <c r="E41" s="605">
        <f>SUM(E42:E43)+E45</f>
        <v>2223852</v>
      </c>
      <c r="F41" s="605">
        <v>190248</v>
      </c>
      <c r="G41" s="605">
        <f>SUM(G42:G43)+G45</f>
        <v>0</v>
      </c>
      <c r="H41" s="616">
        <f>D41+B41+F41</f>
        <v>162501555</v>
      </c>
      <c r="I41" s="253">
        <f t="shared" si="10"/>
        <v>196619780</v>
      </c>
      <c r="J41" s="258"/>
    </row>
    <row r="42" spans="1:10" s="259" customFormat="1" ht="33" customHeight="1" thickBot="1" x14ac:dyDescent="0.3">
      <c r="A42" s="619" t="s">
        <v>177</v>
      </c>
      <c r="B42" s="712"/>
      <c r="C42" s="329">
        <f>88382407-10128606</f>
        <v>78253801</v>
      </c>
      <c r="D42" s="714">
        <v>65074</v>
      </c>
      <c r="E42" s="332">
        <v>2223852</v>
      </c>
      <c r="F42" s="333">
        <v>0</v>
      </c>
      <c r="G42" s="626"/>
      <c r="H42" s="616">
        <f t="shared" si="10"/>
        <v>65074</v>
      </c>
      <c r="I42" s="253">
        <f t="shared" si="10"/>
        <v>80477653</v>
      </c>
      <c r="J42" s="549"/>
    </row>
    <row r="43" spans="1:10" ht="36.75" customHeight="1" thickBot="1" x14ac:dyDescent="0.3">
      <c r="A43" s="619" t="s">
        <v>176</v>
      </c>
      <c r="B43" s="713"/>
      <c r="C43" s="331">
        <v>116142127</v>
      </c>
      <c r="D43" s="715"/>
      <c r="E43" s="331"/>
      <c r="F43" s="334">
        <v>0</v>
      </c>
      <c r="G43" s="627"/>
      <c r="H43" s="616">
        <f>D43+B43+F43</f>
        <v>0</v>
      </c>
      <c r="I43" s="148">
        <f t="shared" si="10"/>
        <v>116142127</v>
      </c>
      <c r="J43" s="682"/>
    </row>
    <row r="44" spans="1:10" s="110" customFormat="1" ht="36.75" customHeight="1" thickBot="1" x14ac:dyDescent="0.3">
      <c r="A44" s="401" t="s">
        <v>313</v>
      </c>
      <c r="B44" s="399">
        <v>0</v>
      </c>
      <c r="C44" s="400"/>
      <c r="D44" s="399">
        <v>0</v>
      </c>
      <c r="E44" s="400"/>
      <c r="F44" s="397">
        <v>0</v>
      </c>
      <c r="G44" s="398"/>
      <c r="H44" s="148">
        <f>D44+B44+F44</f>
        <v>0</v>
      </c>
      <c r="I44" s="148">
        <f t="shared" si="10"/>
        <v>0</v>
      </c>
      <c r="J44" s="258"/>
    </row>
    <row r="45" spans="1:10" s="110" customFormat="1" ht="36.75" customHeight="1" thickBot="1" x14ac:dyDescent="0.3">
      <c r="A45" s="464" t="s">
        <v>358</v>
      </c>
      <c r="B45" s="465">
        <v>10128606</v>
      </c>
      <c r="C45" s="400">
        <v>10128606</v>
      </c>
      <c r="D45" s="399">
        <v>0</v>
      </c>
      <c r="E45" s="400"/>
      <c r="F45" s="397">
        <v>0</v>
      </c>
      <c r="G45" s="398"/>
      <c r="H45" s="148">
        <f>D45+B45+F45</f>
        <v>10128606</v>
      </c>
      <c r="I45" s="148">
        <f>E45+C45+G45</f>
        <v>10128606</v>
      </c>
      <c r="J45" s="258"/>
    </row>
    <row r="46" spans="1:10" ht="33" customHeight="1" thickBot="1" x14ac:dyDescent="0.3">
      <c r="A46" s="335" t="s">
        <v>178</v>
      </c>
      <c r="B46" s="336">
        <v>0</v>
      </c>
      <c r="C46" s="337"/>
      <c r="D46" s="336">
        <v>123657496</v>
      </c>
      <c r="E46" s="337"/>
      <c r="F46" s="338">
        <v>13518821</v>
      </c>
      <c r="G46" s="339"/>
      <c r="H46" s="148">
        <f t="shared" si="10"/>
        <v>137176317</v>
      </c>
      <c r="I46" s="148">
        <f t="shared" si="10"/>
        <v>0</v>
      </c>
      <c r="J46" s="285"/>
    </row>
    <row r="47" spans="1:10" x14ac:dyDescent="0.2">
      <c r="H47" s="149"/>
    </row>
    <row r="48" spans="1:10" x14ac:dyDescent="0.2">
      <c r="I48" s="151"/>
    </row>
    <row r="51" spans="3:3" x14ac:dyDescent="0.2">
      <c r="C51" s="149"/>
    </row>
  </sheetData>
  <mergeCells count="12">
    <mergeCell ref="A1:I1"/>
    <mergeCell ref="H5:H6"/>
    <mergeCell ref="I5:I6"/>
    <mergeCell ref="A35:I35"/>
    <mergeCell ref="H4:I4"/>
    <mergeCell ref="A5:A6"/>
    <mergeCell ref="B5:B6"/>
    <mergeCell ref="C5:C6"/>
    <mergeCell ref="D5:D6"/>
    <mergeCell ref="E5:E6"/>
    <mergeCell ref="F5:F6"/>
    <mergeCell ref="G5:G6"/>
  </mergeCells>
  <phoneticPr fontId="39" type="noConversion"/>
  <pageMargins left="0.98425196850393704" right="0.19685039370078741" top="0.39370078740157483" bottom="0.39370078740157483" header="0.51181102362204722" footer="0.51181102362204722"/>
  <pageSetup paperSize="9" scale="55" orientation="portrait" r:id="rId1"/>
  <headerFooter alignWithMargins="0">
    <oddHeader>&amp;R2.sz. melléklet
..../2018.(.....) Egyek Önk.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59"/>
  <sheetViews>
    <sheetView zoomScaleNormal="100" zoomScaleSheetLayoutView="100" workbookViewId="0">
      <selection activeCell="M6" sqref="M6"/>
    </sheetView>
  </sheetViews>
  <sheetFormatPr defaultRowHeight="12.75" x14ac:dyDescent="0.2"/>
  <cols>
    <col min="1" max="1" width="49" customWidth="1"/>
    <col min="2" max="2" width="15.7109375" customWidth="1"/>
    <col min="3" max="3" width="17.28515625" customWidth="1"/>
    <col min="4" max="4" width="21" customWidth="1"/>
    <col min="5" max="5" width="17.5703125" customWidth="1"/>
    <col min="6" max="7" width="18" customWidth="1"/>
    <col min="8" max="8" width="16.42578125" customWidth="1"/>
    <col min="9" max="9" width="15.7109375" customWidth="1"/>
    <col min="10" max="10" width="15.140625" customWidth="1"/>
    <col min="11" max="11" width="16.7109375" customWidth="1"/>
    <col min="12" max="12" width="17.28515625" customWidth="1"/>
  </cols>
  <sheetData>
    <row r="2" spans="1:12" ht="15.75" x14ac:dyDescent="0.25">
      <c r="A2" s="918" t="s">
        <v>508</v>
      </c>
      <c r="B2" s="919"/>
      <c r="C2" s="919"/>
      <c r="D2" s="919"/>
      <c r="E2" s="919"/>
      <c r="F2" s="919"/>
      <c r="G2" s="919"/>
      <c r="H2" s="919"/>
      <c r="I2" s="920"/>
      <c r="J2" s="920"/>
      <c r="K2" s="920"/>
      <c r="L2" s="920"/>
    </row>
    <row r="3" spans="1:12" ht="13.5" thickBot="1" x14ac:dyDescent="0.25">
      <c r="L3" s="247"/>
    </row>
    <row r="4" spans="1:12" ht="102" customHeight="1" thickBot="1" x14ac:dyDescent="0.25">
      <c r="A4" s="872" t="s">
        <v>185</v>
      </c>
      <c r="B4" s="156" t="s">
        <v>205</v>
      </c>
      <c r="C4" s="156" t="s">
        <v>216</v>
      </c>
      <c r="D4" s="156" t="s">
        <v>207</v>
      </c>
      <c r="E4" s="156" t="s">
        <v>217</v>
      </c>
      <c r="F4" s="156" t="s">
        <v>213</v>
      </c>
      <c r="G4" s="156" t="s">
        <v>431</v>
      </c>
      <c r="H4" s="156" t="s">
        <v>209</v>
      </c>
      <c r="I4" s="156" t="s">
        <v>210</v>
      </c>
      <c r="J4" s="156" t="s">
        <v>211</v>
      </c>
      <c r="K4" s="156" t="s">
        <v>219</v>
      </c>
      <c r="L4" s="157" t="s">
        <v>41</v>
      </c>
    </row>
    <row r="5" spans="1:12" ht="21" customHeight="1" thickBot="1" x14ac:dyDescent="0.25">
      <c r="A5" s="873"/>
      <c r="B5" s="33" t="s">
        <v>448</v>
      </c>
      <c r="C5" s="33" t="s">
        <v>448</v>
      </c>
      <c r="D5" s="33" t="s">
        <v>448</v>
      </c>
      <c r="E5" s="33" t="s">
        <v>448</v>
      </c>
      <c r="F5" s="33" t="s">
        <v>448</v>
      </c>
      <c r="G5" s="33" t="s">
        <v>448</v>
      </c>
      <c r="H5" s="33" t="s">
        <v>448</v>
      </c>
      <c r="I5" s="33" t="s">
        <v>448</v>
      </c>
      <c r="J5" s="33" t="s">
        <v>448</v>
      </c>
      <c r="K5" s="33" t="s">
        <v>448</v>
      </c>
      <c r="L5" s="33" t="s">
        <v>448</v>
      </c>
    </row>
    <row r="6" spans="1:12" ht="21" customHeight="1" thickBot="1" x14ac:dyDescent="0.25">
      <c r="A6" s="279" t="s">
        <v>229</v>
      </c>
      <c r="B6" s="89">
        <v>30106444</v>
      </c>
      <c r="C6" s="89">
        <v>5430800</v>
      </c>
      <c r="D6" s="124">
        <v>12455000</v>
      </c>
      <c r="E6" s="124"/>
      <c r="F6" s="89">
        <v>2561169</v>
      </c>
      <c r="G6" s="89">
        <v>10000000</v>
      </c>
      <c r="H6" s="89">
        <v>4275000</v>
      </c>
      <c r="I6" s="124"/>
      <c r="J6" s="124"/>
      <c r="K6" s="89"/>
      <c r="L6" s="210">
        <f>SUM(B6:K6)</f>
        <v>64828413</v>
      </c>
    </row>
    <row r="7" spans="1:12" ht="21" customHeight="1" thickBot="1" x14ac:dyDescent="0.25">
      <c r="A7" s="279" t="s">
        <v>194</v>
      </c>
      <c r="B7" s="89"/>
      <c r="C7" s="89"/>
      <c r="D7" s="124">
        <v>244000</v>
      </c>
      <c r="E7" s="124"/>
      <c r="F7" s="89"/>
      <c r="G7" s="89">
        <v>1764706</v>
      </c>
      <c r="H7" s="89">
        <v>2805000</v>
      </c>
      <c r="I7" s="124"/>
      <c r="J7" s="124"/>
      <c r="K7" s="89"/>
      <c r="L7" s="210">
        <f t="shared" ref="L7:L37" si="0">SUM(B7:K7)</f>
        <v>4813706</v>
      </c>
    </row>
    <row r="8" spans="1:12" ht="31.5" customHeight="1" thickBot="1" x14ac:dyDescent="0.25">
      <c r="A8" s="278" t="s">
        <v>187</v>
      </c>
      <c r="B8" s="89"/>
      <c r="C8" s="89"/>
      <c r="D8" s="124">
        <v>57964655</v>
      </c>
      <c r="E8" s="124"/>
      <c r="F8" s="89">
        <v>4389508</v>
      </c>
      <c r="G8" s="89"/>
      <c r="H8" s="89">
        <v>73655829</v>
      </c>
      <c r="I8" s="124"/>
      <c r="J8" s="124"/>
      <c r="K8" s="89"/>
      <c r="L8" s="210">
        <f>SUM(B8:K8)</f>
        <v>136009992</v>
      </c>
    </row>
    <row r="9" spans="1:12" ht="31.5" customHeight="1" thickBot="1" x14ac:dyDescent="0.25">
      <c r="A9" s="781" t="s">
        <v>399</v>
      </c>
      <c r="B9" s="780"/>
      <c r="C9" s="89"/>
      <c r="D9" s="124"/>
      <c r="E9" s="124"/>
      <c r="F9" s="89">
        <v>565446</v>
      </c>
      <c r="G9" s="89"/>
      <c r="H9" s="89"/>
      <c r="I9" s="124"/>
      <c r="J9" s="124"/>
      <c r="K9" s="89">
        <v>10128606</v>
      </c>
      <c r="L9" s="210">
        <f t="shared" si="0"/>
        <v>10694052</v>
      </c>
    </row>
    <row r="10" spans="1:12" ht="31.5" customHeight="1" thickBot="1" x14ac:dyDescent="0.25">
      <c r="A10" s="781" t="s">
        <v>429</v>
      </c>
      <c r="B10" s="780"/>
      <c r="C10" s="89"/>
      <c r="D10" s="124"/>
      <c r="E10" s="124"/>
      <c r="F10" s="89">
        <v>23756000</v>
      </c>
      <c r="G10" s="89"/>
      <c r="H10" s="89"/>
      <c r="I10" s="124"/>
      <c r="J10" s="124"/>
      <c r="K10" s="89"/>
      <c r="L10" s="210">
        <f t="shared" si="0"/>
        <v>23756000</v>
      </c>
    </row>
    <row r="11" spans="1:12" ht="21" customHeight="1" thickBot="1" x14ac:dyDescent="0.25">
      <c r="A11" s="276" t="s">
        <v>223</v>
      </c>
      <c r="B11" s="89"/>
      <c r="C11" s="89"/>
      <c r="D11" s="124"/>
      <c r="E11" s="124"/>
      <c r="F11" s="89">
        <v>10622443</v>
      </c>
      <c r="G11" s="89"/>
      <c r="H11" s="89"/>
      <c r="I11" s="124"/>
      <c r="J11" s="89"/>
      <c r="K11" s="89"/>
      <c r="L11" s="210">
        <f t="shared" si="0"/>
        <v>10622443</v>
      </c>
    </row>
    <row r="12" spans="1:12" ht="21" customHeight="1" thickBot="1" x14ac:dyDescent="0.25">
      <c r="A12" s="279" t="s">
        <v>193</v>
      </c>
      <c r="B12" s="89">
        <v>54321655</v>
      </c>
      <c r="C12" s="89">
        <v>5308661</v>
      </c>
      <c r="D12" s="124">
        <v>22363189</v>
      </c>
      <c r="E12" s="124"/>
      <c r="F12" s="89">
        <v>7634776</v>
      </c>
      <c r="G12" s="89"/>
      <c r="H12" s="89">
        <v>8403633</v>
      </c>
      <c r="I12" s="124"/>
      <c r="J12" s="124"/>
      <c r="K12" s="89"/>
      <c r="L12" s="210">
        <f t="shared" si="0"/>
        <v>98031914</v>
      </c>
    </row>
    <row r="13" spans="1:12" ht="21" customHeight="1" thickBot="1" x14ac:dyDescent="0.25">
      <c r="A13" s="279" t="s">
        <v>402</v>
      </c>
      <c r="B13" s="89"/>
      <c r="C13" s="89"/>
      <c r="D13" s="124">
        <v>5989000</v>
      </c>
      <c r="E13" s="124"/>
      <c r="F13" s="89"/>
      <c r="G13" s="89"/>
      <c r="H13" s="89">
        <v>700000</v>
      </c>
      <c r="I13" s="124"/>
      <c r="J13" s="124"/>
      <c r="K13" s="89"/>
      <c r="L13" s="210">
        <f t="shared" si="0"/>
        <v>6689000</v>
      </c>
    </row>
    <row r="14" spans="1:12" s="135" customFormat="1" ht="21" customHeight="1" thickBot="1" x14ac:dyDescent="0.25">
      <c r="A14" s="276" t="s">
        <v>314</v>
      </c>
      <c r="B14" s="33"/>
      <c r="C14" s="89"/>
      <c r="D14" s="124"/>
      <c r="E14" s="124"/>
      <c r="F14" s="89"/>
      <c r="G14" s="89">
        <v>550599</v>
      </c>
      <c r="H14" s="89">
        <v>898498061</v>
      </c>
      <c r="I14" s="124">
        <v>11402123</v>
      </c>
      <c r="J14" s="124"/>
      <c r="K14" s="89"/>
      <c r="L14" s="210">
        <f t="shared" si="0"/>
        <v>910450783</v>
      </c>
    </row>
    <row r="15" spans="1:12" s="135" customFormat="1" ht="21" customHeight="1" thickBot="1" x14ac:dyDescent="0.25">
      <c r="A15" s="276" t="s">
        <v>510</v>
      </c>
      <c r="B15" s="33"/>
      <c r="C15" s="89"/>
      <c r="D15" s="124"/>
      <c r="E15" s="124"/>
      <c r="F15" s="89"/>
      <c r="G15" s="89"/>
      <c r="H15" s="89">
        <v>136676212</v>
      </c>
      <c r="I15" s="124"/>
      <c r="J15" s="124"/>
      <c r="K15" s="89"/>
      <c r="L15" s="210">
        <f t="shared" si="0"/>
        <v>136676212</v>
      </c>
    </row>
    <row r="16" spans="1:12" s="135" customFormat="1" ht="21" customHeight="1" thickBot="1" x14ac:dyDescent="0.25">
      <c r="A16" s="276" t="s">
        <v>319</v>
      </c>
      <c r="B16" s="89"/>
      <c r="C16" s="89"/>
      <c r="D16" s="124">
        <v>7925000</v>
      </c>
      <c r="E16" s="124"/>
      <c r="F16" s="89">
        <v>2475945</v>
      </c>
      <c r="G16" s="89"/>
      <c r="H16" s="89"/>
      <c r="I16" s="124"/>
      <c r="J16" s="124"/>
      <c r="K16" s="89"/>
      <c r="L16" s="210">
        <f t="shared" si="0"/>
        <v>10400945</v>
      </c>
    </row>
    <row r="17" spans="1:12" s="135" customFormat="1" ht="21" customHeight="1" thickBot="1" x14ac:dyDescent="0.25">
      <c r="A17" s="275" t="s">
        <v>220</v>
      </c>
      <c r="B17" s="89"/>
      <c r="C17" s="89"/>
      <c r="D17" s="124"/>
      <c r="E17" s="124"/>
      <c r="F17" s="89">
        <v>5175936</v>
      </c>
      <c r="G17" s="89"/>
      <c r="H17" s="89"/>
      <c r="I17" s="124"/>
      <c r="J17" s="124"/>
      <c r="K17" s="89"/>
      <c r="L17" s="210">
        <f t="shared" si="0"/>
        <v>5175936</v>
      </c>
    </row>
    <row r="18" spans="1:12" s="135" customFormat="1" ht="21" customHeight="1" thickBot="1" x14ac:dyDescent="0.25">
      <c r="A18" s="546" t="s">
        <v>406</v>
      </c>
      <c r="B18" s="89"/>
      <c r="C18" s="89"/>
      <c r="D18" s="124"/>
      <c r="E18" s="124"/>
      <c r="F18" s="89">
        <v>50000</v>
      </c>
      <c r="G18" s="89"/>
      <c r="H18" s="89">
        <v>1390854858</v>
      </c>
      <c r="I18" s="124"/>
      <c r="J18" s="124"/>
      <c r="K18" s="89"/>
      <c r="L18" s="210">
        <f t="shared" si="0"/>
        <v>1390904858</v>
      </c>
    </row>
    <row r="19" spans="1:12" s="135" customFormat="1" ht="21" customHeight="1" thickBot="1" x14ac:dyDescent="0.25">
      <c r="A19" s="278" t="s">
        <v>222</v>
      </c>
      <c r="B19" s="89"/>
      <c r="C19" s="89"/>
      <c r="D19" s="124">
        <v>15397220</v>
      </c>
      <c r="E19" s="124"/>
      <c r="F19" s="89">
        <v>323796</v>
      </c>
      <c r="G19" s="89"/>
      <c r="H19" s="89">
        <v>4184396</v>
      </c>
      <c r="I19" s="124"/>
      <c r="J19" s="124"/>
      <c r="K19" s="89"/>
      <c r="L19" s="210">
        <f t="shared" si="0"/>
        <v>19905412</v>
      </c>
    </row>
    <row r="20" spans="1:12" s="135" customFormat="1" ht="21" customHeight="1" thickBot="1" x14ac:dyDescent="0.25">
      <c r="A20" s="276" t="s">
        <v>188</v>
      </c>
      <c r="B20" s="89">
        <v>2538500</v>
      </c>
      <c r="C20" s="89">
        <v>495100</v>
      </c>
      <c r="D20" s="124">
        <v>9073000</v>
      </c>
      <c r="E20" s="124"/>
      <c r="F20" s="89">
        <v>1465604</v>
      </c>
      <c r="G20" s="89"/>
      <c r="H20" s="89"/>
      <c r="I20" s="124"/>
      <c r="J20" s="124"/>
      <c r="K20" s="89"/>
      <c r="L20" s="210">
        <f t="shared" si="0"/>
        <v>13572204</v>
      </c>
    </row>
    <row r="21" spans="1:12" ht="21" customHeight="1" thickBot="1" x14ac:dyDescent="0.25">
      <c r="A21" s="276" t="s">
        <v>224</v>
      </c>
      <c r="B21" s="89">
        <v>480000</v>
      </c>
      <c r="C21" s="89">
        <v>85000</v>
      </c>
      <c r="D21" s="124">
        <v>1907000</v>
      </c>
      <c r="E21" s="124"/>
      <c r="F21" s="89"/>
      <c r="G21" s="89"/>
      <c r="H21" s="89"/>
      <c r="I21" s="124"/>
      <c r="J21" s="89"/>
      <c r="K21" s="89"/>
      <c r="L21" s="210">
        <f t="shared" si="0"/>
        <v>2472000</v>
      </c>
    </row>
    <row r="22" spans="1:12" ht="21" customHeight="1" thickBot="1" x14ac:dyDescent="0.25">
      <c r="A22" s="276" t="s">
        <v>225</v>
      </c>
      <c r="B22" s="89"/>
      <c r="C22" s="89"/>
      <c r="D22" s="124"/>
      <c r="E22" s="124"/>
      <c r="F22" s="89">
        <v>11786139</v>
      </c>
      <c r="G22" s="89"/>
      <c r="H22" s="89"/>
      <c r="I22" s="124"/>
      <c r="J22" s="89"/>
      <c r="K22" s="89"/>
      <c r="L22" s="210">
        <f t="shared" si="0"/>
        <v>11786139</v>
      </c>
    </row>
    <row r="23" spans="1:12" ht="21" customHeight="1" thickBot="1" x14ac:dyDescent="0.25">
      <c r="A23" s="276" t="s">
        <v>226</v>
      </c>
      <c r="B23" s="89"/>
      <c r="C23" s="89"/>
      <c r="D23" s="124">
        <v>2884000</v>
      </c>
      <c r="E23" s="124"/>
      <c r="F23" s="89">
        <v>691414</v>
      </c>
      <c r="G23" s="89"/>
      <c r="H23" s="89"/>
      <c r="I23" s="124"/>
      <c r="J23" s="89"/>
      <c r="K23" s="89"/>
      <c r="L23" s="210">
        <f t="shared" si="0"/>
        <v>3575414</v>
      </c>
    </row>
    <row r="24" spans="1:12" ht="21" customHeight="1" thickBot="1" x14ac:dyDescent="0.25">
      <c r="A24" s="276" t="s">
        <v>227</v>
      </c>
      <c r="B24" s="89"/>
      <c r="C24" s="89"/>
      <c r="D24" s="124">
        <v>279400</v>
      </c>
      <c r="E24" s="124"/>
      <c r="F24" s="89"/>
      <c r="G24" s="89"/>
      <c r="H24" s="89"/>
      <c r="I24" s="124"/>
      <c r="J24" s="89"/>
      <c r="K24" s="89"/>
      <c r="L24" s="210">
        <f t="shared" si="0"/>
        <v>279400</v>
      </c>
    </row>
    <row r="25" spans="1:12" ht="21" customHeight="1" thickBot="1" x14ac:dyDescent="0.25">
      <c r="A25" s="276" t="s">
        <v>400</v>
      </c>
      <c r="B25" s="89"/>
      <c r="C25" s="89"/>
      <c r="D25" s="124">
        <v>127000</v>
      </c>
      <c r="E25" s="124"/>
      <c r="F25" s="89"/>
      <c r="G25" s="89"/>
      <c r="H25" s="89"/>
      <c r="I25" s="124"/>
      <c r="J25" s="89"/>
      <c r="K25" s="89"/>
      <c r="L25" s="210">
        <f t="shared" si="0"/>
        <v>127000</v>
      </c>
    </row>
    <row r="26" spans="1:12" s="283" customFormat="1" ht="21" customHeight="1" thickBot="1" x14ac:dyDescent="0.25">
      <c r="A26" s="782" t="s">
        <v>199</v>
      </c>
      <c r="B26" s="89"/>
      <c r="C26" s="89"/>
      <c r="D26" s="124"/>
      <c r="E26" s="124"/>
      <c r="F26" s="89"/>
      <c r="G26" s="89"/>
      <c r="H26" s="89"/>
      <c r="I26" s="124">
        <v>2024000</v>
      </c>
      <c r="J26" s="89"/>
      <c r="K26" s="89"/>
      <c r="L26" s="210">
        <f t="shared" si="0"/>
        <v>2024000</v>
      </c>
    </row>
    <row r="27" spans="1:12" ht="21" customHeight="1" thickBot="1" x14ac:dyDescent="0.25">
      <c r="A27" s="276" t="s">
        <v>221</v>
      </c>
      <c r="B27" s="89"/>
      <c r="C27" s="89"/>
      <c r="D27" s="124">
        <v>432020</v>
      </c>
      <c r="E27" s="124"/>
      <c r="F27" s="89">
        <v>445524</v>
      </c>
      <c r="G27" s="89"/>
      <c r="H27" s="89"/>
      <c r="I27" s="124"/>
      <c r="J27" s="124"/>
      <c r="K27" s="89"/>
      <c r="L27" s="210">
        <f t="shared" si="0"/>
        <v>877544</v>
      </c>
    </row>
    <row r="28" spans="1:12" ht="21" customHeight="1" thickBot="1" x14ac:dyDescent="0.25">
      <c r="A28" s="279" t="s">
        <v>401</v>
      </c>
      <c r="B28" s="89"/>
      <c r="C28" s="89"/>
      <c r="D28" s="124"/>
      <c r="E28" s="124"/>
      <c r="F28" s="89">
        <v>3200000</v>
      </c>
      <c r="G28" s="89"/>
      <c r="H28" s="89"/>
      <c r="I28" s="124"/>
      <c r="J28" s="124"/>
      <c r="K28" s="89"/>
      <c r="L28" s="210">
        <f t="shared" si="0"/>
        <v>3200000</v>
      </c>
    </row>
    <row r="29" spans="1:12" ht="21" customHeight="1" thickBot="1" x14ac:dyDescent="0.25">
      <c r="A29" s="279" t="s">
        <v>511</v>
      </c>
      <c r="B29" s="89"/>
      <c r="C29" s="89"/>
      <c r="D29" s="124">
        <v>2719800</v>
      </c>
      <c r="E29" s="124"/>
      <c r="F29" s="89">
        <v>691414</v>
      </c>
      <c r="G29" s="89">
        <v>352942</v>
      </c>
      <c r="H29" s="89"/>
      <c r="I29" s="124"/>
      <c r="J29" s="124"/>
      <c r="K29" s="89"/>
      <c r="L29" s="210">
        <f t="shared" si="0"/>
        <v>3764156</v>
      </c>
    </row>
    <row r="30" spans="1:12" ht="21" customHeight="1" thickBot="1" x14ac:dyDescent="0.25">
      <c r="A30" s="279" t="s">
        <v>430</v>
      </c>
      <c r="B30" s="89"/>
      <c r="C30" s="89"/>
      <c r="D30" s="124">
        <v>10586695</v>
      </c>
      <c r="E30" s="124"/>
      <c r="F30" s="89"/>
      <c r="G30" s="89"/>
      <c r="H30" s="89"/>
      <c r="I30" s="124"/>
      <c r="J30" s="124"/>
      <c r="K30" s="89"/>
      <c r="L30" s="210">
        <f t="shared" si="0"/>
        <v>10586695</v>
      </c>
    </row>
    <row r="31" spans="1:12" ht="21" customHeight="1" thickBot="1" x14ac:dyDescent="0.25">
      <c r="A31" s="279" t="s">
        <v>320</v>
      </c>
      <c r="B31" s="89"/>
      <c r="C31" s="89"/>
      <c r="D31" s="124"/>
      <c r="E31" s="124">
        <v>1900000</v>
      </c>
      <c r="F31" s="89"/>
      <c r="G31" s="89"/>
      <c r="H31" s="89"/>
      <c r="I31" s="124"/>
      <c r="J31" s="124"/>
      <c r="K31" s="89"/>
      <c r="L31" s="210">
        <f t="shared" si="0"/>
        <v>1900000</v>
      </c>
    </row>
    <row r="32" spans="1:12" ht="28.5" customHeight="1" thickBot="1" x14ac:dyDescent="0.25">
      <c r="A32" s="277" t="s">
        <v>186</v>
      </c>
      <c r="B32" s="89"/>
      <c r="C32" s="89"/>
      <c r="D32" s="124">
        <v>2175000</v>
      </c>
      <c r="E32" s="124"/>
      <c r="F32" s="89">
        <v>3705397</v>
      </c>
      <c r="G32" s="89"/>
      <c r="H32" s="89"/>
      <c r="I32" s="124"/>
      <c r="J32" s="124"/>
      <c r="K32" s="89"/>
      <c r="L32" s="210">
        <f t="shared" si="0"/>
        <v>5880397</v>
      </c>
    </row>
    <row r="33" spans="1:12" ht="21" customHeight="1" thickBot="1" x14ac:dyDescent="0.25">
      <c r="A33" s="279" t="s">
        <v>192</v>
      </c>
      <c r="B33" s="89">
        <v>3558450</v>
      </c>
      <c r="C33" s="89">
        <v>660182</v>
      </c>
      <c r="D33" s="124">
        <v>1123000</v>
      </c>
      <c r="E33" s="124"/>
      <c r="F33" s="89"/>
      <c r="G33" s="89"/>
      <c r="H33" s="89"/>
      <c r="I33" s="109"/>
      <c r="J33" s="109"/>
      <c r="K33" s="89"/>
      <c r="L33" s="210">
        <f t="shared" si="0"/>
        <v>5341632</v>
      </c>
    </row>
    <row r="34" spans="1:12" ht="21" customHeight="1" thickBot="1" x14ac:dyDescent="0.25">
      <c r="A34" s="279" t="s">
        <v>228</v>
      </c>
      <c r="B34" s="89"/>
      <c r="C34" s="89"/>
      <c r="D34" s="124">
        <v>5118000</v>
      </c>
      <c r="E34" s="124">
        <v>33063165</v>
      </c>
      <c r="F34" s="89">
        <v>400000</v>
      </c>
      <c r="G34" s="89"/>
      <c r="H34" s="89"/>
      <c r="I34" s="124"/>
      <c r="J34" s="124"/>
      <c r="K34" s="89"/>
      <c r="L34" s="210">
        <f t="shared" si="0"/>
        <v>38581165</v>
      </c>
    </row>
    <row r="35" spans="1:12" ht="30.75" customHeight="1" thickBot="1" x14ac:dyDescent="0.25">
      <c r="A35" s="278" t="s">
        <v>190</v>
      </c>
      <c r="B35" s="89"/>
      <c r="C35" s="89"/>
      <c r="D35" s="124">
        <v>4500000</v>
      </c>
      <c r="E35" s="124"/>
      <c r="F35" s="89"/>
      <c r="G35" s="89"/>
      <c r="H35" s="89"/>
      <c r="I35" s="124"/>
      <c r="J35" s="89"/>
      <c r="K35" s="89"/>
      <c r="L35" s="210">
        <f t="shared" si="0"/>
        <v>4500000</v>
      </c>
    </row>
    <row r="36" spans="1:12" ht="21" customHeight="1" thickBot="1" x14ac:dyDescent="0.25">
      <c r="A36" s="276" t="s">
        <v>191</v>
      </c>
      <c r="B36" s="89"/>
      <c r="C36" s="89"/>
      <c r="D36" s="124">
        <v>3843904</v>
      </c>
      <c r="E36" s="124"/>
      <c r="F36" s="89"/>
      <c r="G36" s="89"/>
      <c r="H36" s="89"/>
      <c r="I36" s="124"/>
      <c r="J36" s="89"/>
      <c r="K36" s="89">
        <v>10449365</v>
      </c>
      <c r="L36" s="210">
        <f t="shared" si="0"/>
        <v>14293269</v>
      </c>
    </row>
    <row r="37" spans="1:12" ht="21" customHeight="1" thickBot="1" x14ac:dyDescent="0.25">
      <c r="A37" s="129" t="s">
        <v>30</v>
      </c>
      <c r="B37" s="136">
        <f t="shared" ref="B37:K37" si="1">SUM(B6:B36)</f>
        <v>91005049</v>
      </c>
      <c r="C37" s="136">
        <f t="shared" si="1"/>
        <v>11979743</v>
      </c>
      <c r="D37" s="136">
        <f t="shared" si="1"/>
        <v>167106883</v>
      </c>
      <c r="E37" s="136">
        <f t="shared" si="1"/>
        <v>34963165</v>
      </c>
      <c r="F37" s="136">
        <f t="shared" si="1"/>
        <v>79940511</v>
      </c>
      <c r="G37" s="136">
        <f t="shared" si="1"/>
        <v>12668247</v>
      </c>
      <c r="H37" s="136">
        <f t="shared" si="1"/>
        <v>2520052989</v>
      </c>
      <c r="I37" s="136">
        <f t="shared" si="1"/>
        <v>13426123</v>
      </c>
      <c r="J37" s="136">
        <f t="shared" si="1"/>
        <v>0</v>
      </c>
      <c r="K37" s="136">
        <f t="shared" si="1"/>
        <v>20577971</v>
      </c>
      <c r="L37" s="210">
        <f t="shared" si="0"/>
        <v>2951720681</v>
      </c>
    </row>
    <row r="39" spans="1:12" x14ac:dyDescent="0.2">
      <c r="E39" s="2"/>
      <c r="J39" s="125"/>
      <c r="L39" s="2"/>
    </row>
    <row r="41" spans="1:12" x14ac:dyDescent="0.2">
      <c r="A41" s="137"/>
      <c r="B41" s="35"/>
      <c r="C41" s="35"/>
      <c r="D41" s="35"/>
      <c r="E41" s="35"/>
      <c r="F41" s="35"/>
      <c r="G41" s="35"/>
      <c r="H41" s="35"/>
    </row>
    <row r="42" spans="1:12" x14ac:dyDescent="0.2">
      <c r="A42" s="138"/>
      <c r="B42" s="38"/>
      <c r="C42" s="38"/>
      <c r="D42" s="38"/>
      <c r="E42" s="38"/>
      <c r="F42" s="38"/>
      <c r="G42" s="38"/>
      <c r="H42" s="38"/>
      <c r="L42" s="125"/>
    </row>
    <row r="43" spans="1:12" x14ac:dyDescent="0.2">
      <c r="A43" s="39"/>
      <c r="B43" s="119"/>
      <c r="C43" s="119"/>
      <c r="D43" s="119"/>
      <c r="E43" s="119"/>
      <c r="F43" s="119"/>
      <c r="G43" s="119"/>
      <c r="H43" s="119"/>
    </row>
    <row r="44" spans="1:12" x14ac:dyDescent="0.2">
      <c r="A44" s="39"/>
      <c r="B44" s="119"/>
      <c r="C44" s="119"/>
      <c r="D44" s="120"/>
      <c r="E44" s="119"/>
      <c r="F44" s="119"/>
      <c r="G44" s="119"/>
      <c r="H44" s="119"/>
    </row>
    <row r="45" spans="1:12" x14ac:dyDescent="0.2">
      <c r="A45" s="39"/>
      <c r="B45" s="119"/>
      <c r="C45" s="119"/>
      <c r="D45" s="119"/>
      <c r="E45" s="119"/>
      <c r="F45" s="119"/>
      <c r="G45" s="119"/>
      <c r="H45" s="119"/>
    </row>
    <row r="46" spans="1:12" x14ac:dyDescent="0.2">
      <c r="A46" s="39"/>
      <c r="B46" s="119"/>
      <c r="C46" s="119"/>
      <c r="D46" s="119"/>
      <c r="E46" s="119"/>
      <c r="F46" s="119"/>
      <c r="G46" s="119"/>
      <c r="H46" s="119"/>
    </row>
    <row r="47" spans="1:12" x14ac:dyDescent="0.2">
      <c r="A47" s="39"/>
      <c r="B47" s="119"/>
      <c r="C47" s="119"/>
      <c r="D47" s="119"/>
      <c r="E47" s="119"/>
      <c r="F47" s="119"/>
      <c r="G47" s="119"/>
      <c r="H47" s="119"/>
    </row>
    <row r="48" spans="1:12" x14ac:dyDescent="0.2">
      <c r="A48" s="39"/>
      <c r="B48" s="119"/>
      <c r="C48" s="119"/>
      <c r="D48" s="119"/>
      <c r="E48" s="119"/>
      <c r="F48" s="119"/>
      <c r="G48" s="119"/>
      <c r="H48" s="119"/>
    </row>
    <row r="49" spans="1:9" x14ac:dyDescent="0.2">
      <c r="A49" s="39"/>
      <c r="B49" s="119"/>
      <c r="C49" s="119"/>
      <c r="D49" s="119"/>
      <c r="E49" s="119"/>
      <c r="F49" s="119"/>
      <c r="G49" s="119"/>
      <c r="H49" s="119"/>
    </row>
    <row r="50" spans="1:9" x14ac:dyDescent="0.2">
      <c r="A50" s="39"/>
      <c r="B50" s="119"/>
      <c r="C50" s="119"/>
      <c r="D50" s="119"/>
      <c r="E50" s="119"/>
      <c r="F50" s="119"/>
      <c r="G50" s="119"/>
      <c r="H50" s="119"/>
    </row>
    <row r="51" spans="1:9" x14ac:dyDescent="0.2">
      <c r="A51" s="39"/>
      <c r="B51" s="119"/>
      <c r="C51" s="119"/>
      <c r="D51" s="119"/>
      <c r="E51" s="119"/>
      <c r="F51" s="119"/>
      <c r="G51" s="119"/>
      <c r="H51" s="119"/>
    </row>
    <row r="52" spans="1:9" x14ac:dyDescent="0.2">
      <c r="A52" s="39"/>
      <c r="B52" s="119"/>
      <c r="C52" s="119"/>
      <c r="D52" s="119"/>
      <c r="E52" s="119"/>
      <c r="F52" s="119"/>
      <c r="G52" s="119"/>
      <c r="H52" s="119"/>
    </row>
    <row r="53" spans="1:9" x14ac:dyDescent="0.2">
      <c r="A53" s="39"/>
      <c r="B53" s="119"/>
      <c r="C53" s="119"/>
      <c r="D53" s="119"/>
      <c r="E53" s="119"/>
      <c r="F53" s="119"/>
      <c r="G53" s="119"/>
      <c r="H53" s="119"/>
    </row>
    <row r="54" spans="1:9" x14ac:dyDescent="0.2">
      <c r="A54" s="39"/>
      <c r="B54" s="119"/>
      <c r="C54" s="119"/>
      <c r="D54" s="119"/>
      <c r="E54" s="119"/>
      <c r="F54" s="119"/>
      <c r="G54" s="119"/>
      <c r="H54" s="119"/>
      <c r="I54" s="1"/>
    </row>
    <row r="55" spans="1:9" x14ac:dyDescent="0.2">
      <c r="A55" s="39"/>
      <c r="B55" s="119"/>
      <c r="C55" s="119"/>
      <c r="D55" s="119"/>
      <c r="E55" s="119"/>
      <c r="F55" s="119"/>
      <c r="G55" s="119"/>
      <c r="H55" s="119"/>
    </row>
    <row r="56" spans="1:9" x14ac:dyDescent="0.2">
      <c r="A56" s="39"/>
      <c r="B56" s="119"/>
      <c r="C56" s="119"/>
      <c r="D56" s="119"/>
      <c r="E56" s="119"/>
      <c r="F56" s="119"/>
      <c r="G56" s="119"/>
      <c r="H56" s="119"/>
    </row>
    <row r="57" spans="1:9" x14ac:dyDescent="0.2">
      <c r="A57" s="138"/>
      <c r="B57" s="121"/>
      <c r="C57" s="121"/>
      <c r="D57" s="121"/>
      <c r="E57" s="121"/>
      <c r="F57" s="121"/>
      <c r="G57" s="121"/>
      <c r="H57" s="121"/>
    </row>
    <row r="58" spans="1:9" x14ac:dyDescent="0.2">
      <c r="B58" s="1"/>
      <c r="C58" s="1"/>
      <c r="D58" s="1"/>
      <c r="E58" s="1"/>
      <c r="F58" s="1"/>
      <c r="G58" s="1"/>
      <c r="H58" s="1"/>
    </row>
    <row r="59" spans="1:9" x14ac:dyDescent="0.2">
      <c r="B59" s="1"/>
      <c r="C59" s="1"/>
      <c r="D59" s="1"/>
      <c r="E59" s="1"/>
      <c r="F59" s="1"/>
      <c r="G59" s="1"/>
      <c r="H59" s="1"/>
    </row>
  </sheetData>
  <mergeCells count="2">
    <mergeCell ref="A2:L2"/>
    <mergeCell ref="A4:A5"/>
  </mergeCells>
  <phoneticPr fontId="39" type="noConversion"/>
  <pageMargins left="0.74803149606299213" right="0.74803149606299213" top="0.98425196850393704" bottom="0.98425196850393704" header="0.51181102362204722" footer="0.51181102362204722"/>
  <pageSetup paperSize="9" scale="39" orientation="landscape" r:id="rId1"/>
  <headerFooter alignWithMargins="0">
    <oddHeader>&amp;R3.1. sz. melléklet
..../ 2018. (....) Egyek Önk.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58"/>
  <sheetViews>
    <sheetView topLeftCell="A22" zoomScaleNormal="100" zoomScaleSheetLayoutView="100" workbookViewId="0">
      <selection activeCell="F48" sqref="F48"/>
    </sheetView>
  </sheetViews>
  <sheetFormatPr defaultRowHeight="12.75" x14ac:dyDescent="0.2"/>
  <cols>
    <col min="1" max="1" width="49" customWidth="1"/>
    <col min="2" max="2" width="15.7109375" customWidth="1"/>
    <col min="3" max="3" width="17.28515625" customWidth="1"/>
    <col min="4" max="4" width="21" customWidth="1"/>
    <col min="5" max="5" width="17.5703125" customWidth="1"/>
    <col min="6" max="7" width="18" customWidth="1"/>
    <col min="8" max="8" width="16.42578125" customWidth="1"/>
    <col min="9" max="9" width="15.7109375" customWidth="1"/>
    <col min="10" max="10" width="15.140625" customWidth="1"/>
    <col min="11" max="11" width="16.7109375" customWidth="1"/>
    <col min="12" max="12" width="17.28515625" customWidth="1"/>
  </cols>
  <sheetData>
    <row r="2" spans="1:12" ht="15.75" x14ac:dyDescent="0.25">
      <c r="A2" s="918" t="s">
        <v>509</v>
      </c>
      <c r="B2" s="919"/>
      <c r="C2" s="919"/>
      <c r="D2" s="919"/>
      <c r="E2" s="919"/>
      <c r="F2" s="919"/>
      <c r="G2" s="919"/>
      <c r="H2" s="919"/>
      <c r="I2" s="920"/>
      <c r="J2" s="920"/>
      <c r="K2" s="920"/>
      <c r="L2" s="920"/>
    </row>
    <row r="3" spans="1:12" ht="13.5" thickBot="1" x14ac:dyDescent="0.25">
      <c r="L3" s="247"/>
    </row>
    <row r="4" spans="1:12" ht="102" customHeight="1" thickBot="1" x14ac:dyDescent="0.25">
      <c r="A4" s="872" t="s">
        <v>185</v>
      </c>
      <c r="B4" s="156" t="s">
        <v>205</v>
      </c>
      <c r="C4" s="156" t="s">
        <v>216</v>
      </c>
      <c r="D4" s="156" t="s">
        <v>207</v>
      </c>
      <c r="E4" s="156" t="s">
        <v>217</v>
      </c>
      <c r="F4" s="156" t="s">
        <v>213</v>
      </c>
      <c r="G4" s="156" t="s">
        <v>431</v>
      </c>
      <c r="H4" s="156" t="s">
        <v>209</v>
      </c>
      <c r="I4" s="156" t="s">
        <v>210</v>
      </c>
      <c r="J4" s="156" t="s">
        <v>211</v>
      </c>
      <c r="K4" s="156" t="s">
        <v>219</v>
      </c>
      <c r="L4" s="157" t="s">
        <v>41</v>
      </c>
    </row>
    <row r="5" spans="1:12" ht="21" customHeight="1" thickBot="1" x14ac:dyDescent="0.25">
      <c r="A5" s="873"/>
      <c r="B5" s="33" t="s">
        <v>448</v>
      </c>
      <c r="C5" s="33" t="s">
        <v>448</v>
      </c>
      <c r="D5" s="33" t="s">
        <v>448</v>
      </c>
      <c r="E5" s="33" t="s">
        <v>448</v>
      </c>
      <c r="F5" s="33" t="s">
        <v>448</v>
      </c>
      <c r="G5" s="33" t="s">
        <v>448</v>
      </c>
      <c r="H5" s="33" t="s">
        <v>448</v>
      </c>
      <c r="I5" s="33" t="s">
        <v>448</v>
      </c>
      <c r="J5" s="33" t="s">
        <v>448</v>
      </c>
      <c r="K5" s="33" t="s">
        <v>448</v>
      </c>
      <c r="L5" s="33" t="s">
        <v>448</v>
      </c>
    </row>
    <row r="6" spans="1:12" ht="21" customHeight="1" thickBot="1" x14ac:dyDescent="0.25">
      <c r="A6" s="279" t="s">
        <v>229</v>
      </c>
      <c r="B6" s="89">
        <v>30106444</v>
      </c>
      <c r="C6" s="89">
        <v>5430800</v>
      </c>
      <c r="D6" s="124">
        <v>12455000</v>
      </c>
      <c r="E6" s="124"/>
      <c r="F6" s="89">
        <v>2561169</v>
      </c>
      <c r="G6" s="89">
        <v>10000000</v>
      </c>
      <c r="H6" s="89">
        <v>4275000</v>
      </c>
      <c r="I6" s="124"/>
      <c r="J6" s="124"/>
      <c r="K6" s="89"/>
      <c r="L6" s="210">
        <f>SUM(B6:K6)</f>
        <v>64828413</v>
      </c>
    </row>
    <row r="7" spans="1:12" ht="21" customHeight="1" thickBot="1" x14ac:dyDescent="0.25">
      <c r="A7" s="279" t="s">
        <v>194</v>
      </c>
      <c r="B7" s="89"/>
      <c r="C7" s="89"/>
      <c r="D7" s="124">
        <v>244000</v>
      </c>
      <c r="E7" s="124"/>
      <c r="F7" s="89"/>
      <c r="G7" s="89">
        <v>1764706</v>
      </c>
      <c r="H7" s="89">
        <v>2805000</v>
      </c>
      <c r="I7" s="124"/>
      <c r="J7" s="124"/>
      <c r="K7" s="89"/>
      <c r="L7" s="210">
        <f t="shared" ref="L7:L37" si="0">SUM(B7:K7)</f>
        <v>4813706</v>
      </c>
    </row>
    <row r="8" spans="1:12" ht="31.5" customHeight="1" thickBot="1" x14ac:dyDescent="0.25">
      <c r="A8" s="278" t="s">
        <v>187</v>
      </c>
      <c r="B8" s="89"/>
      <c r="C8" s="89"/>
      <c r="D8" s="124">
        <v>57964655</v>
      </c>
      <c r="E8" s="124"/>
      <c r="F8" s="89">
        <v>4389508</v>
      </c>
      <c r="G8" s="89"/>
      <c r="H8" s="89">
        <v>73655829</v>
      </c>
      <c r="I8" s="124"/>
      <c r="J8" s="124"/>
      <c r="K8" s="89"/>
      <c r="L8" s="210">
        <f>SUM(B8:K8)</f>
        <v>136009992</v>
      </c>
    </row>
    <row r="9" spans="1:12" ht="31.5" customHeight="1" thickBot="1" x14ac:dyDescent="0.25">
      <c r="A9" s="781" t="s">
        <v>399</v>
      </c>
      <c r="B9" s="780"/>
      <c r="C9" s="89"/>
      <c r="D9" s="124"/>
      <c r="E9" s="124"/>
      <c r="F9" s="89">
        <v>565446</v>
      </c>
      <c r="G9" s="89"/>
      <c r="H9" s="89"/>
      <c r="I9" s="124"/>
      <c r="J9" s="124"/>
      <c r="K9" s="89">
        <v>10128606</v>
      </c>
      <c r="L9" s="210">
        <f t="shared" si="0"/>
        <v>10694052</v>
      </c>
    </row>
    <row r="10" spans="1:12" ht="31.5" customHeight="1" thickBot="1" x14ac:dyDescent="0.25">
      <c r="A10" s="781" t="s">
        <v>429</v>
      </c>
      <c r="B10" s="780"/>
      <c r="C10" s="89"/>
      <c r="D10" s="124"/>
      <c r="E10" s="124"/>
      <c r="F10" s="89">
        <v>23756000</v>
      </c>
      <c r="G10" s="89"/>
      <c r="H10" s="89"/>
      <c r="I10" s="124"/>
      <c r="J10" s="124"/>
      <c r="K10" s="89"/>
      <c r="L10" s="210">
        <f t="shared" si="0"/>
        <v>23756000</v>
      </c>
    </row>
    <row r="11" spans="1:12" ht="21" customHeight="1" thickBot="1" x14ac:dyDescent="0.25">
      <c r="A11" s="276" t="s">
        <v>223</v>
      </c>
      <c r="B11" s="89"/>
      <c r="C11" s="89"/>
      <c r="D11" s="124"/>
      <c r="E11" s="124"/>
      <c r="F11" s="89">
        <v>10622443</v>
      </c>
      <c r="G11" s="89"/>
      <c r="H11" s="89"/>
      <c r="I11" s="124"/>
      <c r="J11" s="89"/>
      <c r="K11" s="89"/>
      <c r="L11" s="210">
        <f t="shared" si="0"/>
        <v>10622443</v>
      </c>
    </row>
    <row r="12" spans="1:12" ht="21" customHeight="1" thickBot="1" x14ac:dyDescent="0.25">
      <c r="A12" s="279" t="s">
        <v>193</v>
      </c>
      <c r="B12" s="89">
        <v>54321655</v>
      </c>
      <c r="C12" s="89">
        <v>5308661</v>
      </c>
      <c r="D12" s="124">
        <v>22363189</v>
      </c>
      <c r="E12" s="124"/>
      <c r="F12" s="89">
        <v>7634776</v>
      </c>
      <c r="G12" s="89"/>
      <c r="H12" s="89">
        <v>8403633</v>
      </c>
      <c r="I12" s="124"/>
      <c r="J12" s="124"/>
      <c r="K12" s="89"/>
      <c r="L12" s="210">
        <f t="shared" si="0"/>
        <v>98031914</v>
      </c>
    </row>
    <row r="13" spans="1:12" ht="21" customHeight="1" thickBot="1" x14ac:dyDescent="0.25">
      <c r="A13" s="279" t="s">
        <v>402</v>
      </c>
      <c r="B13" s="89"/>
      <c r="C13" s="89"/>
      <c r="D13" s="124">
        <v>5989000</v>
      </c>
      <c r="E13" s="124"/>
      <c r="F13" s="89"/>
      <c r="G13" s="89"/>
      <c r="H13" s="89">
        <v>700000</v>
      </c>
      <c r="I13" s="124"/>
      <c r="J13" s="124"/>
      <c r="K13" s="89"/>
      <c r="L13" s="210">
        <f t="shared" si="0"/>
        <v>6689000</v>
      </c>
    </row>
    <row r="14" spans="1:12" s="135" customFormat="1" ht="21" customHeight="1" thickBot="1" x14ac:dyDescent="0.25">
      <c r="A14" s="276" t="s">
        <v>314</v>
      </c>
      <c r="B14" s="33"/>
      <c r="C14" s="89"/>
      <c r="D14" s="124"/>
      <c r="E14" s="124"/>
      <c r="F14" s="89"/>
      <c r="G14" s="89">
        <v>550599</v>
      </c>
      <c r="H14" s="89">
        <v>898498061</v>
      </c>
      <c r="I14" s="124">
        <v>11402123</v>
      </c>
      <c r="J14" s="124"/>
      <c r="K14" s="89"/>
      <c r="L14" s="210">
        <f t="shared" si="0"/>
        <v>910450783</v>
      </c>
    </row>
    <row r="15" spans="1:12" s="135" customFormat="1" ht="21" customHeight="1" thickBot="1" x14ac:dyDescent="0.25">
      <c r="A15" s="276" t="s">
        <v>510</v>
      </c>
      <c r="B15" s="33"/>
      <c r="C15" s="89"/>
      <c r="D15" s="124"/>
      <c r="E15" s="124"/>
      <c r="F15" s="89"/>
      <c r="G15" s="89"/>
      <c r="H15" s="89">
        <v>136676212</v>
      </c>
      <c r="I15" s="124"/>
      <c r="J15" s="124"/>
      <c r="K15" s="89"/>
      <c r="L15" s="210">
        <f t="shared" si="0"/>
        <v>136676212</v>
      </c>
    </row>
    <row r="16" spans="1:12" s="135" customFormat="1" ht="21" customHeight="1" thickBot="1" x14ac:dyDescent="0.25">
      <c r="A16" s="276" t="s">
        <v>319</v>
      </c>
      <c r="B16" s="89"/>
      <c r="C16" s="89"/>
      <c r="D16" s="124">
        <v>7925000</v>
      </c>
      <c r="E16" s="124"/>
      <c r="F16" s="89">
        <v>2475945</v>
      </c>
      <c r="G16" s="89"/>
      <c r="H16" s="89"/>
      <c r="I16" s="124"/>
      <c r="J16" s="124"/>
      <c r="K16" s="89"/>
      <c r="L16" s="210">
        <f t="shared" si="0"/>
        <v>10400945</v>
      </c>
    </row>
    <row r="17" spans="1:12" s="135" customFormat="1" ht="21" customHeight="1" thickBot="1" x14ac:dyDescent="0.25">
      <c r="A17" s="275" t="s">
        <v>220</v>
      </c>
      <c r="B17" s="89"/>
      <c r="C17" s="89"/>
      <c r="D17" s="124"/>
      <c r="E17" s="124"/>
      <c r="F17" s="89">
        <v>5175936</v>
      </c>
      <c r="G17" s="89"/>
      <c r="H17" s="89"/>
      <c r="I17" s="124"/>
      <c r="J17" s="124"/>
      <c r="K17" s="89"/>
      <c r="L17" s="210">
        <f t="shared" si="0"/>
        <v>5175936</v>
      </c>
    </row>
    <row r="18" spans="1:12" s="135" customFormat="1" ht="21" customHeight="1" thickBot="1" x14ac:dyDescent="0.25">
      <c r="A18" s="546" t="s">
        <v>406</v>
      </c>
      <c r="B18" s="89"/>
      <c r="C18" s="89"/>
      <c r="D18" s="124"/>
      <c r="E18" s="124"/>
      <c r="F18" s="89">
        <v>50000</v>
      </c>
      <c r="G18" s="89"/>
      <c r="H18" s="89">
        <v>1390854858</v>
      </c>
      <c r="I18" s="124"/>
      <c r="J18" s="124"/>
      <c r="K18" s="89"/>
      <c r="L18" s="210">
        <f t="shared" si="0"/>
        <v>1390904858</v>
      </c>
    </row>
    <row r="19" spans="1:12" s="135" customFormat="1" ht="21" customHeight="1" thickBot="1" x14ac:dyDescent="0.25">
      <c r="A19" s="278" t="s">
        <v>222</v>
      </c>
      <c r="B19" s="89"/>
      <c r="C19" s="89"/>
      <c r="D19" s="124">
        <v>15397220</v>
      </c>
      <c r="E19" s="124"/>
      <c r="F19" s="89">
        <v>323796</v>
      </c>
      <c r="G19" s="89"/>
      <c r="H19" s="89">
        <v>4184396</v>
      </c>
      <c r="I19" s="124"/>
      <c r="J19" s="124"/>
      <c r="K19" s="89"/>
      <c r="L19" s="210">
        <f t="shared" si="0"/>
        <v>19905412</v>
      </c>
    </row>
    <row r="20" spans="1:12" s="135" customFormat="1" ht="21" customHeight="1" thickBot="1" x14ac:dyDescent="0.25">
      <c r="A20" s="276" t="s">
        <v>188</v>
      </c>
      <c r="B20" s="89">
        <v>2538500</v>
      </c>
      <c r="C20" s="89">
        <v>495100</v>
      </c>
      <c r="D20" s="124">
        <v>9073000</v>
      </c>
      <c r="E20" s="124"/>
      <c r="F20" s="89">
        <v>1465604</v>
      </c>
      <c r="G20" s="89"/>
      <c r="H20" s="89"/>
      <c r="I20" s="124"/>
      <c r="J20" s="124"/>
      <c r="K20" s="89"/>
      <c r="L20" s="210">
        <f t="shared" si="0"/>
        <v>13572204</v>
      </c>
    </row>
    <row r="21" spans="1:12" ht="21" customHeight="1" thickBot="1" x14ac:dyDescent="0.25">
      <c r="A21" s="276" t="s">
        <v>224</v>
      </c>
      <c r="B21" s="89">
        <v>480000</v>
      </c>
      <c r="C21" s="89">
        <v>85000</v>
      </c>
      <c r="D21" s="124">
        <v>1907000</v>
      </c>
      <c r="E21" s="124"/>
      <c r="F21" s="89"/>
      <c r="G21" s="89"/>
      <c r="H21" s="89"/>
      <c r="I21" s="124"/>
      <c r="J21" s="89"/>
      <c r="K21" s="89"/>
      <c r="L21" s="210">
        <f t="shared" si="0"/>
        <v>2472000</v>
      </c>
    </row>
    <row r="22" spans="1:12" ht="21" customHeight="1" thickBot="1" x14ac:dyDescent="0.25">
      <c r="A22" s="276" t="s">
        <v>225</v>
      </c>
      <c r="B22" s="89"/>
      <c r="C22" s="89"/>
      <c r="D22" s="124"/>
      <c r="E22" s="124"/>
      <c r="F22" s="89">
        <v>11786139</v>
      </c>
      <c r="G22" s="89"/>
      <c r="H22" s="89"/>
      <c r="I22" s="124"/>
      <c r="J22" s="89"/>
      <c r="K22" s="89"/>
      <c r="L22" s="210">
        <f t="shared" si="0"/>
        <v>11786139</v>
      </c>
    </row>
    <row r="23" spans="1:12" ht="21" customHeight="1" thickBot="1" x14ac:dyDescent="0.25">
      <c r="A23" s="276" t="s">
        <v>226</v>
      </c>
      <c r="B23" s="89"/>
      <c r="C23" s="89"/>
      <c r="D23" s="124">
        <v>2884000</v>
      </c>
      <c r="E23" s="124"/>
      <c r="F23" s="89">
        <v>691414</v>
      </c>
      <c r="G23" s="89"/>
      <c r="H23" s="89"/>
      <c r="I23" s="124"/>
      <c r="J23" s="89"/>
      <c r="K23" s="89"/>
      <c r="L23" s="210">
        <f t="shared" si="0"/>
        <v>3575414</v>
      </c>
    </row>
    <row r="24" spans="1:12" ht="21" customHeight="1" thickBot="1" x14ac:dyDescent="0.25">
      <c r="A24" s="276" t="s">
        <v>227</v>
      </c>
      <c r="B24" s="89"/>
      <c r="C24" s="89"/>
      <c r="D24" s="124">
        <v>279400</v>
      </c>
      <c r="E24" s="124"/>
      <c r="F24" s="89"/>
      <c r="G24" s="89"/>
      <c r="H24" s="89"/>
      <c r="I24" s="124"/>
      <c r="J24" s="89"/>
      <c r="K24" s="89"/>
      <c r="L24" s="210">
        <f t="shared" si="0"/>
        <v>279400</v>
      </c>
    </row>
    <row r="25" spans="1:12" ht="21" customHeight="1" thickBot="1" x14ac:dyDescent="0.25">
      <c r="A25" s="276" t="s">
        <v>400</v>
      </c>
      <c r="B25" s="89"/>
      <c r="C25" s="89"/>
      <c r="D25" s="124">
        <v>127000</v>
      </c>
      <c r="E25" s="124"/>
      <c r="F25" s="89"/>
      <c r="G25" s="89"/>
      <c r="H25" s="89"/>
      <c r="I25" s="124"/>
      <c r="J25" s="89"/>
      <c r="K25" s="89"/>
      <c r="L25" s="210">
        <f t="shared" si="0"/>
        <v>127000</v>
      </c>
    </row>
    <row r="26" spans="1:12" s="283" customFormat="1" ht="21" customHeight="1" thickBot="1" x14ac:dyDescent="0.25">
      <c r="A26" s="782" t="s">
        <v>199</v>
      </c>
      <c r="B26" s="89"/>
      <c r="C26" s="89"/>
      <c r="D26" s="124"/>
      <c r="E26" s="124"/>
      <c r="F26" s="89"/>
      <c r="G26" s="89"/>
      <c r="H26" s="89"/>
      <c r="I26" s="124">
        <v>2024000</v>
      </c>
      <c r="J26" s="89"/>
      <c r="K26" s="89"/>
      <c r="L26" s="210">
        <f t="shared" si="0"/>
        <v>2024000</v>
      </c>
    </row>
    <row r="27" spans="1:12" ht="21" customHeight="1" thickBot="1" x14ac:dyDescent="0.25">
      <c r="A27" s="276" t="s">
        <v>221</v>
      </c>
      <c r="B27" s="89"/>
      <c r="C27" s="89"/>
      <c r="D27" s="124">
        <v>432020</v>
      </c>
      <c r="E27" s="124"/>
      <c r="F27" s="89">
        <v>445524</v>
      </c>
      <c r="G27" s="89"/>
      <c r="H27" s="89"/>
      <c r="I27" s="124"/>
      <c r="J27" s="124"/>
      <c r="K27" s="89"/>
      <c r="L27" s="210">
        <f t="shared" si="0"/>
        <v>877544</v>
      </c>
    </row>
    <row r="28" spans="1:12" ht="21" customHeight="1" thickBot="1" x14ac:dyDescent="0.25">
      <c r="A28" s="279" t="s">
        <v>401</v>
      </c>
      <c r="B28" s="89"/>
      <c r="C28" s="89"/>
      <c r="D28" s="124"/>
      <c r="E28" s="124"/>
      <c r="F28" s="89">
        <v>3200000</v>
      </c>
      <c r="G28" s="89"/>
      <c r="H28" s="89"/>
      <c r="I28" s="124"/>
      <c r="J28" s="124"/>
      <c r="K28" s="89"/>
      <c r="L28" s="210">
        <f t="shared" si="0"/>
        <v>3200000</v>
      </c>
    </row>
    <row r="29" spans="1:12" ht="21" customHeight="1" thickBot="1" x14ac:dyDescent="0.25">
      <c r="A29" s="279" t="s">
        <v>511</v>
      </c>
      <c r="B29" s="89"/>
      <c r="C29" s="89"/>
      <c r="D29" s="124">
        <v>2719800</v>
      </c>
      <c r="E29" s="124"/>
      <c r="F29" s="89">
        <v>691414</v>
      </c>
      <c r="G29" s="89">
        <v>352942</v>
      </c>
      <c r="H29" s="89"/>
      <c r="I29" s="124"/>
      <c r="J29" s="124"/>
      <c r="K29" s="89"/>
      <c r="L29" s="210">
        <f t="shared" si="0"/>
        <v>3764156</v>
      </c>
    </row>
    <row r="30" spans="1:12" ht="21" customHeight="1" thickBot="1" x14ac:dyDescent="0.25">
      <c r="A30" s="279" t="s">
        <v>430</v>
      </c>
      <c r="B30" s="89"/>
      <c r="C30" s="89"/>
      <c r="D30" s="124">
        <v>10586695</v>
      </c>
      <c r="E30" s="124"/>
      <c r="F30" s="89"/>
      <c r="G30" s="89"/>
      <c r="H30" s="89"/>
      <c r="I30" s="124"/>
      <c r="J30" s="124"/>
      <c r="K30" s="89"/>
      <c r="L30" s="210">
        <f t="shared" si="0"/>
        <v>10586695</v>
      </c>
    </row>
    <row r="31" spans="1:12" ht="21" customHeight="1" thickBot="1" x14ac:dyDescent="0.25">
      <c r="A31" s="279" t="s">
        <v>320</v>
      </c>
      <c r="B31" s="89"/>
      <c r="C31" s="89"/>
      <c r="D31" s="124"/>
      <c r="E31" s="124">
        <v>1900000</v>
      </c>
      <c r="F31" s="89"/>
      <c r="G31" s="89"/>
      <c r="H31" s="89"/>
      <c r="I31" s="124"/>
      <c r="J31" s="124"/>
      <c r="K31" s="89"/>
      <c r="L31" s="210">
        <f t="shared" si="0"/>
        <v>1900000</v>
      </c>
    </row>
    <row r="32" spans="1:12" ht="28.5" customHeight="1" thickBot="1" x14ac:dyDescent="0.25">
      <c r="A32" s="277" t="s">
        <v>186</v>
      </c>
      <c r="B32" s="89"/>
      <c r="C32" s="89"/>
      <c r="D32" s="124">
        <v>2175000</v>
      </c>
      <c r="E32" s="124"/>
      <c r="F32" s="89">
        <v>3705397</v>
      </c>
      <c r="G32" s="89"/>
      <c r="H32" s="89"/>
      <c r="I32" s="124"/>
      <c r="J32" s="124"/>
      <c r="K32" s="89"/>
      <c r="L32" s="210">
        <f t="shared" si="0"/>
        <v>5880397</v>
      </c>
    </row>
    <row r="33" spans="1:12" ht="21" customHeight="1" thickBot="1" x14ac:dyDescent="0.25">
      <c r="A33" s="279" t="s">
        <v>192</v>
      </c>
      <c r="B33" s="89">
        <v>3558450</v>
      </c>
      <c r="C33" s="89">
        <v>660182</v>
      </c>
      <c r="D33" s="124">
        <v>1123000</v>
      </c>
      <c r="E33" s="124"/>
      <c r="F33" s="89"/>
      <c r="G33" s="89"/>
      <c r="H33" s="89"/>
      <c r="I33" s="109"/>
      <c r="J33" s="109"/>
      <c r="K33" s="89"/>
      <c r="L33" s="210">
        <f t="shared" si="0"/>
        <v>5341632</v>
      </c>
    </row>
    <row r="34" spans="1:12" ht="21" customHeight="1" thickBot="1" x14ac:dyDescent="0.25">
      <c r="A34" s="279" t="s">
        <v>228</v>
      </c>
      <c r="B34" s="89"/>
      <c r="C34" s="89"/>
      <c r="D34" s="124">
        <v>5118000</v>
      </c>
      <c r="E34" s="124">
        <v>33063165</v>
      </c>
      <c r="F34" s="89">
        <v>400000</v>
      </c>
      <c r="G34" s="89"/>
      <c r="H34" s="89"/>
      <c r="I34" s="124"/>
      <c r="J34" s="124"/>
      <c r="K34" s="89"/>
      <c r="L34" s="210">
        <f t="shared" si="0"/>
        <v>38581165</v>
      </c>
    </row>
    <row r="35" spans="1:12" ht="30.75" customHeight="1" thickBot="1" x14ac:dyDescent="0.25">
      <c r="A35" s="278" t="s">
        <v>190</v>
      </c>
      <c r="B35" s="89"/>
      <c r="C35" s="89"/>
      <c r="D35" s="124">
        <v>4500000</v>
      </c>
      <c r="E35" s="124"/>
      <c r="F35" s="89"/>
      <c r="G35" s="89"/>
      <c r="H35" s="89"/>
      <c r="I35" s="124"/>
      <c r="J35" s="89"/>
      <c r="K35" s="89"/>
      <c r="L35" s="210">
        <f t="shared" si="0"/>
        <v>4500000</v>
      </c>
    </row>
    <row r="36" spans="1:12" ht="21" customHeight="1" thickBot="1" x14ac:dyDescent="0.25">
      <c r="A36" s="276" t="s">
        <v>191</v>
      </c>
      <c r="B36" s="89"/>
      <c r="C36" s="89"/>
      <c r="D36" s="124">
        <v>3843904</v>
      </c>
      <c r="E36" s="124"/>
      <c r="F36" s="89"/>
      <c r="G36" s="89"/>
      <c r="H36" s="89"/>
      <c r="I36" s="124"/>
      <c r="J36" s="89"/>
      <c r="K36" s="89">
        <v>10449365</v>
      </c>
      <c r="L36" s="210">
        <f t="shared" si="0"/>
        <v>14293269</v>
      </c>
    </row>
    <row r="37" spans="1:12" ht="21" customHeight="1" thickBot="1" x14ac:dyDescent="0.25">
      <c r="A37" s="129" t="s">
        <v>30</v>
      </c>
      <c r="B37" s="136">
        <f t="shared" ref="B37:K37" si="1">SUM(B6:B36)</f>
        <v>91005049</v>
      </c>
      <c r="C37" s="136">
        <f t="shared" si="1"/>
        <v>11979743</v>
      </c>
      <c r="D37" s="136">
        <f t="shared" si="1"/>
        <v>167106883</v>
      </c>
      <c r="E37" s="136">
        <f t="shared" si="1"/>
        <v>34963165</v>
      </c>
      <c r="F37" s="136">
        <f t="shared" si="1"/>
        <v>79940511</v>
      </c>
      <c r="G37" s="136">
        <f t="shared" si="1"/>
        <v>12668247</v>
      </c>
      <c r="H37" s="136">
        <f t="shared" si="1"/>
        <v>2520052989</v>
      </c>
      <c r="I37" s="136">
        <f t="shared" si="1"/>
        <v>13426123</v>
      </c>
      <c r="J37" s="136">
        <f t="shared" si="1"/>
        <v>0</v>
      </c>
      <c r="K37" s="136">
        <f t="shared" si="1"/>
        <v>20577971</v>
      </c>
      <c r="L37" s="210">
        <f t="shared" si="0"/>
        <v>2951720681</v>
      </c>
    </row>
    <row r="38" spans="1:12" x14ac:dyDescent="0.2">
      <c r="E38" s="2"/>
      <c r="J38" s="125"/>
      <c r="L38" s="2"/>
    </row>
    <row r="40" spans="1:12" x14ac:dyDescent="0.2">
      <c r="A40" s="137"/>
      <c r="B40" s="35"/>
      <c r="C40" s="35"/>
      <c r="D40" s="35"/>
      <c r="E40" s="35"/>
      <c r="F40" s="35"/>
      <c r="G40" s="35"/>
      <c r="H40" s="35"/>
    </row>
    <row r="41" spans="1:12" x14ac:dyDescent="0.2">
      <c r="A41" s="138"/>
      <c r="B41" s="38"/>
      <c r="C41" s="38"/>
      <c r="D41" s="38"/>
      <c r="E41" s="38"/>
      <c r="F41" s="38"/>
      <c r="G41" s="38"/>
      <c r="H41" s="38"/>
    </row>
    <row r="42" spans="1:12" x14ac:dyDescent="0.2">
      <c r="A42" s="39"/>
      <c r="B42" s="119"/>
      <c r="C42" s="119"/>
      <c r="D42" s="119"/>
      <c r="E42" s="119"/>
      <c r="F42" s="119"/>
      <c r="G42" s="119"/>
      <c r="H42" s="119"/>
    </row>
    <row r="43" spans="1:12" x14ac:dyDescent="0.2">
      <c r="A43" s="39"/>
      <c r="B43" s="119"/>
      <c r="C43" s="119"/>
      <c r="D43" s="120"/>
      <c r="E43" s="119"/>
      <c r="F43" s="119"/>
      <c r="G43" s="119"/>
      <c r="H43" s="119"/>
    </row>
    <row r="44" spans="1:12" x14ac:dyDescent="0.2">
      <c r="A44" s="39"/>
      <c r="B44" s="119"/>
      <c r="C44" s="119"/>
      <c r="D44" s="119"/>
      <c r="E44" s="119"/>
      <c r="F44" s="119"/>
      <c r="G44" s="119"/>
      <c r="H44" s="119"/>
    </row>
    <row r="45" spans="1:12" x14ac:dyDescent="0.2">
      <c r="A45" s="39"/>
      <c r="B45" s="119"/>
      <c r="C45" s="119"/>
      <c r="D45" s="119"/>
      <c r="E45" s="119"/>
      <c r="F45" s="119"/>
      <c r="G45" s="119"/>
      <c r="H45" s="119"/>
    </row>
    <row r="46" spans="1:12" x14ac:dyDescent="0.2">
      <c r="A46" s="39"/>
      <c r="B46" s="119"/>
      <c r="C46" s="119"/>
      <c r="D46" s="119"/>
      <c r="E46" s="119"/>
      <c r="F46" s="119"/>
      <c r="G46" s="119"/>
      <c r="H46" s="119"/>
    </row>
    <row r="47" spans="1:12" x14ac:dyDescent="0.2">
      <c r="A47" s="39"/>
      <c r="B47" s="119"/>
      <c r="C47" s="119"/>
      <c r="D47" s="119"/>
      <c r="E47" s="119"/>
      <c r="F47" s="119"/>
      <c r="G47" s="119"/>
      <c r="H47" s="119"/>
    </row>
    <row r="48" spans="1:12" x14ac:dyDescent="0.2">
      <c r="A48" s="39"/>
      <c r="B48" s="119"/>
      <c r="C48" s="119"/>
      <c r="D48" s="119"/>
      <c r="E48" s="119"/>
      <c r="F48" s="119"/>
      <c r="G48" s="119"/>
      <c r="H48" s="119"/>
    </row>
    <row r="49" spans="1:9" x14ac:dyDescent="0.2">
      <c r="A49" s="39"/>
      <c r="B49" s="119"/>
      <c r="C49" s="119"/>
      <c r="D49" s="119"/>
      <c r="E49" s="119"/>
      <c r="F49" s="119"/>
      <c r="G49" s="119"/>
      <c r="H49" s="119"/>
    </row>
    <row r="50" spans="1:9" x14ac:dyDescent="0.2">
      <c r="A50" s="39"/>
      <c r="B50" s="119"/>
      <c r="C50" s="119"/>
      <c r="D50" s="119"/>
      <c r="E50" s="119"/>
      <c r="F50" s="119"/>
      <c r="G50" s="119"/>
      <c r="H50" s="119"/>
    </row>
    <row r="51" spans="1:9" x14ac:dyDescent="0.2">
      <c r="A51" s="39"/>
      <c r="B51" s="119"/>
      <c r="C51" s="119"/>
      <c r="D51" s="119"/>
      <c r="E51" s="119"/>
      <c r="F51" s="119"/>
      <c r="G51" s="119"/>
      <c r="H51" s="119"/>
    </row>
    <row r="52" spans="1:9" x14ac:dyDescent="0.2">
      <c r="A52" s="39"/>
      <c r="B52" s="119"/>
      <c r="C52" s="119"/>
      <c r="D52" s="119"/>
      <c r="E52" s="119"/>
      <c r="F52" s="119"/>
      <c r="G52" s="119"/>
      <c r="H52" s="119"/>
    </row>
    <row r="53" spans="1:9" x14ac:dyDescent="0.2">
      <c r="A53" s="39"/>
      <c r="B53" s="119"/>
      <c r="C53" s="119"/>
      <c r="D53" s="119"/>
      <c r="E53" s="119"/>
      <c r="F53" s="119"/>
      <c r="G53" s="119"/>
      <c r="H53" s="119"/>
      <c r="I53" s="1"/>
    </row>
    <row r="54" spans="1:9" x14ac:dyDescent="0.2">
      <c r="A54" s="39"/>
      <c r="B54" s="119"/>
      <c r="C54" s="119"/>
      <c r="D54" s="119"/>
      <c r="E54" s="119"/>
      <c r="F54" s="119"/>
      <c r="G54" s="119"/>
      <c r="H54" s="119"/>
    </row>
    <row r="55" spans="1:9" x14ac:dyDescent="0.2">
      <c r="A55" s="39"/>
      <c r="B55" s="119"/>
      <c r="C55" s="119"/>
      <c r="D55" s="119"/>
      <c r="E55" s="119"/>
      <c r="F55" s="119"/>
      <c r="G55" s="119"/>
      <c r="H55" s="119"/>
    </row>
    <row r="56" spans="1:9" x14ac:dyDescent="0.2">
      <c r="A56" s="138"/>
      <c r="B56" s="121"/>
      <c r="C56" s="121"/>
      <c r="D56" s="121"/>
      <c r="E56" s="121"/>
      <c r="F56" s="121"/>
      <c r="G56" s="121"/>
      <c r="H56" s="121"/>
    </row>
    <row r="57" spans="1:9" x14ac:dyDescent="0.2">
      <c r="B57" s="1"/>
      <c r="C57" s="1"/>
      <c r="D57" s="1"/>
      <c r="E57" s="1"/>
      <c r="F57" s="1"/>
      <c r="G57" s="1"/>
      <c r="H57" s="1"/>
    </row>
    <row r="58" spans="1:9" x14ac:dyDescent="0.2">
      <c r="B58" s="1"/>
      <c r="C58" s="1"/>
      <c r="D58" s="1"/>
      <c r="E58" s="1"/>
      <c r="F58" s="1"/>
      <c r="G58" s="1"/>
      <c r="H58" s="1"/>
    </row>
  </sheetData>
  <mergeCells count="2">
    <mergeCell ref="A2:L2"/>
    <mergeCell ref="A4:A5"/>
  </mergeCells>
  <pageMargins left="0.74803149606299213" right="0.74803149606299213" top="0.98425196850393704" bottom="0.98425196850393704" header="0.51181102362204722" footer="0.51181102362204722"/>
  <pageSetup paperSize="9" scale="39" orientation="landscape" r:id="rId1"/>
  <headerFooter alignWithMargins="0">
    <oddHeader>&amp;R3.1. sz. melléklet
..../ 2018. (....) Egyek Önk.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1"/>
  <dimension ref="A3:L34"/>
  <sheetViews>
    <sheetView zoomScaleNormal="100" workbookViewId="0">
      <selection activeCell="F23" sqref="F23"/>
    </sheetView>
  </sheetViews>
  <sheetFormatPr defaultRowHeight="12.75" x14ac:dyDescent="0.2"/>
  <cols>
    <col min="1" max="1" width="42.42578125" customWidth="1"/>
    <col min="2" max="2" width="15.7109375" customWidth="1"/>
    <col min="3" max="3" width="17.28515625" customWidth="1"/>
    <col min="4" max="4" width="21" customWidth="1"/>
    <col min="5" max="8" width="18" customWidth="1"/>
    <col min="9" max="9" width="12.5703125" customWidth="1"/>
    <col min="10" max="10" width="15.28515625" customWidth="1"/>
    <col min="11" max="11" width="14.28515625" customWidth="1"/>
    <col min="12" max="12" width="16.5703125" customWidth="1"/>
  </cols>
  <sheetData>
    <row r="3" spans="1:12" ht="15.75" x14ac:dyDescent="0.25">
      <c r="A3" s="918"/>
      <c r="B3" s="919"/>
      <c r="C3" s="919"/>
      <c r="D3" s="919"/>
      <c r="E3" s="919"/>
      <c r="F3" s="919"/>
      <c r="G3" s="919"/>
      <c r="H3" s="919"/>
      <c r="I3" s="920"/>
    </row>
    <row r="5" spans="1:12" ht="12.75" customHeight="1" x14ac:dyDescent="0.2">
      <c r="A5" s="923" t="s">
        <v>506</v>
      </c>
      <c r="B5" s="923"/>
      <c r="C5" s="923"/>
      <c r="D5" s="923"/>
      <c r="E5" s="923"/>
      <c r="F5" s="923"/>
      <c r="G5" s="923"/>
      <c r="H5" s="923"/>
      <c r="I5" s="923"/>
      <c r="J5" s="923"/>
      <c r="K5" s="923"/>
      <c r="L5" s="923"/>
    </row>
    <row r="6" spans="1:12" ht="12.75" customHeight="1" x14ac:dyDescent="0.2">
      <c r="A6" s="923"/>
      <c r="B6" s="923"/>
      <c r="C6" s="923"/>
      <c r="D6" s="923"/>
      <c r="E6" s="923"/>
      <c r="F6" s="923"/>
      <c r="G6" s="923"/>
      <c r="H6" s="923"/>
      <c r="I6" s="923"/>
      <c r="J6" s="923"/>
      <c r="K6" s="923"/>
      <c r="L6" s="923"/>
    </row>
    <row r="7" spans="1:12" ht="13.5" thickBot="1" x14ac:dyDescent="0.25">
      <c r="I7" s="282"/>
    </row>
    <row r="8" spans="1:12" ht="102" customHeight="1" thickBot="1" x14ac:dyDescent="0.25">
      <c r="A8" s="921" t="s">
        <v>185</v>
      </c>
      <c r="B8" s="658" t="s">
        <v>205</v>
      </c>
      <c r="C8" s="280" t="s">
        <v>216</v>
      </c>
      <c r="D8" s="280" t="s">
        <v>207</v>
      </c>
      <c r="E8" s="280" t="s">
        <v>217</v>
      </c>
      <c r="F8" s="280" t="s">
        <v>213</v>
      </c>
      <c r="G8" s="280" t="s">
        <v>218</v>
      </c>
      <c r="H8" s="280" t="s">
        <v>209</v>
      </c>
      <c r="I8" s="280" t="s">
        <v>210</v>
      </c>
      <c r="J8" s="280" t="s">
        <v>211</v>
      </c>
      <c r="K8" s="280" t="s">
        <v>219</v>
      </c>
      <c r="L8" s="281" t="s">
        <v>41</v>
      </c>
    </row>
    <row r="9" spans="1:12" ht="21" customHeight="1" thickBot="1" x14ac:dyDescent="0.25">
      <c r="A9" s="922"/>
      <c r="B9" s="659" t="s">
        <v>448</v>
      </c>
      <c r="C9" s="659" t="s">
        <v>448</v>
      </c>
      <c r="D9" s="659" t="s">
        <v>448</v>
      </c>
      <c r="E9" s="659" t="s">
        <v>448</v>
      </c>
      <c r="F9" s="659" t="s">
        <v>448</v>
      </c>
      <c r="G9" s="659" t="s">
        <v>448</v>
      </c>
      <c r="H9" s="659" t="s">
        <v>448</v>
      </c>
      <c r="I9" s="659" t="s">
        <v>448</v>
      </c>
      <c r="J9" s="659" t="s">
        <v>448</v>
      </c>
      <c r="K9" s="659" t="s">
        <v>448</v>
      </c>
      <c r="L9" s="659" t="s">
        <v>448</v>
      </c>
    </row>
    <row r="10" spans="1:12" ht="40.5" customHeight="1" x14ac:dyDescent="0.2">
      <c r="A10" s="660" t="s">
        <v>195</v>
      </c>
      <c r="B10" s="634">
        <v>78383257</v>
      </c>
      <c r="C10" s="634">
        <v>16066068</v>
      </c>
      <c r="D10" s="652">
        <v>26098300</v>
      </c>
      <c r="E10" s="634"/>
      <c r="F10" s="653">
        <v>5024165</v>
      </c>
      <c r="G10" s="653"/>
      <c r="H10" s="653">
        <v>2012000</v>
      </c>
      <c r="I10" s="654"/>
      <c r="J10" s="655"/>
      <c r="K10" s="656"/>
      <c r="L10" s="657">
        <f>SUM(B10:K10)</f>
        <v>127583790</v>
      </c>
    </row>
    <row r="11" spans="1:12" ht="21" customHeight="1" thickBot="1" x14ac:dyDescent="0.25">
      <c r="A11" s="661" t="s">
        <v>196</v>
      </c>
      <c r="B11" s="632">
        <v>7778648</v>
      </c>
      <c r="C11" s="632">
        <v>1611166</v>
      </c>
      <c r="D11" s="662"/>
      <c r="E11" s="632"/>
      <c r="F11" s="632"/>
      <c r="G11" s="632"/>
      <c r="H11" s="632"/>
      <c r="I11" s="663"/>
      <c r="J11" s="664"/>
      <c r="K11" s="665"/>
      <c r="L11" s="657">
        <f>SUM(B11:K11)</f>
        <v>9389814</v>
      </c>
    </row>
    <row r="12" spans="1:12" s="95" customFormat="1" ht="21" customHeight="1" thickBot="1" x14ac:dyDescent="0.25">
      <c r="A12" s="666" t="s">
        <v>30</v>
      </c>
      <c r="B12" s="667">
        <f t="shared" ref="B12:K12" si="0">SUM(B10:B11)</f>
        <v>86161905</v>
      </c>
      <c r="C12" s="667">
        <f t="shared" si="0"/>
        <v>17677234</v>
      </c>
      <c r="D12" s="667">
        <f t="shared" si="0"/>
        <v>26098300</v>
      </c>
      <c r="E12" s="668">
        <f t="shared" si="0"/>
        <v>0</v>
      </c>
      <c r="F12" s="668">
        <f t="shared" si="0"/>
        <v>5024165</v>
      </c>
      <c r="G12" s="668">
        <f t="shared" si="0"/>
        <v>0</v>
      </c>
      <c r="H12" s="668">
        <f t="shared" si="0"/>
        <v>2012000</v>
      </c>
      <c r="I12" s="669">
        <f t="shared" si="0"/>
        <v>0</v>
      </c>
      <c r="J12" s="670">
        <f t="shared" si="0"/>
        <v>0</v>
      </c>
      <c r="K12" s="671">
        <f t="shared" si="0"/>
        <v>0</v>
      </c>
      <c r="L12" s="650">
        <f>SUM(B12:K12)</f>
        <v>136973604</v>
      </c>
    </row>
    <row r="14" spans="1:12" x14ac:dyDescent="0.2">
      <c r="I14" s="2"/>
    </row>
    <row r="16" spans="1:12" x14ac:dyDescent="0.2">
      <c r="A16" s="34"/>
      <c r="B16" s="35"/>
      <c r="C16" s="35"/>
      <c r="D16" s="35" t="s">
        <v>153</v>
      </c>
      <c r="E16" s="35"/>
      <c r="F16" s="36"/>
      <c r="G16" s="36"/>
      <c r="H16" s="36"/>
    </row>
    <row r="17" spans="1:8" x14ac:dyDescent="0.2">
      <c r="A17" s="37"/>
      <c r="B17" s="38"/>
      <c r="C17" s="38"/>
      <c r="D17" s="38"/>
      <c r="E17" s="38"/>
      <c r="F17" s="38"/>
      <c r="G17" s="38"/>
      <c r="H17" s="38"/>
    </row>
    <row r="18" spans="1:8" x14ac:dyDescent="0.2">
      <c r="A18" s="39"/>
      <c r="B18" s="119"/>
      <c r="C18" s="119"/>
      <c r="D18" s="119"/>
      <c r="E18" s="119"/>
      <c r="F18" s="15"/>
      <c r="G18" s="15"/>
      <c r="H18" s="15"/>
    </row>
    <row r="19" spans="1:8" x14ac:dyDescent="0.2">
      <c r="A19" s="39"/>
      <c r="B19" s="119"/>
      <c r="C19" s="119"/>
      <c r="D19" s="120"/>
      <c r="E19" s="119"/>
      <c r="F19" s="15"/>
      <c r="G19" s="15"/>
      <c r="H19" s="15"/>
    </row>
    <row r="20" spans="1:8" x14ac:dyDescent="0.2">
      <c r="A20" s="39"/>
      <c r="B20" s="119"/>
      <c r="C20" s="119"/>
      <c r="D20" s="119"/>
      <c r="E20" s="119"/>
      <c r="F20" s="15"/>
      <c r="G20" s="15"/>
      <c r="H20" s="15"/>
    </row>
    <row r="21" spans="1:8" x14ac:dyDescent="0.2">
      <c r="A21" s="39"/>
      <c r="B21" s="119"/>
      <c r="C21" s="119"/>
      <c r="D21" s="119"/>
      <c r="E21" s="119"/>
      <c r="F21" s="15"/>
      <c r="G21" s="15"/>
      <c r="H21" s="15"/>
    </row>
    <row r="22" spans="1:8" x14ac:dyDescent="0.2">
      <c r="A22" s="39"/>
      <c r="B22" s="119"/>
      <c r="C22" s="119"/>
      <c r="D22" s="119"/>
      <c r="E22" s="119"/>
      <c r="F22" s="15"/>
      <c r="G22" s="15"/>
      <c r="H22" s="15"/>
    </row>
    <row r="23" spans="1:8" x14ac:dyDescent="0.2">
      <c r="A23" s="39"/>
      <c r="B23" s="119"/>
      <c r="C23" s="119"/>
      <c r="D23" s="119"/>
      <c r="E23" s="119"/>
      <c r="F23" s="15"/>
      <c r="G23" s="15"/>
      <c r="H23" s="15"/>
    </row>
    <row r="24" spans="1:8" x14ac:dyDescent="0.2">
      <c r="A24" s="39"/>
      <c r="B24" s="119"/>
      <c r="C24" s="119"/>
      <c r="D24" s="119"/>
      <c r="E24" s="119"/>
      <c r="F24" s="15"/>
      <c r="G24" s="15"/>
      <c r="H24" s="15"/>
    </row>
    <row r="25" spans="1:8" x14ac:dyDescent="0.2">
      <c r="A25" s="39"/>
      <c r="B25" s="119"/>
      <c r="C25" s="119"/>
      <c r="D25" s="119"/>
      <c r="E25" s="119"/>
      <c r="F25" s="15"/>
      <c r="G25" s="15"/>
      <c r="H25" s="15"/>
    </row>
    <row r="26" spans="1:8" x14ac:dyDescent="0.2">
      <c r="A26" s="39"/>
      <c r="B26" s="119"/>
      <c r="C26" s="119"/>
      <c r="D26" s="119"/>
      <c r="E26" s="119"/>
      <c r="F26" s="15"/>
      <c r="G26" s="15"/>
      <c r="H26" s="15"/>
    </row>
    <row r="27" spans="1:8" x14ac:dyDescent="0.2">
      <c r="A27" s="39"/>
      <c r="B27" s="119"/>
      <c r="C27" s="119"/>
      <c r="D27" s="119"/>
      <c r="E27" s="119"/>
      <c r="F27" s="15"/>
      <c r="G27" s="15"/>
      <c r="H27" s="15"/>
    </row>
    <row r="28" spans="1:8" x14ac:dyDescent="0.2">
      <c r="A28" s="39"/>
      <c r="B28" s="119"/>
      <c r="C28" s="119"/>
      <c r="D28" s="119"/>
      <c r="E28" s="119"/>
      <c r="F28" s="15"/>
      <c r="G28" s="15"/>
      <c r="H28" s="15"/>
    </row>
    <row r="29" spans="1:8" x14ac:dyDescent="0.2">
      <c r="A29" s="39"/>
      <c r="B29" s="119"/>
      <c r="C29" s="119"/>
      <c r="D29" s="119"/>
      <c r="E29" s="119"/>
      <c r="F29" s="15"/>
      <c r="G29" s="15"/>
      <c r="H29" s="15"/>
    </row>
    <row r="30" spans="1:8" x14ac:dyDescent="0.2">
      <c r="A30" s="39"/>
      <c r="B30" s="119"/>
      <c r="C30" s="119"/>
      <c r="D30" s="119"/>
      <c r="E30" s="119"/>
      <c r="F30" s="15"/>
      <c r="G30" s="15"/>
      <c r="H30" s="15"/>
    </row>
    <row r="31" spans="1:8" x14ac:dyDescent="0.2">
      <c r="A31" s="39"/>
      <c r="B31" s="119"/>
      <c r="C31" s="119"/>
      <c r="D31" s="119"/>
      <c r="E31" s="119"/>
      <c r="F31" s="15"/>
      <c r="G31" s="15"/>
      <c r="H31" s="15"/>
    </row>
    <row r="32" spans="1:8" x14ac:dyDescent="0.2">
      <c r="A32" s="37"/>
      <c r="B32" s="121"/>
      <c r="C32" s="121"/>
      <c r="D32" s="121"/>
      <c r="E32" s="121"/>
      <c r="F32" s="15"/>
      <c r="G32" s="15"/>
      <c r="H32" s="15"/>
    </row>
    <row r="33" spans="2:8" x14ac:dyDescent="0.2">
      <c r="B33" s="1"/>
      <c r="C33" s="1"/>
      <c r="D33" s="1"/>
      <c r="E33" s="1"/>
      <c r="F33" s="1"/>
      <c r="G33" s="1"/>
      <c r="H33" s="1"/>
    </row>
    <row r="34" spans="2:8" x14ac:dyDescent="0.2">
      <c r="B34" s="1"/>
      <c r="C34" s="1"/>
      <c r="D34" s="1"/>
      <c r="E34" s="1"/>
      <c r="F34" s="1"/>
      <c r="G34" s="1"/>
      <c r="H34" s="1"/>
    </row>
  </sheetData>
  <mergeCells count="3">
    <mergeCell ref="A3:I3"/>
    <mergeCell ref="A8:A9"/>
    <mergeCell ref="A5:L6"/>
  </mergeCells>
  <phoneticPr fontId="4" type="noConversion"/>
  <pageMargins left="0.74803149606299213" right="0.74803149606299213" top="0.98425196850393704" bottom="0.98425196850393704" header="0.51181102362204722" footer="0.51181102362204722"/>
  <pageSetup paperSize="9" scale="42" orientation="landscape" r:id="rId1"/>
  <headerFooter alignWithMargins="0">
    <oddHeader>&amp;R3.2. sz. melléklet
.../2018. (...) Egyek Önk.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L34"/>
  <sheetViews>
    <sheetView zoomScaleNormal="100" workbookViewId="0">
      <selection activeCell="D22" sqref="D22"/>
    </sheetView>
  </sheetViews>
  <sheetFormatPr defaultRowHeight="12.75" x14ac:dyDescent="0.2"/>
  <cols>
    <col min="1" max="1" width="42.42578125" customWidth="1"/>
    <col min="2" max="2" width="15.7109375" customWidth="1"/>
    <col min="3" max="3" width="17.28515625" customWidth="1"/>
    <col min="4" max="4" width="21" customWidth="1"/>
    <col min="5" max="8" width="18" customWidth="1"/>
    <col min="9" max="9" width="12.5703125" customWidth="1"/>
    <col min="10" max="10" width="15.28515625" customWidth="1"/>
    <col min="12" max="12" width="16.5703125" customWidth="1"/>
  </cols>
  <sheetData>
    <row r="3" spans="1:12" ht="15.75" x14ac:dyDescent="0.25">
      <c r="A3" s="918"/>
      <c r="B3" s="919"/>
      <c r="C3" s="919"/>
      <c r="D3" s="919"/>
      <c r="E3" s="919"/>
      <c r="F3" s="919"/>
      <c r="G3" s="919"/>
      <c r="H3" s="919"/>
      <c r="I3" s="920"/>
    </row>
    <row r="5" spans="1:12" ht="12.75" customHeight="1" x14ac:dyDescent="0.2">
      <c r="A5" s="923" t="s">
        <v>507</v>
      </c>
      <c r="B5" s="923"/>
      <c r="C5" s="923"/>
      <c r="D5" s="923"/>
      <c r="E5" s="923"/>
      <c r="F5" s="923"/>
      <c r="G5" s="923"/>
      <c r="H5" s="923"/>
      <c r="I5" s="923"/>
      <c r="J5" s="923"/>
      <c r="K5" s="923"/>
      <c r="L5" s="923"/>
    </row>
    <row r="6" spans="1:12" ht="12.75" customHeight="1" x14ac:dyDescent="0.2">
      <c r="A6" s="923"/>
      <c r="B6" s="923"/>
      <c r="C6" s="923"/>
      <c r="D6" s="923"/>
      <c r="E6" s="923"/>
      <c r="F6" s="923"/>
      <c r="G6" s="923"/>
      <c r="H6" s="923"/>
      <c r="I6" s="923"/>
      <c r="J6" s="923"/>
      <c r="K6" s="923"/>
      <c r="L6" s="923"/>
    </row>
    <row r="7" spans="1:12" ht="13.5" thickBot="1" x14ac:dyDescent="0.25">
      <c r="I7" s="282"/>
    </row>
    <row r="8" spans="1:12" ht="102" customHeight="1" thickBot="1" x14ac:dyDescent="0.25">
      <c r="A8" s="921" t="s">
        <v>185</v>
      </c>
      <c r="B8" s="658" t="s">
        <v>205</v>
      </c>
      <c r="C8" s="280" t="s">
        <v>216</v>
      </c>
      <c r="D8" s="280" t="s">
        <v>207</v>
      </c>
      <c r="E8" s="280" t="s">
        <v>217</v>
      </c>
      <c r="F8" s="280" t="s">
        <v>213</v>
      </c>
      <c r="G8" s="280" t="s">
        <v>218</v>
      </c>
      <c r="H8" s="280" t="s">
        <v>209</v>
      </c>
      <c r="I8" s="280" t="s">
        <v>210</v>
      </c>
      <c r="J8" s="280" t="s">
        <v>211</v>
      </c>
      <c r="K8" s="280" t="s">
        <v>219</v>
      </c>
      <c r="L8" s="281" t="s">
        <v>41</v>
      </c>
    </row>
    <row r="9" spans="1:12" ht="21" customHeight="1" thickBot="1" x14ac:dyDescent="0.25">
      <c r="A9" s="922"/>
      <c r="B9" s="659" t="s">
        <v>448</v>
      </c>
      <c r="C9" s="659" t="s">
        <v>448</v>
      </c>
      <c r="D9" s="659" t="s">
        <v>448</v>
      </c>
      <c r="E9" s="659" t="s">
        <v>448</v>
      </c>
      <c r="F9" s="659" t="s">
        <v>448</v>
      </c>
      <c r="G9" s="659" t="s">
        <v>448</v>
      </c>
      <c r="H9" s="659" t="s">
        <v>448</v>
      </c>
      <c r="I9" s="659" t="s">
        <v>448</v>
      </c>
      <c r="J9" s="659" t="s">
        <v>448</v>
      </c>
      <c r="K9" s="659" t="s">
        <v>448</v>
      </c>
      <c r="L9" s="659" t="s">
        <v>448</v>
      </c>
    </row>
    <row r="10" spans="1:12" ht="40.5" customHeight="1" x14ac:dyDescent="0.2">
      <c r="A10" s="660" t="s">
        <v>195</v>
      </c>
      <c r="B10" s="634">
        <v>78383257</v>
      </c>
      <c r="C10" s="634">
        <v>16066068</v>
      </c>
      <c r="D10" s="652">
        <v>26098300</v>
      </c>
      <c r="E10" s="634"/>
      <c r="F10" s="653">
        <v>5024165</v>
      </c>
      <c r="G10" s="653"/>
      <c r="H10" s="653">
        <v>2012000</v>
      </c>
      <c r="I10" s="654"/>
      <c r="J10" s="655"/>
      <c r="K10" s="656"/>
      <c r="L10" s="657">
        <f>SUM(B10:K10)</f>
        <v>127583790</v>
      </c>
    </row>
    <row r="11" spans="1:12" ht="21" customHeight="1" thickBot="1" x14ac:dyDescent="0.25">
      <c r="A11" s="661" t="s">
        <v>196</v>
      </c>
      <c r="B11" s="632">
        <v>7778648</v>
      </c>
      <c r="C11" s="632">
        <v>1611166</v>
      </c>
      <c r="D11" s="662"/>
      <c r="E11" s="632"/>
      <c r="F11" s="632"/>
      <c r="G11" s="632"/>
      <c r="H11" s="632"/>
      <c r="I11" s="663"/>
      <c r="J11" s="664"/>
      <c r="K11" s="665"/>
      <c r="L11" s="657">
        <f>SUM(B11:K11)</f>
        <v>9389814</v>
      </c>
    </row>
    <row r="12" spans="1:12" s="95" customFormat="1" ht="21" customHeight="1" thickBot="1" x14ac:dyDescent="0.25">
      <c r="A12" s="666" t="s">
        <v>30</v>
      </c>
      <c r="B12" s="667">
        <f t="shared" ref="B12:K12" si="0">SUM(B10:B11)</f>
        <v>86161905</v>
      </c>
      <c r="C12" s="667">
        <f t="shared" si="0"/>
        <v>17677234</v>
      </c>
      <c r="D12" s="667">
        <f t="shared" si="0"/>
        <v>26098300</v>
      </c>
      <c r="E12" s="668">
        <f t="shared" si="0"/>
        <v>0</v>
      </c>
      <c r="F12" s="668">
        <f t="shared" si="0"/>
        <v>5024165</v>
      </c>
      <c r="G12" s="668">
        <f t="shared" si="0"/>
        <v>0</v>
      </c>
      <c r="H12" s="668">
        <f t="shared" si="0"/>
        <v>2012000</v>
      </c>
      <c r="I12" s="669">
        <f t="shared" si="0"/>
        <v>0</v>
      </c>
      <c r="J12" s="670">
        <f t="shared" si="0"/>
        <v>0</v>
      </c>
      <c r="K12" s="671">
        <f t="shared" si="0"/>
        <v>0</v>
      </c>
      <c r="L12" s="650">
        <f>SUM(B12:K12)</f>
        <v>136973604</v>
      </c>
    </row>
    <row r="14" spans="1:12" x14ac:dyDescent="0.2">
      <c r="I14" s="2"/>
    </row>
    <row r="15" spans="1:12" x14ac:dyDescent="0.2">
      <c r="B15" s="125"/>
    </row>
    <row r="16" spans="1:12" x14ac:dyDescent="0.2">
      <c r="A16" s="34"/>
      <c r="B16" s="35"/>
      <c r="C16" s="35"/>
      <c r="D16" s="35" t="s">
        <v>153</v>
      </c>
      <c r="E16" s="35"/>
      <c r="F16" s="36"/>
      <c r="G16" s="36"/>
      <c r="H16" s="36"/>
    </row>
    <row r="17" spans="1:8" x14ac:dyDescent="0.2">
      <c r="A17" s="37"/>
      <c r="B17" s="38"/>
      <c r="C17" s="38"/>
      <c r="D17" s="38"/>
      <c r="E17" s="38"/>
      <c r="F17" s="38"/>
      <c r="G17" s="38"/>
      <c r="H17" s="38"/>
    </row>
    <row r="18" spans="1:8" x14ac:dyDescent="0.2">
      <c r="A18" s="39"/>
      <c r="B18" s="119"/>
      <c r="C18" s="119"/>
      <c r="D18" s="119"/>
      <c r="E18" s="119"/>
      <c r="F18" s="15"/>
      <c r="G18" s="15"/>
      <c r="H18" s="15"/>
    </row>
    <row r="19" spans="1:8" x14ac:dyDescent="0.2">
      <c r="A19" s="39"/>
      <c r="B19" s="119"/>
      <c r="C19" s="119"/>
      <c r="D19" s="120"/>
      <c r="E19" s="119"/>
      <c r="F19" s="15"/>
      <c r="G19" s="15"/>
      <c r="H19" s="15"/>
    </row>
    <row r="20" spans="1:8" x14ac:dyDescent="0.2">
      <c r="A20" s="39"/>
      <c r="B20" s="119"/>
      <c r="C20" s="119"/>
      <c r="D20" s="119"/>
      <c r="E20" s="119"/>
      <c r="F20" s="15"/>
      <c r="G20" s="15"/>
      <c r="H20" s="15"/>
    </row>
    <row r="21" spans="1:8" x14ac:dyDescent="0.2">
      <c r="A21" s="39"/>
      <c r="B21" s="119"/>
      <c r="C21" s="119"/>
      <c r="D21" s="119"/>
      <c r="E21" s="119"/>
      <c r="F21" s="15"/>
      <c r="G21" s="15"/>
      <c r="H21" s="15"/>
    </row>
    <row r="22" spans="1:8" x14ac:dyDescent="0.2">
      <c r="A22" s="39"/>
      <c r="B22" s="119"/>
      <c r="C22" s="119"/>
      <c r="D22" s="119"/>
      <c r="E22" s="119"/>
      <c r="F22" s="15"/>
      <c r="G22" s="15"/>
      <c r="H22" s="15"/>
    </row>
    <row r="23" spans="1:8" x14ac:dyDescent="0.2">
      <c r="A23" s="39"/>
      <c r="B23" s="119"/>
      <c r="C23" s="119"/>
      <c r="D23" s="119"/>
      <c r="E23" s="119"/>
      <c r="F23" s="15"/>
      <c r="G23" s="15"/>
      <c r="H23" s="15"/>
    </row>
    <row r="24" spans="1:8" x14ac:dyDescent="0.2">
      <c r="A24" s="39"/>
      <c r="B24" s="119"/>
      <c r="C24" s="119"/>
      <c r="D24" s="119"/>
      <c r="E24" s="119"/>
      <c r="F24" s="15"/>
      <c r="G24" s="15"/>
      <c r="H24" s="15"/>
    </row>
    <row r="25" spans="1:8" x14ac:dyDescent="0.2">
      <c r="A25" s="39"/>
      <c r="B25" s="119"/>
      <c r="C25" s="119"/>
      <c r="D25" s="119"/>
      <c r="E25" s="119"/>
      <c r="F25" s="15"/>
      <c r="G25" s="15"/>
      <c r="H25" s="15"/>
    </row>
    <row r="26" spans="1:8" x14ac:dyDescent="0.2">
      <c r="A26" s="39"/>
      <c r="B26" s="119"/>
      <c r="C26" s="119"/>
      <c r="D26" s="119"/>
      <c r="E26" s="119"/>
      <c r="F26" s="15"/>
      <c r="G26" s="15"/>
      <c r="H26" s="15"/>
    </row>
    <row r="27" spans="1:8" x14ac:dyDescent="0.2">
      <c r="A27" s="39"/>
      <c r="B27" s="119"/>
      <c r="C27" s="119"/>
      <c r="D27" s="119"/>
      <c r="E27" s="119"/>
      <c r="F27" s="15"/>
      <c r="G27" s="15"/>
      <c r="H27" s="15"/>
    </row>
    <row r="28" spans="1:8" x14ac:dyDescent="0.2">
      <c r="A28" s="39"/>
      <c r="B28" s="119"/>
      <c r="C28" s="119"/>
      <c r="D28" s="119"/>
      <c r="E28" s="119"/>
      <c r="F28" s="15"/>
      <c r="G28" s="15"/>
      <c r="H28" s="15"/>
    </row>
    <row r="29" spans="1:8" x14ac:dyDescent="0.2">
      <c r="A29" s="39"/>
      <c r="B29" s="119"/>
      <c r="C29" s="119"/>
      <c r="D29" s="119"/>
      <c r="E29" s="119"/>
      <c r="F29" s="15"/>
      <c r="G29" s="15"/>
      <c r="H29" s="15"/>
    </row>
    <row r="30" spans="1:8" x14ac:dyDescent="0.2">
      <c r="A30" s="39"/>
      <c r="B30" s="119"/>
      <c r="C30" s="119"/>
      <c r="D30" s="119"/>
      <c r="E30" s="119"/>
      <c r="F30" s="15"/>
      <c r="G30" s="15"/>
      <c r="H30" s="15"/>
    </row>
    <row r="31" spans="1:8" x14ac:dyDescent="0.2">
      <c r="A31" s="39"/>
      <c r="B31" s="119"/>
      <c r="C31" s="119"/>
      <c r="D31" s="119"/>
      <c r="E31" s="119"/>
      <c r="F31" s="15"/>
      <c r="G31" s="15"/>
      <c r="H31" s="15"/>
    </row>
    <row r="32" spans="1:8" x14ac:dyDescent="0.2">
      <c r="A32" s="37"/>
      <c r="B32" s="121"/>
      <c r="C32" s="121"/>
      <c r="D32" s="121"/>
      <c r="E32" s="121"/>
      <c r="F32" s="15"/>
      <c r="G32" s="15"/>
      <c r="H32" s="15"/>
    </row>
    <row r="33" spans="2:8" x14ac:dyDescent="0.2">
      <c r="B33" s="1"/>
      <c r="C33" s="1"/>
      <c r="D33" s="1"/>
      <c r="E33" s="1"/>
      <c r="F33" s="1"/>
      <c r="G33" s="1"/>
      <c r="H33" s="1"/>
    </row>
    <row r="34" spans="2:8" x14ac:dyDescent="0.2">
      <c r="B34" s="1"/>
      <c r="C34" s="1"/>
      <c r="D34" s="1"/>
      <c r="E34" s="1"/>
      <c r="F34" s="1"/>
      <c r="G34" s="1"/>
      <c r="H34" s="1"/>
    </row>
  </sheetData>
  <mergeCells count="3">
    <mergeCell ref="A3:I3"/>
    <mergeCell ref="A5:L6"/>
    <mergeCell ref="A8:A9"/>
  </mergeCells>
  <pageMargins left="0.74803149606299213" right="0.74803149606299213" top="0.98425196850393704" bottom="0.98425196850393704" header="0.51181102362204722" footer="0.51181102362204722"/>
  <pageSetup paperSize="9" scale="42" orientation="landscape" r:id="rId1"/>
  <headerFooter alignWithMargins="0">
    <oddHeader>&amp;R3.2)a. sz. melléklet
.../2018. (...) Egyek Önk.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2"/>
  <dimension ref="A1:L12"/>
  <sheetViews>
    <sheetView zoomScaleNormal="100" workbookViewId="0">
      <selection activeCell="E28" sqref="E28"/>
    </sheetView>
  </sheetViews>
  <sheetFormatPr defaultRowHeight="12.75" x14ac:dyDescent="0.2"/>
  <cols>
    <col min="1" max="1" width="56.7109375" customWidth="1"/>
    <col min="2" max="2" width="15.28515625" customWidth="1"/>
    <col min="3" max="3" width="15.140625" customWidth="1"/>
    <col min="4" max="4" width="13.7109375" customWidth="1"/>
    <col min="5" max="5" width="19.7109375" customWidth="1"/>
    <col min="6" max="6" width="14.42578125" customWidth="1"/>
    <col min="7" max="7" width="14.5703125" customWidth="1"/>
    <col min="8" max="8" width="11.28515625" customWidth="1"/>
    <col min="12" max="12" width="14.140625" customWidth="1"/>
  </cols>
  <sheetData>
    <row r="1" spans="1:12" ht="15.75" customHeight="1" x14ac:dyDescent="0.2">
      <c r="A1" s="926" t="s">
        <v>450</v>
      </c>
      <c r="B1" s="926"/>
      <c r="C1" s="926"/>
      <c r="D1" s="926"/>
      <c r="E1" s="926"/>
      <c r="F1" s="926"/>
    </row>
    <row r="2" spans="1:12" x14ac:dyDescent="0.2">
      <c r="A2" s="926"/>
      <c r="B2" s="926"/>
      <c r="C2" s="926"/>
      <c r="D2" s="926"/>
      <c r="E2" s="926"/>
      <c r="F2" s="926"/>
    </row>
    <row r="3" spans="1:12" x14ac:dyDescent="0.2">
      <c r="A3" s="4"/>
      <c r="B3" s="4"/>
      <c r="C3" s="4"/>
      <c r="D3" s="4"/>
      <c r="E3" s="4"/>
      <c r="F3" s="4"/>
    </row>
    <row r="4" spans="1:12" x14ac:dyDescent="0.2">
      <c r="A4" s="4"/>
      <c r="B4" s="4"/>
      <c r="C4" s="4"/>
      <c r="D4" s="4"/>
      <c r="E4" s="4"/>
      <c r="F4" s="4"/>
    </row>
    <row r="5" spans="1:12" ht="13.5" thickBot="1" x14ac:dyDescent="0.25">
      <c r="A5" s="4"/>
      <c r="B5" s="4"/>
      <c r="C5" s="4"/>
      <c r="D5" s="4"/>
      <c r="E5" s="4"/>
      <c r="F5" s="4"/>
    </row>
    <row r="6" spans="1:12" s="500" customFormat="1" ht="102" customHeight="1" x14ac:dyDescent="0.2">
      <c r="A6" s="924" t="s">
        <v>185</v>
      </c>
      <c r="B6" s="533" t="s">
        <v>205</v>
      </c>
      <c r="C6" s="533" t="s">
        <v>216</v>
      </c>
      <c r="D6" s="533" t="s">
        <v>207</v>
      </c>
      <c r="E6" s="533" t="s">
        <v>217</v>
      </c>
      <c r="F6" s="533" t="s">
        <v>213</v>
      </c>
      <c r="G6" s="533" t="s">
        <v>218</v>
      </c>
      <c r="H6" s="533" t="s">
        <v>209</v>
      </c>
      <c r="I6" s="533" t="s">
        <v>210</v>
      </c>
      <c r="J6" s="533" t="s">
        <v>211</v>
      </c>
      <c r="K6" s="533" t="s">
        <v>219</v>
      </c>
      <c r="L6" s="534" t="s">
        <v>41</v>
      </c>
    </row>
    <row r="7" spans="1:12" s="500" customFormat="1" ht="21" customHeight="1" x14ac:dyDescent="0.2">
      <c r="A7" s="925"/>
      <c r="B7" s="541" t="s">
        <v>448</v>
      </c>
      <c r="C7" s="541" t="s">
        <v>448</v>
      </c>
      <c r="D7" s="541" t="s">
        <v>448</v>
      </c>
      <c r="E7" s="541" t="s">
        <v>448</v>
      </c>
      <c r="F7" s="541" t="s">
        <v>448</v>
      </c>
      <c r="G7" s="541" t="s">
        <v>448</v>
      </c>
      <c r="H7" s="541" t="s">
        <v>448</v>
      </c>
      <c r="I7" s="541" t="s">
        <v>448</v>
      </c>
      <c r="J7" s="541" t="s">
        <v>448</v>
      </c>
      <c r="K7" s="541" t="s">
        <v>448</v>
      </c>
      <c r="L7" s="541" t="s">
        <v>448</v>
      </c>
    </row>
    <row r="8" spans="1:12" s="500" customFormat="1" x14ac:dyDescent="0.2">
      <c r="A8" s="535" t="s">
        <v>197</v>
      </c>
      <c r="B8" s="264"/>
      <c r="C8" s="264"/>
      <c r="D8" s="264">
        <v>653000</v>
      </c>
      <c r="E8" s="542"/>
      <c r="F8" s="543"/>
      <c r="G8" s="544"/>
      <c r="H8" s="346"/>
      <c r="I8" s="436"/>
      <c r="J8" s="436"/>
      <c r="K8" s="436"/>
      <c r="L8" s="536">
        <f>SUM(B8:K8)</f>
        <v>653000</v>
      </c>
    </row>
    <row r="9" spans="1:12" s="500" customFormat="1" x14ac:dyDescent="0.2">
      <c r="A9" s="535" t="s">
        <v>198</v>
      </c>
      <c r="B9" s="264">
        <v>6164295</v>
      </c>
      <c r="C9" s="264">
        <v>1202000</v>
      </c>
      <c r="D9" s="264">
        <v>4245000</v>
      </c>
      <c r="E9" s="542"/>
      <c r="F9" s="544">
        <v>290716</v>
      </c>
      <c r="G9" s="544"/>
      <c r="H9" s="346">
        <v>25400</v>
      </c>
      <c r="I9" s="436"/>
      <c r="J9" s="436"/>
      <c r="K9" s="436"/>
      <c r="L9" s="536">
        <f>SUM(B9:K9)</f>
        <v>11927411</v>
      </c>
    </row>
    <row r="10" spans="1:12" s="500" customFormat="1" x14ac:dyDescent="0.2">
      <c r="A10" s="535" t="s">
        <v>199</v>
      </c>
      <c r="B10" s="264"/>
      <c r="C10" s="264"/>
      <c r="D10" s="264">
        <v>326000</v>
      </c>
      <c r="E10" s="542"/>
      <c r="F10" s="544">
        <v>156539</v>
      </c>
      <c r="G10" s="545"/>
      <c r="H10" s="346"/>
      <c r="I10" s="436"/>
      <c r="J10" s="436"/>
      <c r="K10" s="436"/>
      <c r="L10" s="536">
        <f>SUM(B10:K10)</f>
        <v>482539</v>
      </c>
    </row>
    <row r="11" spans="1:12" s="500" customFormat="1" ht="25.5" x14ac:dyDescent="0.2">
      <c r="A11" s="537" t="s">
        <v>200</v>
      </c>
      <c r="B11" s="264">
        <v>565840</v>
      </c>
      <c r="C11" s="264">
        <v>99500</v>
      </c>
      <c r="D11" s="264">
        <v>200200</v>
      </c>
      <c r="E11" s="264"/>
      <c r="F11" s="264"/>
      <c r="G11" s="264"/>
      <c r="H11" s="346"/>
      <c r="I11" s="436"/>
      <c r="J11" s="436"/>
      <c r="K11" s="436"/>
      <c r="L11" s="536">
        <f>SUM(B11:K11)</f>
        <v>865540</v>
      </c>
    </row>
    <row r="12" spans="1:12" s="540" customFormat="1" ht="24" customHeight="1" thickBot="1" x14ac:dyDescent="0.25">
      <c r="A12" s="538" t="s">
        <v>110</v>
      </c>
      <c r="B12" s="539">
        <f>SUM(B8:B11)</f>
        <v>6730135</v>
      </c>
      <c r="C12" s="539">
        <f t="shared" ref="C12:L12" si="0">SUM(C8:C11)</f>
        <v>1301500</v>
      </c>
      <c r="D12" s="539">
        <f t="shared" si="0"/>
        <v>5424200</v>
      </c>
      <c r="E12" s="539">
        <f t="shared" si="0"/>
        <v>0</v>
      </c>
      <c r="F12" s="539">
        <f t="shared" si="0"/>
        <v>447255</v>
      </c>
      <c r="G12" s="539">
        <f t="shared" si="0"/>
        <v>0</v>
      </c>
      <c r="H12" s="539">
        <f t="shared" si="0"/>
        <v>25400</v>
      </c>
      <c r="I12" s="539">
        <f t="shared" si="0"/>
        <v>0</v>
      </c>
      <c r="J12" s="539">
        <f t="shared" si="0"/>
        <v>0</v>
      </c>
      <c r="K12" s="539">
        <f t="shared" si="0"/>
        <v>0</v>
      </c>
      <c r="L12" s="539">
        <f t="shared" si="0"/>
        <v>13928490</v>
      </c>
    </row>
  </sheetData>
  <mergeCells count="2">
    <mergeCell ref="A6:A7"/>
    <mergeCell ref="A1:F2"/>
  </mergeCells>
  <phoneticPr fontId="39" type="noConversion"/>
  <pageMargins left="0.75" right="0.75" top="1" bottom="1" header="0.5" footer="0.5"/>
  <pageSetup paperSize="9" scale="43" orientation="landscape" r:id="rId1"/>
  <headerFooter alignWithMargins="0">
    <oddHeader>&amp;R3.3. sz. melléklet
...../2018.(.......) Egyek Önk.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2"/>
  <sheetViews>
    <sheetView zoomScaleNormal="100" workbookViewId="0">
      <selection activeCell="I21" sqref="I21"/>
    </sheetView>
  </sheetViews>
  <sheetFormatPr defaultRowHeight="12.75" x14ac:dyDescent="0.2"/>
  <cols>
    <col min="1" max="1" width="56.7109375" customWidth="1"/>
    <col min="2" max="2" width="15.28515625" customWidth="1"/>
    <col min="3" max="3" width="15.140625" customWidth="1"/>
    <col min="4" max="4" width="13.7109375" customWidth="1"/>
    <col min="5" max="5" width="19.7109375" customWidth="1"/>
    <col min="6" max="6" width="14.42578125" customWidth="1"/>
    <col min="7" max="7" width="14.5703125" customWidth="1"/>
    <col min="8" max="8" width="11.28515625" customWidth="1"/>
    <col min="12" max="12" width="14.140625" customWidth="1"/>
  </cols>
  <sheetData>
    <row r="1" spans="1:12" ht="15.75" customHeight="1" x14ac:dyDescent="0.2">
      <c r="A1" s="926" t="s">
        <v>505</v>
      </c>
      <c r="B1" s="926"/>
      <c r="C1" s="926"/>
      <c r="D1" s="926"/>
      <c r="E1" s="926"/>
      <c r="F1" s="926"/>
    </row>
    <row r="2" spans="1:12" x14ac:dyDescent="0.2">
      <c r="A2" s="926"/>
      <c r="B2" s="926"/>
      <c r="C2" s="926"/>
      <c r="D2" s="926"/>
      <c r="E2" s="926"/>
      <c r="F2" s="926"/>
    </row>
    <row r="3" spans="1:12" x14ac:dyDescent="0.2">
      <c r="A3" s="4"/>
      <c r="B3" s="4"/>
      <c r="C3" s="4"/>
      <c r="D3" s="4"/>
      <c r="E3" s="4"/>
      <c r="F3" s="4"/>
    </row>
    <row r="4" spans="1:12" x14ac:dyDescent="0.2">
      <c r="A4" s="4"/>
      <c r="B4" s="4"/>
      <c r="C4" s="4"/>
      <c r="D4" s="4"/>
      <c r="E4" s="4"/>
      <c r="F4" s="4"/>
    </row>
    <row r="5" spans="1:12" ht="13.5" thickBot="1" x14ac:dyDescent="0.25">
      <c r="A5" s="4"/>
      <c r="B5" s="4"/>
      <c r="C5" s="4"/>
      <c r="D5" s="4"/>
      <c r="E5" s="4"/>
      <c r="F5" s="4"/>
    </row>
    <row r="6" spans="1:12" s="500" customFormat="1" ht="102" customHeight="1" x14ac:dyDescent="0.2">
      <c r="A6" s="924" t="s">
        <v>185</v>
      </c>
      <c r="B6" s="533" t="s">
        <v>205</v>
      </c>
      <c r="C6" s="533" t="s">
        <v>216</v>
      </c>
      <c r="D6" s="533" t="s">
        <v>207</v>
      </c>
      <c r="E6" s="533" t="s">
        <v>217</v>
      </c>
      <c r="F6" s="533" t="s">
        <v>213</v>
      </c>
      <c r="G6" s="533" t="s">
        <v>218</v>
      </c>
      <c r="H6" s="533" t="s">
        <v>209</v>
      </c>
      <c r="I6" s="533" t="s">
        <v>210</v>
      </c>
      <c r="J6" s="533" t="s">
        <v>211</v>
      </c>
      <c r="K6" s="533" t="s">
        <v>219</v>
      </c>
      <c r="L6" s="534" t="s">
        <v>41</v>
      </c>
    </row>
    <row r="7" spans="1:12" s="500" customFormat="1" ht="21" customHeight="1" x14ac:dyDescent="0.2">
      <c r="A7" s="925"/>
      <c r="B7" s="541" t="s">
        <v>448</v>
      </c>
      <c r="C7" s="541" t="s">
        <v>448</v>
      </c>
      <c r="D7" s="541" t="s">
        <v>448</v>
      </c>
      <c r="E7" s="541" t="s">
        <v>448</v>
      </c>
      <c r="F7" s="541" t="s">
        <v>448</v>
      </c>
      <c r="G7" s="541" t="s">
        <v>448</v>
      </c>
      <c r="H7" s="541" t="s">
        <v>448</v>
      </c>
      <c r="I7" s="541" t="s">
        <v>448</v>
      </c>
      <c r="J7" s="541" t="s">
        <v>448</v>
      </c>
      <c r="K7" s="541" t="s">
        <v>448</v>
      </c>
      <c r="L7" s="541" t="s">
        <v>448</v>
      </c>
    </row>
    <row r="8" spans="1:12" s="500" customFormat="1" x14ac:dyDescent="0.2">
      <c r="A8" s="535" t="s">
        <v>197</v>
      </c>
      <c r="B8" s="264"/>
      <c r="C8" s="264"/>
      <c r="D8" s="264">
        <v>653000</v>
      </c>
      <c r="E8" s="542"/>
      <c r="F8" s="543"/>
      <c r="G8" s="544"/>
      <c r="H8" s="346"/>
      <c r="I8" s="436"/>
      <c r="J8" s="436"/>
      <c r="K8" s="436"/>
      <c r="L8" s="536">
        <f>SUM(B8:K8)</f>
        <v>653000</v>
      </c>
    </row>
    <row r="9" spans="1:12" s="500" customFormat="1" x14ac:dyDescent="0.2">
      <c r="A9" s="535" t="s">
        <v>198</v>
      </c>
      <c r="B9" s="264">
        <v>6164295</v>
      </c>
      <c r="C9" s="264">
        <v>1202000</v>
      </c>
      <c r="D9" s="264">
        <v>4245000</v>
      </c>
      <c r="E9" s="542"/>
      <c r="F9" s="544">
        <v>290716</v>
      </c>
      <c r="G9" s="544"/>
      <c r="H9" s="346">
        <v>25400</v>
      </c>
      <c r="I9" s="436"/>
      <c r="J9" s="436"/>
      <c r="K9" s="436"/>
      <c r="L9" s="536">
        <f>SUM(B9:K9)</f>
        <v>11927411</v>
      </c>
    </row>
    <row r="10" spans="1:12" s="500" customFormat="1" x14ac:dyDescent="0.2">
      <c r="A10" s="535" t="s">
        <v>199</v>
      </c>
      <c r="B10" s="264"/>
      <c r="C10" s="264"/>
      <c r="D10" s="264">
        <v>326000</v>
      </c>
      <c r="E10" s="542"/>
      <c r="F10" s="544">
        <v>156539</v>
      </c>
      <c r="G10" s="545"/>
      <c r="H10" s="346"/>
      <c r="I10" s="436"/>
      <c r="J10" s="436"/>
      <c r="K10" s="436"/>
      <c r="L10" s="536">
        <f>SUM(B10:K10)</f>
        <v>482539</v>
      </c>
    </row>
    <row r="11" spans="1:12" s="500" customFormat="1" ht="25.5" x14ac:dyDescent="0.2">
      <c r="A11" s="537" t="s">
        <v>200</v>
      </c>
      <c r="B11" s="264">
        <v>565840</v>
      </c>
      <c r="C11" s="264">
        <v>99500</v>
      </c>
      <c r="D11" s="264">
        <v>200200</v>
      </c>
      <c r="E11" s="264"/>
      <c r="F11" s="264"/>
      <c r="G11" s="264"/>
      <c r="H11" s="346"/>
      <c r="I11" s="436"/>
      <c r="J11" s="436"/>
      <c r="K11" s="436"/>
      <c r="L11" s="536">
        <f>SUM(B11:K11)</f>
        <v>865540</v>
      </c>
    </row>
    <row r="12" spans="1:12" s="540" customFormat="1" ht="24" customHeight="1" thickBot="1" x14ac:dyDescent="0.25">
      <c r="A12" s="538" t="s">
        <v>110</v>
      </c>
      <c r="B12" s="539">
        <f>SUM(B8:B11)</f>
        <v>6730135</v>
      </c>
      <c r="C12" s="539">
        <f t="shared" ref="C12:L12" si="0">SUM(C8:C11)</f>
        <v>1301500</v>
      </c>
      <c r="D12" s="539">
        <f t="shared" si="0"/>
        <v>5424200</v>
      </c>
      <c r="E12" s="539">
        <f t="shared" si="0"/>
        <v>0</v>
      </c>
      <c r="F12" s="539">
        <f t="shared" si="0"/>
        <v>447255</v>
      </c>
      <c r="G12" s="539">
        <f t="shared" si="0"/>
        <v>0</v>
      </c>
      <c r="H12" s="539">
        <f t="shared" si="0"/>
        <v>25400</v>
      </c>
      <c r="I12" s="539">
        <f t="shared" si="0"/>
        <v>0</v>
      </c>
      <c r="J12" s="539">
        <f t="shared" si="0"/>
        <v>0</v>
      </c>
      <c r="K12" s="539">
        <f t="shared" si="0"/>
        <v>0</v>
      </c>
      <c r="L12" s="539">
        <f t="shared" si="0"/>
        <v>13928490</v>
      </c>
    </row>
  </sheetData>
  <mergeCells count="2">
    <mergeCell ref="A1:F2"/>
    <mergeCell ref="A6:A7"/>
  </mergeCells>
  <pageMargins left="0.75" right="0.75" top="1" bottom="1" header="0.5" footer="0.5"/>
  <pageSetup paperSize="9" scale="43" orientation="landscape" r:id="rId1"/>
  <headerFooter alignWithMargins="0">
    <oddHeader>&amp;R3.3. sz. melléklet
...../2018.(.......) Egyek Önk.</oddHead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5"/>
  <dimension ref="A1:K33"/>
  <sheetViews>
    <sheetView zoomScaleNormal="100" workbookViewId="0">
      <selection activeCell="C19" sqref="C19"/>
    </sheetView>
  </sheetViews>
  <sheetFormatPr defaultRowHeight="12.75" x14ac:dyDescent="0.2"/>
  <cols>
    <col min="1" max="1" width="5.28515625" customWidth="1"/>
    <col min="2" max="2" width="52" customWidth="1"/>
    <col min="3" max="3" width="22.5703125" customWidth="1"/>
    <col min="4" max="6" width="17.7109375" customWidth="1"/>
    <col min="10" max="10" width="12.5703125" bestFit="1" customWidth="1"/>
    <col min="11" max="11" width="10" bestFit="1" customWidth="1"/>
  </cols>
  <sheetData>
    <row r="1" spans="2:8" ht="7.5" customHeight="1" x14ac:dyDescent="0.2"/>
    <row r="2" spans="2:8" ht="30" customHeight="1" x14ac:dyDescent="0.2">
      <c r="B2" s="912" t="s">
        <v>512</v>
      </c>
      <c r="C2" s="912"/>
      <c r="D2" s="912"/>
      <c r="E2" s="912"/>
      <c r="F2" s="912"/>
    </row>
    <row r="3" spans="2:8" ht="4.5" customHeight="1" thickBot="1" x14ac:dyDescent="0.25">
      <c r="B3" s="912"/>
      <c r="C3" s="912"/>
      <c r="D3" s="912"/>
      <c r="E3" s="912"/>
      <c r="F3" s="912"/>
    </row>
    <row r="4" spans="2:8" ht="3.75" hidden="1" customHeight="1" thickBot="1" x14ac:dyDescent="0.3">
      <c r="B4" s="23"/>
      <c r="C4" s="23"/>
      <c r="D4" s="23"/>
      <c r="E4" s="23"/>
      <c r="F4" s="28" t="s">
        <v>46</v>
      </c>
    </row>
    <row r="5" spans="2:8" ht="15.75" customHeight="1" x14ac:dyDescent="0.2">
      <c r="B5" s="927" t="s">
        <v>47</v>
      </c>
      <c r="C5" s="927" t="s">
        <v>467</v>
      </c>
      <c r="D5" s="929" t="s">
        <v>465</v>
      </c>
      <c r="E5" s="929" t="s">
        <v>466</v>
      </c>
      <c r="F5" s="932" t="s">
        <v>48</v>
      </c>
    </row>
    <row r="6" spans="2:8" ht="35.25" customHeight="1" thickBot="1" x14ac:dyDescent="0.25">
      <c r="B6" s="928"/>
      <c r="C6" s="928"/>
      <c r="D6" s="930"/>
      <c r="E6" s="931"/>
      <c r="F6" s="933"/>
    </row>
    <row r="7" spans="2:8" ht="15" customHeight="1" thickBot="1" x14ac:dyDescent="0.25">
      <c r="B7" s="29" t="s">
        <v>260</v>
      </c>
      <c r="C7" s="234">
        <f>C8+C10</f>
        <v>91005049</v>
      </c>
      <c r="D7" s="234">
        <f>D8+D10</f>
        <v>86161905</v>
      </c>
      <c r="E7" s="234">
        <f>E8+E10</f>
        <v>6730135</v>
      </c>
      <c r="F7" s="236">
        <f t="shared" ref="F7:F30" si="0">SUM(C7:E7)</f>
        <v>183897089</v>
      </c>
    </row>
    <row r="8" spans="2:8" ht="15" customHeight="1" thickBot="1" x14ac:dyDescent="0.25">
      <c r="B8" s="30" t="s">
        <v>261</v>
      </c>
      <c r="C8" s="176">
        <v>63306605</v>
      </c>
      <c r="D8" s="192">
        <v>86161905</v>
      </c>
      <c r="E8" s="192">
        <v>6164295</v>
      </c>
      <c r="F8" s="236">
        <f t="shared" si="0"/>
        <v>155632805</v>
      </c>
    </row>
    <row r="9" spans="2:8" ht="15" customHeight="1" thickBot="1" x14ac:dyDescent="0.25">
      <c r="B9" s="30" t="s">
        <v>264</v>
      </c>
      <c r="C9" s="176">
        <v>54321655</v>
      </c>
      <c r="D9" s="192"/>
      <c r="E9" s="192"/>
      <c r="F9" s="236">
        <f t="shared" si="0"/>
        <v>54321655</v>
      </c>
    </row>
    <row r="10" spans="2:8" ht="15" customHeight="1" thickBot="1" x14ac:dyDescent="0.25">
      <c r="B10" s="31" t="s">
        <v>262</v>
      </c>
      <c r="C10" s="177">
        <v>27698444</v>
      </c>
      <c r="D10" s="118"/>
      <c r="E10" s="118">
        <v>565840</v>
      </c>
      <c r="F10" s="236">
        <f t="shared" si="0"/>
        <v>28264284</v>
      </c>
    </row>
    <row r="11" spans="2:8" ht="15" customHeight="1" thickBot="1" x14ac:dyDescent="0.25">
      <c r="B11" s="32" t="s">
        <v>323</v>
      </c>
      <c r="C11" s="178">
        <v>26678444</v>
      </c>
      <c r="D11" s="235"/>
      <c r="E11" s="235"/>
      <c r="F11" s="236">
        <f t="shared" si="0"/>
        <v>26678444</v>
      </c>
    </row>
    <row r="12" spans="2:8" ht="29.25" customHeight="1" thickBot="1" x14ac:dyDescent="0.25">
      <c r="B12" s="174" t="s">
        <v>230</v>
      </c>
      <c r="C12" s="236">
        <v>11979743</v>
      </c>
      <c r="D12" s="236">
        <v>17677234</v>
      </c>
      <c r="E12" s="234">
        <v>1301500</v>
      </c>
      <c r="F12" s="236">
        <f t="shared" si="0"/>
        <v>30958477</v>
      </c>
      <c r="H12" s="190"/>
    </row>
    <row r="13" spans="2:8" ht="15" customHeight="1" thickBot="1" x14ac:dyDescent="0.25">
      <c r="B13" s="117" t="s">
        <v>207</v>
      </c>
      <c r="C13" s="234">
        <v>167106883</v>
      </c>
      <c r="D13" s="234">
        <v>26098300</v>
      </c>
      <c r="E13" s="234">
        <v>5424200</v>
      </c>
      <c r="F13" s="236">
        <f t="shared" si="0"/>
        <v>198629383</v>
      </c>
    </row>
    <row r="14" spans="2:8" ht="15" customHeight="1" thickBot="1" x14ac:dyDescent="0.25">
      <c r="B14" s="88" t="s">
        <v>208</v>
      </c>
      <c r="C14" s="344">
        <v>34963165</v>
      </c>
      <c r="D14" s="237"/>
      <c r="E14" s="237"/>
      <c r="F14" s="236">
        <f>SUM(C14:E14)</f>
        <v>34963165</v>
      </c>
    </row>
    <row r="15" spans="2:8" s="95" customFormat="1" ht="29.25" customHeight="1" thickBot="1" x14ac:dyDescent="0.25">
      <c r="B15" s="174" t="s">
        <v>236</v>
      </c>
      <c r="C15" s="736">
        <f>SUM(C16:C28)</f>
        <v>89940511</v>
      </c>
      <c r="D15" s="737">
        <f>SUM(D16:D28)</f>
        <v>5024165</v>
      </c>
      <c r="E15" s="736">
        <f>SUM(E16:E28)</f>
        <v>447255</v>
      </c>
      <c r="F15" s="737">
        <f>SUM(F16:F28)</f>
        <v>95411931</v>
      </c>
    </row>
    <row r="16" spans="2:8" ht="15" customHeight="1" thickBot="1" x14ac:dyDescent="0.25">
      <c r="B16" s="531" t="s">
        <v>132</v>
      </c>
      <c r="C16" s="525">
        <v>11786139</v>
      </c>
      <c r="D16" s="352"/>
      <c r="E16" s="353"/>
      <c r="F16" s="236">
        <f t="shared" si="0"/>
        <v>11786139</v>
      </c>
    </row>
    <row r="17" spans="1:11" ht="15" customHeight="1" thickBot="1" x14ac:dyDescent="0.25">
      <c r="B17" s="83" t="s">
        <v>397</v>
      </c>
      <c r="C17" s="526">
        <v>23756000</v>
      </c>
      <c r="D17" s="346"/>
      <c r="E17" s="347"/>
      <c r="F17" s="236">
        <f t="shared" si="0"/>
        <v>23756000</v>
      </c>
    </row>
    <row r="18" spans="1:11" ht="17.25" customHeight="1" thickBot="1" x14ac:dyDescent="0.25">
      <c r="B18" s="83" t="s">
        <v>114</v>
      </c>
      <c r="C18" s="527">
        <v>24345580</v>
      </c>
      <c r="D18" s="346">
        <v>5024165</v>
      </c>
      <c r="E18" s="347">
        <v>447255</v>
      </c>
      <c r="F18" s="236">
        <f t="shared" si="0"/>
        <v>29817000</v>
      </c>
    </row>
    <row r="19" spans="1:11" ht="15" customHeight="1" thickBot="1" x14ac:dyDescent="0.25">
      <c r="B19" s="83" t="s">
        <v>514</v>
      </c>
      <c r="C19" s="527">
        <v>50000</v>
      </c>
      <c r="D19" s="346"/>
      <c r="E19" s="347"/>
      <c r="F19" s="236">
        <f t="shared" si="0"/>
        <v>50000</v>
      </c>
      <c r="K19" s="125"/>
    </row>
    <row r="20" spans="1:11" ht="15" customHeight="1" thickBot="1" x14ac:dyDescent="0.25">
      <c r="B20" s="83" t="s">
        <v>133</v>
      </c>
      <c r="C20" s="527">
        <v>10622443</v>
      </c>
      <c r="D20" s="346"/>
      <c r="E20" s="347"/>
      <c r="F20" s="236">
        <f t="shared" si="0"/>
        <v>10622443</v>
      </c>
    </row>
    <row r="21" spans="1:11" ht="29.25" customHeight="1" thickBot="1" x14ac:dyDescent="0.25">
      <c r="B21" s="173" t="s">
        <v>513</v>
      </c>
      <c r="C21" s="528">
        <v>3919704</v>
      </c>
      <c r="D21" s="348"/>
      <c r="E21" s="349"/>
      <c r="F21" s="236">
        <f t="shared" si="0"/>
        <v>3919704</v>
      </c>
      <c r="K21" s="125"/>
    </row>
    <row r="22" spans="1:11" ht="15" customHeight="1" thickBot="1" x14ac:dyDescent="0.25">
      <c r="B22" s="83" t="s">
        <v>398</v>
      </c>
      <c r="C22" s="528">
        <v>565446</v>
      </c>
      <c r="D22" s="348"/>
      <c r="E22" s="349"/>
      <c r="F22" s="236">
        <f t="shared" si="0"/>
        <v>565446</v>
      </c>
    </row>
    <row r="23" spans="1:11" ht="15" customHeight="1" thickBot="1" x14ac:dyDescent="0.25">
      <c r="B23" s="83" t="s">
        <v>267</v>
      </c>
      <c r="C23" s="528">
        <v>400000</v>
      </c>
      <c r="D23" s="348"/>
      <c r="E23" s="349"/>
      <c r="F23" s="236">
        <f t="shared" si="0"/>
        <v>400000</v>
      </c>
    </row>
    <row r="24" spans="1:11" ht="15" customHeight="1" thickBot="1" x14ac:dyDescent="0.25">
      <c r="B24" s="84" t="s">
        <v>515</v>
      </c>
      <c r="C24" s="528">
        <v>1295199</v>
      </c>
      <c r="D24" s="348"/>
      <c r="E24" s="349"/>
      <c r="F24" s="236">
        <f t="shared" si="0"/>
        <v>1295199</v>
      </c>
    </row>
    <row r="25" spans="1:11" ht="15" customHeight="1" thickBot="1" x14ac:dyDescent="0.25">
      <c r="B25" s="532" t="s">
        <v>324</v>
      </c>
      <c r="C25" s="529">
        <v>500000</v>
      </c>
      <c r="D25" s="348"/>
      <c r="E25" s="349"/>
      <c r="F25" s="236">
        <f t="shared" si="0"/>
        <v>500000</v>
      </c>
    </row>
    <row r="26" spans="1:11" ht="15" customHeight="1" thickBot="1" x14ac:dyDescent="0.25">
      <c r="B26" s="84" t="s">
        <v>265</v>
      </c>
      <c r="C26" s="529">
        <v>1500000</v>
      </c>
      <c r="D26" s="348"/>
      <c r="E26" s="349"/>
      <c r="F26" s="236">
        <f t="shared" si="0"/>
        <v>1500000</v>
      </c>
    </row>
    <row r="27" spans="1:11" ht="15" customHeight="1" thickBot="1" x14ac:dyDescent="0.25">
      <c r="B27" s="499" t="s">
        <v>266</v>
      </c>
      <c r="C27" s="530">
        <v>1200000</v>
      </c>
      <c r="D27" s="350"/>
      <c r="E27" s="351"/>
      <c r="F27" s="236">
        <f t="shared" si="0"/>
        <v>1200000</v>
      </c>
    </row>
    <row r="28" spans="1:11" s="95" customFormat="1" ht="15" customHeight="1" thickBot="1" x14ac:dyDescent="0.25">
      <c r="A28" s="283"/>
      <c r="B28" s="551" t="s">
        <v>411</v>
      </c>
      <c r="C28" s="552">
        <v>10000000</v>
      </c>
      <c r="D28" s="550"/>
      <c r="E28" s="552"/>
      <c r="F28" s="709">
        <f t="shared" si="0"/>
        <v>10000000</v>
      </c>
    </row>
    <row r="29" spans="1:11" s="95" customFormat="1" ht="15" customHeight="1" thickBot="1" x14ac:dyDescent="0.25">
      <c r="B29" s="29" t="s">
        <v>263</v>
      </c>
      <c r="C29" s="345">
        <f>C30</f>
        <v>10128606</v>
      </c>
      <c r="D29" s="345">
        <f>SUM(D30:D30)</f>
        <v>0</v>
      </c>
      <c r="E29" s="234">
        <f>SUM(E30:E30)</f>
        <v>0</v>
      </c>
      <c r="F29" s="236">
        <f t="shared" si="0"/>
        <v>10128606</v>
      </c>
    </row>
    <row r="30" spans="1:11" ht="15" customHeight="1" thickBot="1" x14ac:dyDescent="0.25">
      <c r="B30" s="340" t="s">
        <v>407</v>
      </c>
      <c r="C30" s="341">
        <v>10128606</v>
      </c>
      <c r="D30" s="342">
        <v>0</v>
      </c>
      <c r="E30" s="343"/>
      <c r="F30" s="236">
        <f t="shared" si="0"/>
        <v>10128606</v>
      </c>
    </row>
    <row r="31" spans="1:11" ht="13.5" thickBot="1" x14ac:dyDescent="0.25">
      <c r="B31" s="29" t="s">
        <v>49</v>
      </c>
      <c r="C31" s="234">
        <f>C7+C12+C13+C14+C15+C29</f>
        <v>405123957</v>
      </c>
      <c r="D31" s="234">
        <f>D7+D12+D13+D14+D15+D29</f>
        <v>134961604</v>
      </c>
      <c r="E31" s="234">
        <f>E7+E12+E13+E14+E15+E29</f>
        <v>13903090</v>
      </c>
      <c r="F31" s="234">
        <f>F7+F12+F13+F14+F15+F29</f>
        <v>553988651</v>
      </c>
    </row>
    <row r="32" spans="1:11" x14ac:dyDescent="0.2">
      <c r="C32" s="249"/>
      <c r="D32" s="2"/>
    </row>
    <row r="33" spans="3:4" x14ac:dyDescent="0.2">
      <c r="C33" s="125"/>
      <c r="D33" s="125"/>
    </row>
  </sheetData>
  <mergeCells count="6">
    <mergeCell ref="B2:F3"/>
    <mergeCell ref="B5:B6"/>
    <mergeCell ref="D5:D6"/>
    <mergeCell ref="E5:E6"/>
    <mergeCell ref="F5:F6"/>
    <mergeCell ref="C5:C6"/>
  </mergeCells>
  <phoneticPr fontId="4" type="noConversion"/>
  <pageMargins left="0.78740157480314965" right="0.78740157480314965" top="0.83229166666666665" bottom="0.78740157480314965" header="0.51181102362204722" footer="0.51181102362204722"/>
  <pageSetup paperSize="9" scale="85" orientation="landscape" r:id="rId1"/>
  <headerFooter alignWithMargins="0">
    <oddHeader>&amp;R4.sz melléklet
..../2018.(.....) Egyek Önk.</oddHead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0"/>
  <sheetViews>
    <sheetView topLeftCell="A12" zoomScale="140" zoomScaleNormal="140" workbookViewId="0">
      <selection activeCell="D19" sqref="D19"/>
    </sheetView>
  </sheetViews>
  <sheetFormatPr defaultRowHeight="12.75" x14ac:dyDescent="0.2"/>
  <cols>
    <col min="1" max="1" width="8.140625" customWidth="1"/>
    <col min="2" max="2" width="19.28515625" customWidth="1"/>
    <col min="3" max="3" width="74.7109375" customWidth="1"/>
    <col min="4" max="4" width="20.85546875" customWidth="1"/>
    <col min="6" max="6" width="10" bestFit="1" customWidth="1"/>
    <col min="8" max="8" width="12.5703125" bestFit="1" customWidth="1"/>
  </cols>
  <sheetData>
    <row r="1" spans="1:4" x14ac:dyDescent="0.2">
      <c r="D1" s="134"/>
    </row>
    <row r="2" spans="1:4" x14ac:dyDescent="0.2">
      <c r="D2" s="134"/>
    </row>
    <row r="3" spans="1:4" x14ac:dyDescent="0.2">
      <c r="A3" s="500"/>
      <c r="B3" s="500"/>
      <c r="C3" s="500"/>
      <c r="D3" s="501"/>
    </row>
    <row r="4" spans="1:4" ht="15.75" x14ac:dyDescent="0.25">
      <c r="A4" s="934" t="s">
        <v>469</v>
      </c>
      <c r="B4" s="935"/>
      <c r="C4" s="935"/>
      <c r="D4" s="935"/>
    </row>
    <row r="5" spans="1:4" ht="13.5" thickBot="1" x14ac:dyDescent="0.25">
      <c r="A5" s="500"/>
      <c r="B5" s="500"/>
      <c r="C5" s="500"/>
      <c r="D5" s="502" t="s">
        <v>52</v>
      </c>
    </row>
    <row r="6" spans="1:4" ht="26.25" thickBot="1" x14ac:dyDescent="0.25">
      <c r="A6" s="503" t="s">
        <v>134</v>
      </c>
      <c r="B6" s="504" t="s">
        <v>268</v>
      </c>
      <c r="C6" s="505" t="s">
        <v>51</v>
      </c>
      <c r="D6" s="406" t="s">
        <v>519</v>
      </c>
    </row>
    <row r="7" spans="1:4" ht="13.5" thickBot="1" x14ac:dyDescent="0.25">
      <c r="A7" s="497" t="s">
        <v>18</v>
      </c>
      <c r="B7" s="763" t="s">
        <v>269</v>
      </c>
      <c r="C7" s="496" t="s">
        <v>518</v>
      </c>
      <c r="D7" s="765">
        <v>2500000</v>
      </c>
    </row>
    <row r="8" spans="1:4" x14ac:dyDescent="0.2">
      <c r="A8" s="497" t="s">
        <v>22</v>
      </c>
      <c r="B8" s="763" t="s">
        <v>269</v>
      </c>
      <c r="C8" s="496" t="s">
        <v>385</v>
      </c>
      <c r="D8" s="765">
        <f>7009546+1892577</f>
        <v>8902123</v>
      </c>
    </row>
    <row r="9" spans="1:4" ht="13.5" thickBot="1" x14ac:dyDescent="0.25">
      <c r="A9" s="497" t="s">
        <v>26</v>
      </c>
      <c r="B9" s="763" t="s">
        <v>517</v>
      </c>
      <c r="C9" s="513" t="s">
        <v>516</v>
      </c>
      <c r="D9" s="764">
        <v>2024000</v>
      </c>
    </row>
    <row r="10" spans="1:4" ht="13.5" thickBot="1" x14ac:dyDescent="0.25">
      <c r="A10" s="936" t="s">
        <v>30</v>
      </c>
      <c r="B10" s="936"/>
      <c r="C10" s="937"/>
      <c r="D10" s="569">
        <f>SUM(D7:D9)</f>
        <v>13426123</v>
      </c>
    </row>
    <row r="11" spans="1:4" x14ac:dyDescent="0.2">
      <c r="A11" s="500"/>
      <c r="B11" s="500"/>
      <c r="C11" s="500"/>
      <c r="D11" s="501"/>
    </row>
    <row r="12" spans="1:4" x14ac:dyDescent="0.2">
      <c r="A12" s="500"/>
      <c r="B12" s="500"/>
      <c r="C12" s="500"/>
      <c r="D12" s="501"/>
    </row>
    <row r="13" spans="1:4" ht="15.75" x14ac:dyDescent="0.25">
      <c r="A13" s="934" t="s">
        <v>102</v>
      </c>
      <c r="B13" s="935"/>
      <c r="C13" s="935"/>
      <c r="D13" s="935"/>
    </row>
    <row r="14" spans="1:4" ht="13.5" thickBot="1" x14ac:dyDescent="0.25">
      <c r="A14" s="509"/>
      <c r="B14" s="509"/>
      <c r="C14" s="509"/>
      <c r="D14" s="502" t="s">
        <v>52</v>
      </c>
    </row>
    <row r="15" spans="1:4" ht="13.5" thickBot="1" x14ac:dyDescent="0.25">
      <c r="A15" s="503" t="s">
        <v>134</v>
      </c>
      <c r="B15" s="504"/>
      <c r="C15" s="510" t="s">
        <v>53</v>
      </c>
      <c r="D15" s="506" t="s">
        <v>361</v>
      </c>
    </row>
    <row r="16" spans="1:4" ht="13.5" thickBot="1" x14ac:dyDescent="0.25">
      <c r="A16" s="495" t="s">
        <v>18</v>
      </c>
      <c r="B16" s="511" t="s">
        <v>270</v>
      </c>
      <c r="C16" s="496" t="s">
        <v>521</v>
      </c>
      <c r="D16" s="567">
        <v>2012000</v>
      </c>
    </row>
    <row r="17" spans="1:6" ht="13.5" thickBot="1" x14ac:dyDescent="0.25">
      <c r="A17" s="495" t="s">
        <v>22</v>
      </c>
      <c r="B17" s="512" t="s">
        <v>270</v>
      </c>
      <c r="C17" s="498" t="s">
        <v>522</v>
      </c>
      <c r="D17" s="568">
        <v>1575000</v>
      </c>
    </row>
    <row r="18" spans="1:6" ht="13.5" thickBot="1" x14ac:dyDescent="0.25">
      <c r="A18" s="495" t="s">
        <v>26</v>
      </c>
      <c r="B18" s="512" t="s">
        <v>270</v>
      </c>
      <c r="C18" s="498" t="s">
        <v>532</v>
      </c>
      <c r="D18" s="568">
        <v>2700000</v>
      </c>
    </row>
    <row r="19" spans="1:6" ht="13.5" thickBot="1" x14ac:dyDescent="0.25">
      <c r="A19" s="495" t="s">
        <v>20</v>
      </c>
      <c r="B19" s="507" t="s">
        <v>527</v>
      </c>
      <c r="C19" s="498" t="s">
        <v>528</v>
      </c>
      <c r="D19" s="568">
        <f>2208000+597000</f>
        <v>2805000</v>
      </c>
      <c r="F19" s="125"/>
    </row>
    <row r="20" spans="1:6" ht="13.5" thickBot="1" x14ac:dyDescent="0.25">
      <c r="A20" s="495" t="s">
        <v>23</v>
      </c>
      <c r="B20" s="507" t="s">
        <v>328</v>
      </c>
      <c r="C20" s="498" t="s">
        <v>526</v>
      </c>
      <c r="D20" s="568">
        <f>211500+57105</f>
        <v>268605</v>
      </c>
      <c r="F20" s="125"/>
    </row>
    <row r="21" spans="1:6" ht="13.5" thickBot="1" x14ac:dyDescent="0.25">
      <c r="A21" s="495" t="s">
        <v>27</v>
      </c>
      <c r="B21" s="507" t="s">
        <v>328</v>
      </c>
      <c r="C21" s="498" t="s">
        <v>525</v>
      </c>
      <c r="D21" s="572">
        <v>2500000</v>
      </c>
      <c r="F21" s="125"/>
    </row>
    <row r="22" spans="1:6" ht="13.5" thickBot="1" x14ac:dyDescent="0.25">
      <c r="A22" s="495" t="s">
        <v>21</v>
      </c>
      <c r="B22" s="507" t="s">
        <v>328</v>
      </c>
      <c r="C22" s="498" t="s">
        <v>440</v>
      </c>
      <c r="D22" s="572">
        <f>54462381+14704843</f>
        <v>69167224</v>
      </c>
      <c r="F22" s="125"/>
    </row>
    <row r="23" spans="1:6" ht="13.5" thickBot="1" x14ac:dyDescent="0.25">
      <c r="A23" s="495" t="s">
        <v>29</v>
      </c>
      <c r="B23" s="507" t="s">
        <v>328</v>
      </c>
      <c r="C23" s="498" t="s">
        <v>524</v>
      </c>
      <c r="D23" s="572">
        <f>252000+68000</f>
        <v>320000</v>
      </c>
      <c r="F23" s="125"/>
    </row>
    <row r="24" spans="1:6" ht="13.5" thickBot="1" x14ac:dyDescent="0.25">
      <c r="A24" s="495" t="s">
        <v>24</v>
      </c>
      <c r="B24" s="507" t="s">
        <v>328</v>
      </c>
      <c r="C24" s="498" t="s">
        <v>533</v>
      </c>
      <c r="D24" s="572">
        <v>1400000</v>
      </c>
    </row>
    <row r="25" spans="1:6" ht="13.5" thickBot="1" x14ac:dyDescent="0.25">
      <c r="A25" s="495" t="s">
        <v>19</v>
      </c>
      <c r="B25" s="507" t="s">
        <v>327</v>
      </c>
      <c r="C25" s="498" t="s">
        <v>523</v>
      </c>
      <c r="D25" s="572">
        <f>6617034+1786599</f>
        <v>8403633</v>
      </c>
    </row>
    <row r="26" spans="1:6" ht="13.5" thickBot="1" x14ac:dyDescent="0.25">
      <c r="A26" s="495" t="s">
        <v>25</v>
      </c>
      <c r="B26" s="507" t="s">
        <v>386</v>
      </c>
      <c r="C26" s="498" t="s">
        <v>534</v>
      </c>
      <c r="D26" s="572">
        <f>551200+148800</f>
        <v>700000</v>
      </c>
    </row>
    <row r="27" spans="1:6" ht="13.5" thickBot="1" x14ac:dyDescent="0.25">
      <c r="A27" s="495" t="s">
        <v>42</v>
      </c>
      <c r="B27" s="507" t="s">
        <v>269</v>
      </c>
      <c r="C27" s="498" t="s">
        <v>537</v>
      </c>
      <c r="D27" s="572">
        <v>300000</v>
      </c>
    </row>
    <row r="28" spans="1:6" ht="13.5" thickBot="1" x14ac:dyDescent="0.25">
      <c r="A28" s="495" t="s">
        <v>32</v>
      </c>
      <c r="B28" s="507" t="s">
        <v>269</v>
      </c>
      <c r="C28" s="498" t="s">
        <v>538</v>
      </c>
      <c r="D28" s="572">
        <f>37352243+10085105</f>
        <v>47437348</v>
      </c>
    </row>
    <row r="29" spans="1:6" ht="13.5" thickBot="1" x14ac:dyDescent="0.25">
      <c r="A29" s="495" t="s">
        <v>90</v>
      </c>
      <c r="B29" s="507" t="s">
        <v>269</v>
      </c>
      <c r="C29" s="498" t="s">
        <v>472</v>
      </c>
      <c r="D29" s="572">
        <f>427497480+115424320</f>
        <v>542921800</v>
      </c>
    </row>
    <row r="30" spans="1:6" ht="13.5" thickBot="1" x14ac:dyDescent="0.25">
      <c r="A30" s="495" t="s">
        <v>93</v>
      </c>
      <c r="B30" s="507" t="s">
        <v>269</v>
      </c>
      <c r="C30" s="498" t="s">
        <v>462</v>
      </c>
      <c r="D30" s="572">
        <f>132443228+35759672</f>
        <v>168202900</v>
      </c>
    </row>
    <row r="31" spans="1:6" ht="26.25" thickBot="1" x14ac:dyDescent="0.25">
      <c r="A31" s="495" t="s">
        <v>91</v>
      </c>
      <c r="B31" s="507" t="s">
        <v>269</v>
      </c>
      <c r="C31" s="766" t="s">
        <v>460</v>
      </c>
      <c r="D31" s="572">
        <f>109949617+29686396</f>
        <v>139636013</v>
      </c>
    </row>
    <row r="32" spans="1:6" ht="13.5" thickBot="1" x14ac:dyDescent="0.25">
      <c r="A32" s="495" t="s">
        <v>92</v>
      </c>
      <c r="B32" s="507" t="s">
        <v>535</v>
      </c>
      <c r="C32" s="766" t="s">
        <v>536</v>
      </c>
      <c r="D32" s="572">
        <f>107619065+29057147</f>
        <v>136676212</v>
      </c>
    </row>
    <row r="33" spans="1:4" ht="13.5" thickBot="1" x14ac:dyDescent="0.25">
      <c r="A33" s="495" t="s">
        <v>95</v>
      </c>
      <c r="B33" s="507" t="s">
        <v>471</v>
      </c>
      <c r="C33" s="498" t="s">
        <v>470</v>
      </c>
      <c r="D33" s="572">
        <f>1095161306+295693552</f>
        <v>1390854858</v>
      </c>
    </row>
    <row r="34" spans="1:4" ht="13.5" thickBot="1" x14ac:dyDescent="0.25">
      <c r="A34" s="495" t="s">
        <v>96</v>
      </c>
      <c r="B34" s="507" t="s">
        <v>529</v>
      </c>
      <c r="C34" s="498" t="s">
        <v>530</v>
      </c>
      <c r="D34" s="572">
        <f>2894800+781596</f>
        <v>3676396</v>
      </c>
    </row>
    <row r="35" spans="1:4" ht="13.5" thickBot="1" x14ac:dyDescent="0.25">
      <c r="A35" s="495" t="s">
        <v>97</v>
      </c>
      <c r="B35" s="507" t="s">
        <v>529</v>
      </c>
      <c r="C35" s="498" t="s">
        <v>531</v>
      </c>
      <c r="D35" s="572">
        <v>508000</v>
      </c>
    </row>
    <row r="36" spans="1:4" x14ac:dyDescent="0.2">
      <c r="A36" s="495" t="s">
        <v>31</v>
      </c>
      <c r="B36" s="507" t="s">
        <v>441</v>
      </c>
      <c r="C36" s="498" t="s">
        <v>520</v>
      </c>
      <c r="D36" s="572">
        <v>25400</v>
      </c>
    </row>
    <row r="37" spans="1:4" ht="13.5" thickBot="1" x14ac:dyDescent="0.25">
      <c r="A37" s="937" t="s">
        <v>30</v>
      </c>
      <c r="B37" s="938"/>
      <c r="C37" s="939"/>
      <c r="D37" s="570">
        <f>SUM(D16:D36)</f>
        <v>2522090389</v>
      </c>
    </row>
    <row r="38" spans="1:4" x14ac:dyDescent="0.2">
      <c r="D38" s="134"/>
    </row>
    <row r="39" spans="1:4" x14ac:dyDescent="0.2">
      <c r="D39" s="767"/>
    </row>
    <row r="40" spans="1:4" x14ac:dyDescent="0.2">
      <c r="D40" s="125"/>
    </row>
  </sheetData>
  <mergeCells count="4">
    <mergeCell ref="A4:D4"/>
    <mergeCell ref="A10:C10"/>
    <mergeCell ref="A13:D13"/>
    <mergeCell ref="A37:C37"/>
  </mergeCells>
  <phoneticPr fontId="39" type="noConversion"/>
  <pageMargins left="0.7" right="0.7" top="0.75" bottom="0.75" header="0.3" footer="0.3"/>
  <pageSetup paperSize="9" scale="72" orientation="portrait" r:id="rId1"/>
  <headerFooter>
    <oddHeader xml:space="preserve">&amp;R5. sz. melléklet
.../2018. (...) Egyek Önk. </oddHead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0"/>
  <sheetViews>
    <sheetView topLeftCell="A25" zoomScale="130" zoomScaleNormal="130" workbookViewId="0">
      <selection activeCell="B28" sqref="B28"/>
    </sheetView>
  </sheetViews>
  <sheetFormatPr defaultRowHeight="12.75" x14ac:dyDescent="0.2"/>
  <cols>
    <col min="2" max="2" width="20.42578125" bestFit="1" customWidth="1"/>
    <col min="3" max="3" width="8.7109375" bestFit="1" customWidth="1"/>
    <col min="4" max="4" width="18.28515625" bestFit="1" customWidth="1"/>
    <col min="5" max="5" width="14.85546875" customWidth="1"/>
    <col min="6" max="6" width="12.28515625" customWidth="1"/>
    <col min="7" max="7" width="10.140625" bestFit="1" customWidth="1"/>
    <col min="8" max="8" width="12.85546875" customWidth="1"/>
    <col min="9" max="9" width="15" customWidth="1"/>
  </cols>
  <sheetData>
    <row r="1" spans="1:9" s="519" customFormat="1" ht="69" customHeight="1" x14ac:dyDescent="0.25">
      <c r="A1" s="941" t="s">
        <v>387</v>
      </c>
      <c r="B1" s="941"/>
      <c r="C1" s="941"/>
      <c r="D1" s="941"/>
      <c r="E1" s="941"/>
      <c r="F1" s="941"/>
      <c r="G1" s="941"/>
      <c r="H1" s="941"/>
      <c r="I1" s="941"/>
    </row>
    <row r="2" spans="1:9" s="519" customFormat="1" ht="69" customHeight="1" thickBot="1" x14ac:dyDescent="0.25">
      <c r="A2" s="514"/>
      <c r="B2" s="515"/>
      <c r="C2" s="516"/>
      <c r="D2" s="516"/>
      <c r="E2" s="516"/>
      <c r="F2" s="516"/>
      <c r="G2" s="516"/>
      <c r="H2" s="516"/>
      <c r="I2" s="517" t="s">
        <v>433</v>
      </c>
    </row>
    <row r="3" spans="1:9" s="520" customFormat="1" ht="69" customHeight="1" thickBot="1" x14ac:dyDescent="0.25">
      <c r="A3" s="942" t="s">
        <v>72</v>
      </c>
      <c r="B3" s="944" t="s">
        <v>84</v>
      </c>
      <c r="C3" s="946" t="s">
        <v>85</v>
      </c>
      <c r="D3" s="946" t="s">
        <v>548</v>
      </c>
      <c r="E3" s="948" t="s">
        <v>86</v>
      </c>
      <c r="F3" s="948"/>
      <c r="G3" s="948"/>
      <c r="H3" s="948"/>
      <c r="I3" s="949" t="s">
        <v>41</v>
      </c>
    </row>
    <row r="4" spans="1:9" s="520" customFormat="1" ht="24.75" customHeight="1" thickBot="1" x14ac:dyDescent="0.25">
      <c r="A4" s="943"/>
      <c r="B4" s="945"/>
      <c r="C4" s="945"/>
      <c r="D4" s="947"/>
      <c r="E4" s="518" t="s">
        <v>359</v>
      </c>
      <c r="F4" s="722" t="s">
        <v>418</v>
      </c>
      <c r="G4" s="722" t="s">
        <v>452</v>
      </c>
      <c r="H4" s="721" t="s">
        <v>549</v>
      </c>
      <c r="I4" s="950"/>
    </row>
    <row r="5" spans="1:9" s="521" customFormat="1" ht="34.5" thickBot="1" x14ac:dyDescent="0.25">
      <c r="A5" s="788" t="s">
        <v>18</v>
      </c>
      <c r="B5" s="789" t="s">
        <v>87</v>
      </c>
      <c r="C5" s="790" t="s">
        <v>338</v>
      </c>
      <c r="D5" s="791" t="s">
        <v>338</v>
      </c>
      <c r="E5" s="790" t="s">
        <v>338</v>
      </c>
      <c r="F5" s="790" t="s">
        <v>338</v>
      </c>
      <c r="G5" s="790" t="s">
        <v>338</v>
      </c>
      <c r="H5" s="790" t="s">
        <v>338</v>
      </c>
      <c r="I5" s="792" t="s">
        <v>338</v>
      </c>
    </row>
    <row r="6" spans="1:9" s="521" customFormat="1" ht="37.5" customHeight="1" thickBot="1" x14ac:dyDescent="0.25">
      <c r="A6" s="793" t="s">
        <v>79</v>
      </c>
      <c r="B6" s="794" t="s">
        <v>150</v>
      </c>
      <c r="C6" s="795" t="s">
        <v>338</v>
      </c>
      <c r="D6" s="796" t="s">
        <v>338</v>
      </c>
      <c r="E6" s="797" t="s">
        <v>338</v>
      </c>
      <c r="F6" s="797" t="s">
        <v>338</v>
      </c>
      <c r="G6" s="797" t="s">
        <v>338</v>
      </c>
      <c r="H6" s="797" t="s">
        <v>338</v>
      </c>
      <c r="I6" s="798" t="s">
        <v>338</v>
      </c>
    </row>
    <row r="7" spans="1:9" s="521" customFormat="1" ht="43.5" customHeight="1" thickBot="1" x14ac:dyDescent="0.25">
      <c r="A7" s="788" t="s">
        <v>22</v>
      </c>
      <c r="B7" s="799" t="s">
        <v>88</v>
      </c>
      <c r="C7" s="790"/>
      <c r="D7" s="790">
        <f t="shared" ref="D7:I7" si="0">SUM(D8:D17)</f>
        <v>36782453</v>
      </c>
      <c r="E7" s="790">
        <f>SUM(E8:E17)</f>
        <v>14273269</v>
      </c>
      <c r="F7" s="790">
        <f t="shared" si="0"/>
        <v>10449365</v>
      </c>
      <c r="G7" s="790">
        <f t="shared" si="0"/>
        <v>10449365</v>
      </c>
      <c r="H7" s="790">
        <f t="shared" si="0"/>
        <v>10449365</v>
      </c>
      <c r="I7" s="790">
        <f t="shared" si="0"/>
        <v>82403817</v>
      </c>
    </row>
    <row r="8" spans="1:9" s="718" customFormat="1" ht="75.75" customHeight="1" x14ac:dyDescent="0.2">
      <c r="A8" s="800" t="s">
        <v>80</v>
      </c>
      <c r="B8" s="801" t="s">
        <v>363</v>
      </c>
      <c r="C8" s="802" t="s">
        <v>112</v>
      </c>
      <c r="D8" s="803">
        <f>8457956+2457068</f>
        <v>10915024</v>
      </c>
      <c r="E8" s="803">
        <f>1984630+453522</f>
        <v>2438152</v>
      </c>
      <c r="F8" s="803">
        <v>1984630</v>
      </c>
      <c r="G8" s="803">
        <v>1984630</v>
      </c>
      <c r="H8" s="803">
        <v>1984630</v>
      </c>
      <c r="I8" s="804">
        <f t="shared" ref="I8:I17" si="1">SUM(D8:H8)</f>
        <v>19307066</v>
      </c>
    </row>
    <row r="9" spans="1:9" s="718" customFormat="1" ht="40.5" customHeight="1" x14ac:dyDescent="0.2">
      <c r="A9" s="805" t="s">
        <v>81</v>
      </c>
      <c r="B9" s="720" t="s">
        <v>434</v>
      </c>
      <c r="C9" s="806" t="s">
        <v>435</v>
      </c>
      <c r="D9" s="807">
        <f>1607060+1315461</f>
        <v>2922521</v>
      </c>
      <c r="E9" s="807">
        <f>980000+303604</f>
        <v>1283604</v>
      </c>
      <c r="F9" s="807">
        <v>980000</v>
      </c>
      <c r="G9" s="807">
        <v>980000</v>
      </c>
      <c r="H9" s="807">
        <v>980000</v>
      </c>
      <c r="I9" s="804">
        <f t="shared" si="1"/>
        <v>7146125</v>
      </c>
    </row>
    <row r="10" spans="1:9" s="718" customFormat="1" ht="52.5" customHeight="1" x14ac:dyDescent="0.2">
      <c r="A10" s="805" t="s">
        <v>82</v>
      </c>
      <c r="B10" s="720" t="s">
        <v>339</v>
      </c>
      <c r="C10" s="806" t="s">
        <v>112</v>
      </c>
      <c r="D10" s="807">
        <f>4205165+1230529</f>
        <v>5435694</v>
      </c>
      <c r="E10" s="807">
        <f>980000+219906</f>
        <v>1199906</v>
      </c>
      <c r="F10" s="807">
        <v>980000</v>
      </c>
      <c r="G10" s="807">
        <v>980000</v>
      </c>
      <c r="H10" s="807">
        <v>980000</v>
      </c>
      <c r="I10" s="804">
        <f t="shared" si="1"/>
        <v>9575600</v>
      </c>
    </row>
    <row r="11" spans="1:9" s="718" customFormat="1" ht="56.25" x14ac:dyDescent="0.2">
      <c r="A11" s="805" t="s">
        <v>83</v>
      </c>
      <c r="B11" s="720" t="s">
        <v>340</v>
      </c>
      <c r="C11" s="806" t="s">
        <v>112</v>
      </c>
      <c r="D11" s="807">
        <f>152846+38903</f>
        <v>191749</v>
      </c>
      <c r="E11" s="807">
        <f>30480+9425</f>
        <v>39905</v>
      </c>
      <c r="F11" s="807">
        <v>30480</v>
      </c>
      <c r="G11" s="807">
        <v>30480</v>
      </c>
      <c r="H11" s="807">
        <v>30480</v>
      </c>
      <c r="I11" s="804">
        <f t="shared" si="1"/>
        <v>323094</v>
      </c>
    </row>
    <row r="12" spans="1:9" s="718" customFormat="1" ht="135" x14ac:dyDescent="0.2">
      <c r="A12" s="805" t="s">
        <v>242</v>
      </c>
      <c r="B12" s="720" t="s">
        <v>347</v>
      </c>
      <c r="C12" s="806" t="s">
        <v>112</v>
      </c>
      <c r="D12" s="807">
        <f>680190+172677</f>
        <v>852867</v>
      </c>
      <c r="E12" s="807">
        <f>135255+34984</f>
        <v>170239</v>
      </c>
      <c r="F12" s="807">
        <v>135255</v>
      </c>
      <c r="G12" s="807">
        <v>135255</v>
      </c>
      <c r="H12" s="807">
        <v>135255</v>
      </c>
      <c r="I12" s="804">
        <f t="shared" si="1"/>
        <v>1428871</v>
      </c>
    </row>
    <row r="13" spans="1:9" s="718" customFormat="1" ht="22.5" x14ac:dyDescent="0.2">
      <c r="A13" s="805" t="s">
        <v>243</v>
      </c>
      <c r="B13" s="720" t="s">
        <v>341</v>
      </c>
      <c r="C13" s="806" t="s">
        <v>112</v>
      </c>
      <c r="D13" s="807">
        <f>4767104+1212586</f>
        <v>5979690</v>
      </c>
      <c r="E13" s="807">
        <f>950000+233421</f>
        <v>1183421</v>
      </c>
      <c r="F13" s="807">
        <v>950000</v>
      </c>
      <c r="G13" s="807">
        <v>950000</v>
      </c>
      <c r="H13" s="807">
        <v>950000</v>
      </c>
      <c r="I13" s="804">
        <f t="shared" si="1"/>
        <v>10013111</v>
      </c>
    </row>
    <row r="14" spans="1:9" s="718" customFormat="1" ht="45" x14ac:dyDescent="0.2">
      <c r="A14" s="805" t="s">
        <v>367</v>
      </c>
      <c r="B14" s="720" t="s">
        <v>368</v>
      </c>
      <c r="C14" s="806" t="s">
        <v>366</v>
      </c>
      <c r="D14" s="807">
        <f>2332480+1024087</f>
        <v>3356567</v>
      </c>
      <c r="E14" s="807">
        <f>796000+204347</f>
        <v>1000347</v>
      </c>
      <c r="F14" s="808">
        <v>796000</v>
      </c>
      <c r="G14" s="808">
        <v>796000</v>
      </c>
      <c r="H14" s="808">
        <v>796000</v>
      </c>
      <c r="I14" s="804">
        <f t="shared" si="1"/>
        <v>6744914</v>
      </c>
    </row>
    <row r="15" spans="1:9" s="718" customFormat="1" ht="69" customHeight="1" x14ac:dyDescent="0.2">
      <c r="A15" s="805" t="s">
        <v>369</v>
      </c>
      <c r="B15" s="720" t="s">
        <v>364</v>
      </c>
      <c r="C15" s="806" t="s">
        <v>366</v>
      </c>
      <c r="D15" s="807">
        <f>4041649+1866809</f>
        <v>5908458</v>
      </c>
      <c r="E15" s="807">
        <f>1436000+387042</f>
        <v>1823042</v>
      </c>
      <c r="F15" s="808">
        <v>1436000</v>
      </c>
      <c r="G15" s="808">
        <v>1436000</v>
      </c>
      <c r="H15" s="808">
        <v>1436000</v>
      </c>
      <c r="I15" s="804">
        <f t="shared" si="1"/>
        <v>12039500</v>
      </c>
    </row>
    <row r="16" spans="1:9" s="718" customFormat="1" ht="69" customHeight="1" x14ac:dyDescent="0.2">
      <c r="A16" s="809" t="s">
        <v>370</v>
      </c>
      <c r="B16" s="810" t="s">
        <v>551</v>
      </c>
      <c r="C16" s="811" t="s">
        <v>346</v>
      </c>
      <c r="D16" s="812">
        <v>179000</v>
      </c>
      <c r="E16" s="812">
        <f>2895000+1908641</f>
        <v>4803641</v>
      </c>
      <c r="F16" s="813">
        <v>2895000</v>
      </c>
      <c r="G16" s="813">
        <v>2895000</v>
      </c>
      <c r="H16" s="813">
        <v>2895000</v>
      </c>
      <c r="I16" s="804">
        <f t="shared" si="1"/>
        <v>13667641</v>
      </c>
    </row>
    <row r="17" spans="1:9" s="718" customFormat="1" ht="60" customHeight="1" thickBot="1" x14ac:dyDescent="0.25">
      <c r="A17" s="809" t="s">
        <v>552</v>
      </c>
      <c r="B17" s="810" t="s">
        <v>371</v>
      </c>
      <c r="C17" s="811" t="s">
        <v>366</v>
      </c>
      <c r="D17" s="812">
        <f>703411+337472</f>
        <v>1040883</v>
      </c>
      <c r="E17" s="812">
        <f>262000+69012</f>
        <v>331012</v>
      </c>
      <c r="F17" s="813">
        <v>262000</v>
      </c>
      <c r="G17" s="813">
        <v>262000</v>
      </c>
      <c r="H17" s="813">
        <v>262000</v>
      </c>
      <c r="I17" s="804">
        <f t="shared" si="1"/>
        <v>2157895</v>
      </c>
    </row>
    <row r="18" spans="1:9" s="718" customFormat="1" ht="23.25" thickBot="1" x14ac:dyDescent="0.25">
      <c r="A18" s="814" t="s">
        <v>26</v>
      </c>
      <c r="B18" s="815" t="s">
        <v>89</v>
      </c>
      <c r="C18" s="816" t="s">
        <v>338</v>
      </c>
      <c r="D18" s="816">
        <f t="shared" ref="D18:I18" si="2">SUM(D19:D29)</f>
        <v>375000</v>
      </c>
      <c r="E18" s="816">
        <f t="shared" si="2"/>
        <v>1919675061</v>
      </c>
      <c r="F18" s="816">
        <f t="shared" si="2"/>
        <v>0</v>
      </c>
      <c r="G18" s="816">
        <f t="shared" si="2"/>
        <v>0</v>
      </c>
      <c r="H18" s="816">
        <f t="shared" si="2"/>
        <v>0</v>
      </c>
      <c r="I18" s="816">
        <f t="shared" si="2"/>
        <v>1920050061</v>
      </c>
    </row>
    <row r="19" spans="1:9" s="718" customFormat="1" ht="60.75" customHeight="1" thickBot="1" x14ac:dyDescent="0.25">
      <c r="A19" s="814" t="s">
        <v>74</v>
      </c>
      <c r="B19" s="846" t="s">
        <v>560</v>
      </c>
      <c r="C19" s="847" t="s">
        <v>346</v>
      </c>
      <c r="D19" s="847"/>
      <c r="E19" s="847">
        <v>134701710</v>
      </c>
      <c r="F19" s="847"/>
      <c r="G19" s="847"/>
      <c r="H19" s="847"/>
      <c r="I19" s="848">
        <f>SUM(D19:H19)</f>
        <v>134701710</v>
      </c>
    </row>
    <row r="20" spans="1:9" s="718" customFormat="1" ht="34.5" thickBot="1" x14ac:dyDescent="0.25">
      <c r="A20" s="814" t="s">
        <v>75</v>
      </c>
      <c r="B20" s="846" t="s">
        <v>557</v>
      </c>
      <c r="C20" s="847" t="s">
        <v>346</v>
      </c>
      <c r="D20" s="847"/>
      <c r="E20" s="847">
        <v>1744002666</v>
      </c>
      <c r="F20" s="847"/>
      <c r="G20" s="847"/>
      <c r="H20" s="847"/>
      <c r="I20" s="848">
        <f t="shared" ref="I20:I28" si="3">SUM(D20:H20)</f>
        <v>1744002666</v>
      </c>
    </row>
    <row r="21" spans="1:9" s="718" customFormat="1" ht="57" thickBot="1" x14ac:dyDescent="0.25">
      <c r="A21" s="814" t="s">
        <v>244</v>
      </c>
      <c r="B21" s="846" t="s">
        <v>566</v>
      </c>
      <c r="C21" s="847" t="s">
        <v>346</v>
      </c>
      <c r="D21" s="847"/>
      <c r="E21" s="847">
        <v>2286635</v>
      </c>
      <c r="F21" s="847"/>
      <c r="G21" s="847"/>
      <c r="H21" s="847"/>
      <c r="I21" s="848">
        <f t="shared" si="3"/>
        <v>2286635</v>
      </c>
    </row>
    <row r="22" spans="1:9" s="718" customFormat="1" ht="79.5" thickBot="1" x14ac:dyDescent="0.25">
      <c r="A22" s="814" t="s">
        <v>245</v>
      </c>
      <c r="B22" s="846" t="s">
        <v>558</v>
      </c>
      <c r="C22" s="847" t="s">
        <v>346</v>
      </c>
      <c r="D22" s="847"/>
      <c r="E22" s="847">
        <v>170000</v>
      </c>
      <c r="F22" s="847"/>
      <c r="G22" s="847"/>
      <c r="H22" s="847"/>
      <c r="I22" s="848">
        <f t="shared" si="3"/>
        <v>170000</v>
      </c>
    </row>
    <row r="23" spans="1:9" s="718" customFormat="1" ht="90.75" thickBot="1" x14ac:dyDescent="0.25">
      <c r="A23" s="814" t="s">
        <v>246</v>
      </c>
      <c r="B23" s="846" t="s">
        <v>559</v>
      </c>
      <c r="C23" s="847" t="s">
        <v>345</v>
      </c>
      <c r="D23" s="847"/>
      <c r="E23" s="847">
        <v>800100</v>
      </c>
      <c r="F23" s="847"/>
      <c r="G23" s="847"/>
      <c r="H23" s="847"/>
      <c r="I23" s="848">
        <f t="shared" si="3"/>
        <v>800100</v>
      </c>
    </row>
    <row r="24" spans="1:9" s="718" customFormat="1" ht="45.75" thickBot="1" x14ac:dyDescent="0.25">
      <c r="A24" s="814" t="s">
        <v>372</v>
      </c>
      <c r="B24" s="846" t="s">
        <v>561</v>
      </c>
      <c r="C24" s="847" t="s">
        <v>345</v>
      </c>
      <c r="D24" s="847"/>
      <c r="E24" s="847">
        <v>22000000</v>
      </c>
      <c r="F24" s="847"/>
      <c r="G24" s="847"/>
      <c r="H24" s="847"/>
      <c r="I24" s="848">
        <f t="shared" si="3"/>
        <v>22000000</v>
      </c>
    </row>
    <row r="25" spans="1:9" s="718" customFormat="1" ht="57" thickBot="1" x14ac:dyDescent="0.25">
      <c r="A25" s="814" t="s">
        <v>456</v>
      </c>
      <c r="B25" s="846" t="s">
        <v>562</v>
      </c>
      <c r="C25" s="847" t="s">
        <v>345</v>
      </c>
      <c r="D25" s="847"/>
      <c r="E25" s="847">
        <v>1403350</v>
      </c>
      <c r="F25" s="847"/>
      <c r="G25" s="847"/>
      <c r="H25" s="847"/>
      <c r="I25" s="848">
        <f t="shared" si="3"/>
        <v>1403350</v>
      </c>
    </row>
    <row r="26" spans="1:9" s="718" customFormat="1" ht="57" thickBot="1" x14ac:dyDescent="0.25">
      <c r="A26" s="814" t="s">
        <v>556</v>
      </c>
      <c r="B26" s="846" t="s">
        <v>567</v>
      </c>
      <c r="C26" s="847" t="s">
        <v>345</v>
      </c>
      <c r="D26" s="847"/>
      <c r="E26" s="847">
        <v>5500000</v>
      </c>
      <c r="F26" s="847"/>
      <c r="G26" s="847"/>
      <c r="H26" s="847"/>
      <c r="I26" s="848">
        <f t="shared" si="3"/>
        <v>5500000</v>
      </c>
    </row>
    <row r="27" spans="1:9" s="718" customFormat="1" ht="79.5" thickBot="1" x14ac:dyDescent="0.25">
      <c r="A27" s="814" t="s">
        <v>563</v>
      </c>
      <c r="B27" s="846" t="s">
        <v>568</v>
      </c>
      <c r="C27" s="847" t="s">
        <v>345</v>
      </c>
      <c r="D27" s="847"/>
      <c r="E27" s="847">
        <v>4445000</v>
      </c>
      <c r="F27" s="847"/>
      <c r="G27" s="847"/>
      <c r="H27" s="847"/>
      <c r="I27" s="848">
        <f t="shared" si="3"/>
        <v>4445000</v>
      </c>
    </row>
    <row r="28" spans="1:9" s="718" customFormat="1" ht="79.5" thickBot="1" x14ac:dyDescent="0.25">
      <c r="A28" s="814" t="s">
        <v>564</v>
      </c>
      <c r="B28" s="846" t="s">
        <v>569</v>
      </c>
      <c r="C28" s="847" t="s">
        <v>345</v>
      </c>
      <c r="D28" s="847"/>
      <c r="E28" s="847">
        <v>990600</v>
      </c>
      <c r="F28" s="847"/>
      <c r="G28" s="847"/>
      <c r="H28" s="847"/>
      <c r="I28" s="848">
        <f t="shared" si="3"/>
        <v>990600</v>
      </c>
    </row>
    <row r="29" spans="1:9" s="718" customFormat="1" ht="79.5" thickBot="1" x14ac:dyDescent="0.25">
      <c r="A29" s="814" t="s">
        <v>565</v>
      </c>
      <c r="B29" s="846" t="s">
        <v>570</v>
      </c>
      <c r="C29" s="847" t="s">
        <v>345</v>
      </c>
      <c r="D29" s="847">
        <v>375000</v>
      </c>
      <c r="E29" s="847">
        <v>3375000</v>
      </c>
      <c r="F29" s="847"/>
      <c r="G29" s="847"/>
      <c r="H29" s="847"/>
      <c r="I29" s="848">
        <f>SUM(D29:H29)</f>
        <v>3750000</v>
      </c>
    </row>
    <row r="30" spans="1:9" s="718" customFormat="1" ht="69" customHeight="1" thickBot="1" x14ac:dyDescent="0.25">
      <c r="A30" s="719" t="s">
        <v>20</v>
      </c>
      <c r="B30" s="685" t="s">
        <v>94</v>
      </c>
      <c r="C30" s="685"/>
      <c r="D30" s="685">
        <f t="shared" ref="D30:I30" si="4">SUM(D31:D50)</f>
        <v>80157290</v>
      </c>
      <c r="E30" s="685">
        <f t="shared" si="4"/>
        <v>12864208</v>
      </c>
      <c r="F30" s="685">
        <f t="shared" si="4"/>
        <v>12565012</v>
      </c>
      <c r="G30" s="685">
        <f t="shared" si="4"/>
        <v>12565012</v>
      </c>
      <c r="H30" s="685">
        <f t="shared" si="4"/>
        <v>12565012</v>
      </c>
      <c r="I30" s="686">
        <f t="shared" si="4"/>
        <v>130716534</v>
      </c>
    </row>
    <row r="31" spans="1:9" s="843" customFormat="1" ht="45" x14ac:dyDescent="0.2">
      <c r="A31" s="838" t="s">
        <v>247</v>
      </c>
      <c r="B31" s="839" t="s">
        <v>455</v>
      </c>
      <c r="C31" s="840" t="s">
        <v>435</v>
      </c>
      <c r="D31" s="840">
        <v>1000000</v>
      </c>
      <c r="E31" s="840"/>
      <c r="F31" s="841"/>
      <c r="G31" s="841"/>
      <c r="H31" s="841"/>
      <c r="I31" s="842">
        <f>D31+E31+F31+G31+H31</f>
        <v>1000000</v>
      </c>
    </row>
    <row r="32" spans="1:9" s="843" customFormat="1" ht="11.25" x14ac:dyDescent="0.2">
      <c r="A32" s="805" t="s">
        <v>248</v>
      </c>
      <c r="B32" s="817" t="s">
        <v>151</v>
      </c>
      <c r="C32" s="806" t="s">
        <v>103</v>
      </c>
      <c r="D32" s="807">
        <v>5064360</v>
      </c>
      <c r="E32" s="807">
        <v>868680</v>
      </c>
      <c r="F32" s="807">
        <v>868680</v>
      </c>
      <c r="G32" s="807">
        <v>868680</v>
      </c>
      <c r="H32" s="807">
        <v>868680</v>
      </c>
      <c r="I32" s="804">
        <f t="shared" ref="I32:I37" si="5">D32+E32+F32+G32+H32</f>
        <v>8539080</v>
      </c>
    </row>
    <row r="33" spans="1:9" s="843" customFormat="1" ht="22.5" x14ac:dyDescent="0.2">
      <c r="A33" s="805" t="s">
        <v>249</v>
      </c>
      <c r="B33" s="817" t="s">
        <v>239</v>
      </c>
      <c r="C33" s="806" t="s">
        <v>238</v>
      </c>
      <c r="D33" s="807">
        <v>5840000</v>
      </c>
      <c r="E33" s="807">
        <v>1200000</v>
      </c>
      <c r="F33" s="807">
        <v>1200000</v>
      </c>
      <c r="G33" s="807">
        <v>1200000</v>
      </c>
      <c r="H33" s="807">
        <v>1200000</v>
      </c>
      <c r="I33" s="804">
        <f t="shared" si="5"/>
        <v>10640000</v>
      </c>
    </row>
    <row r="34" spans="1:9" s="843" customFormat="1" ht="33.75" x14ac:dyDescent="0.2">
      <c r="A34" s="805" t="s">
        <v>250</v>
      </c>
      <c r="B34" s="817" t="s">
        <v>240</v>
      </c>
      <c r="C34" s="806" t="s">
        <v>111</v>
      </c>
      <c r="D34" s="807">
        <v>3960000</v>
      </c>
      <c r="E34" s="807">
        <v>660000</v>
      </c>
      <c r="F34" s="807">
        <v>660000</v>
      </c>
      <c r="G34" s="807">
        <v>660000</v>
      </c>
      <c r="H34" s="807">
        <v>660000</v>
      </c>
      <c r="I34" s="804">
        <f t="shared" si="5"/>
        <v>6600000</v>
      </c>
    </row>
    <row r="35" spans="1:9" s="843" customFormat="1" ht="11.25" x14ac:dyDescent="0.2">
      <c r="A35" s="805" t="s">
        <v>342</v>
      </c>
      <c r="B35" s="817" t="s">
        <v>241</v>
      </c>
      <c r="C35" s="806" t="s">
        <v>238</v>
      </c>
      <c r="D35" s="807">
        <v>10035000</v>
      </c>
      <c r="E35" s="807">
        <v>1905000</v>
      </c>
      <c r="F35" s="807">
        <v>1500000</v>
      </c>
      <c r="G35" s="807">
        <v>1500000</v>
      </c>
      <c r="H35" s="807">
        <v>1500000</v>
      </c>
      <c r="I35" s="804">
        <f t="shared" si="5"/>
        <v>16440000</v>
      </c>
    </row>
    <row r="36" spans="1:9" s="843" customFormat="1" ht="22.5" x14ac:dyDescent="0.2">
      <c r="A36" s="809" t="s">
        <v>251</v>
      </c>
      <c r="B36" s="818" t="s">
        <v>373</v>
      </c>
      <c r="C36" s="811" t="s">
        <v>366</v>
      </c>
      <c r="D36" s="812">
        <v>2350000</v>
      </c>
      <c r="E36" s="812">
        <v>762000</v>
      </c>
      <c r="F36" s="812">
        <v>762000</v>
      </c>
      <c r="G36" s="812">
        <v>762000</v>
      </c>
      <c r="H36" s="812">
        <v>762000</v>
      </c>
      <c r="I36" s="804">
        <f t="shared" si="5"/>
        <v>5398000</v>
      </c>
    </row>
    <row r="37" spans="1:9" s="843" customFormat="1" ht="11.25" x14ac:dyDescent="0.2">
      <c r="A37" s="805" t="s">
        <v>252</v>
      </c>
      <c r="B37" s="817" t="s">
        <v>272</v>
      </c>
      <c r="C37" s="806" t="s">
        <v>273</v>
      </c>
      <c r="D37" s="807">
        <v>34414696</v>
      </c>
      <c r="E37" s="807">
        <v>3767868</v>
      </c>
      <c r="F37" s="807">
        <v>3873672</v>
      </c>
      <c r="G37" s="807">
        <v>3873672</v>
      </c>
      <c r="H37" s="807">
        <v>3873672</v>
      </c>
      <c r="I37" s="804">
        <f t="shared" si="5"/>
        <v>49803580</v>
      </c>
    </row>
    <row r="38" spans="1:9" s="843" customFormat="1" ht="22.5" x14ac:dyDescent="0.2">
      <c r="A38" s="805" t="s">
        <v>253</v>
      </c>
      <c r="B38" s="817" t="s">
        <v>276</v>
      </c>
      <c r="C38" s="806" t="s">
        <v>238</v>
      </c>
      <c r="D38" s="807">
        <v>956000</v>
      </c>
      <c r="E38" s="807">
        <v>162000</v>
      </c>
      <c r="F38" s="807">
        <v>162000</v>
      </c>
      <c r="G38" s="807">
        <v>162000</v>
      </c>
      <c r="H38" s="807">
        <v>162000</v>
      </c>
      <c r="I38" s="844">
        <f t="shared" ref="I38:I50" si="6">SUM(D38:H38)</f>
        <v>1604000</v>
      </c>
    </row>
    <row r="39" spans="1:9" s="843" customFormat="1" ht="22.5" x14ac:dyDescent="0.2">
      <c r="A39" s="805" t="s">
        <v>254</v>
      </c>
      <c r="B39" s="817" t="s">
        <v>278</v>
      </c>
      <c r="C39" s="806" t="s">
        <v>111</v>
      </c>
      <c r="D39" s="807">
        <v>1077500</v>
      </c>
      <c r="E39" s="807">
        <v>139500</v>
      </c>
      <c r="F39" s="807">
        <v>139500</v>
      </c>
      <c r="G39" s="807">
        <v>139500</v>
      </c>
      <c r="H39" s="807">
        <v>139500</v>
      </c>
      <c r="I39" s="844">
        <f t="shared" si="6"/>
        <v>1635500</v>
      </c>
    </row>
    <row r="40" spans="1:9" s="843" customFormat="1" ht="22.5" x14ac:dyDescent="0.2">
      <c r="A40" s="805" t="s">
        <v>259</v>
      </c>
      <c r="B40" s="817" t="s">
        <v>550</v>
      </c>
      <c r="C40" s="806" t="s">
        <v>111</v>
      </c>
      <c r="D40" s="807">
        <v>2728680</v>
      </c>
      <c r="E40" s="807">
        <v>624840</v>
      </c>
      <c r="F40" s="807">
        <v>624840</v>
      </c>
      <c r="G40" s="807">
        <v>624840</v>
      </c>
      <c r="H40" s="807">
        <v>624840</v>
      </c>
      <c r="I40" s="844">
        <f t="shared" si="6"/>
        <v>5228040</v>
      </c>
    </row>
    <row r="41" spans="1:9" s="843" customFormat="1" ht="22.5" x14ac:dyDescent="0.2">
      <c r="A41" s="805" t="s">
        <v>271</v>
      </c>
      <c r="B41" s="817" t="s">
        <v>281</v>
      </c>
      <c r="C41" s="806" t="s">
        <v>238</v>
      </c>
      <c r="D41" s="807">
        <v>296750</v>
      </c>
      <c r="E41" s="807">
        <v>83000</v>
      </c>
      <c r="F41" s="807">
        <v>83000</v>
      </c>
      <c r="G41" s="807">
        <v>83000</v>
      </c>
      <c r="H41" s="807">
        <v>83000</v>
      </c>
      <c r="I41" s="844">
        <f t="shared" si="6"/>
        <v>628750</v>
      </c>
    </row>
    <row r="42" spans="1:9" s="843" customFormat="1" ht="22.5" x14ac:dyDescent="0.2">
      <c r="A42" s="805" t="s">
        <v>274</v>
      </c>
      <c r="B42" s="817" t="s">
        <v>282</v>
      </c>
      <c r="C42" s="806" t="s">
        <v>111</v>
      </c>
      <c r="D42" s="807">
        <v>1512000</v>
      </c>
      <c r="E42" s="807">
        <v>220218</v>
      </c>
      <c r="F42" s="807">
        <v>220218</v>
      </c>
      <c r="G42" s="807">
        <v>220218</v>
      </c>
      <c r="H42" s="807">
        <v>220218</v>
      </c>
      <c r="I42" s="844">
        <f t="shared" si="6"/>
        <v>2392872</v>
      </c>
    </row>
    <row r="43" spans="1:9" s="843" customFormat="1" ht="33.75" x14ac:dyDescent="0.2">
      <c r="A43" s="805" t="s">
        <v>275</v>
      </c>
      <c r="B43" s="817" t="s">
        <v>284</v>
      </c>
      <c r="C43" s="806" t="s">
        <v>111</v>
      </c>
      <c r="D43" s="807">
        <v>221000</v>
      </c>
      <c r="E43" s="807">
        <v>32000</v>
      </c>
      <c r="F43" s="807">
        <v>32000</v>
      </c>
      <c r="G43" s="807">
        <v>32000</v>
      </c>
      <c r="H43" s="807">
        <v>32000</v>
      </c>
      <c r="I43" s="844">
        <f t="shared" si="6"/>
        <v>349000</v>
      </c>
    </row>
    <row r="44" spans="1:9" s="843" customFormat="1" ht="22.5" x14ac:dyDescent="0.2">
      <c r="A44" s="805" t="s">
        <v>277</v>
      </c>
      <c r="B44" s="817" t="s">
        <v>288</v>
      </c>
      <c r="C44" s="806" t="s">
        <v>111</v>
      </c>
      <c r="D44" s="807">
        <v>252000</v>
      </c>
      <c r="E44" s="807">
        <v>45720</v>
      </c>
      <c r="F44" s="807">
        <v>45720</v>
      </c>
      <c r="G44" s="807">
        <v>45720</v>
      </c>
      <c r="H44" s="807">
        <v>45720</v>
      </c>
      <c r="I44" s="844">
        <f t="shared" si="6"/>
        <v>434880</v>
      </c>
    </row>
    <row r="45" spans="1:9" s="843" customFormat="1" ht="11.25" x14ac:dyDescent="0.2">
      <c r="A45" s="805" t="s">
        <v>279</v>
      </c>
      <c r="B45" s="817" t="s">
        <v>374</v>
      </c>
      <c r="C45" s="806" t="s">
        <v>111</v>
      </c>
      <c r="D45" s="807">
        <v>529000</v>
      </c>
      <c r="E45" s="807">
        <v>153924</v>
      </c>
      <c r="F45" s="807">
        <v>153924</v>
      </c>
      <c r="G45" s="807">
        <v>153924</v>
      </c>
      <c r="H45" s="807">
        <v>153924</v>
      </c>
      <c r="I45" s="844">
        <f t="shared" si="6"/>
        <v>1144696</v>
      </c>
    </row>
    <row r="46" spans="1:9" s="843" customFormat="1" ht="45" x14ac:dyDescent="0.2">
      <c r="A46" s="805" t="s">
        <v>280</v>
      </c>
      <c r="B46" s="817" t="s">
        <v>343</v>
      </c>
      <c r="C46" s="806" t="s">
        <v>111</v>
      </c>
      <c r="D46" s="807">
        <v>3885304</v>
      </c>
      <c r="E46" s="807">
        <v>1032288</v>
      </c>
      <c r="F46" s="807">
        <v>1032288</v>
      </c>
      <c r="G46" s="807">
        <v>1032288</v>
      </c>
      <c r="H46" s="807">
        <v>1032288</v>
      </c>
      <c r="I46" s="844">
        <f t="shared" si="6"/>
        <v>8014456</v>
      </c>
    </row>
    <row r="47" spans="1:9" s="843" customFormat="1" ht="45" x14ac:dyDescent="0.2">
      <c r="A47" s="805" t="s">
        <v>283</v>
      </c>
      <c r="B47" s="817" t="s">
        <v>375</v>
      </c>
      <c r="C47" s="806" t="s">
        <v>112</v>
      </c>
      <c r="D47" s="807">
        <v>4531000</v>
      </c>
      <c r="E47" s="807">
        <v>882650</v>
      </c>
      <c r="F47" s="807">
        <v>882650</v>
      </c>
      <c r="G47" s="807">
        <v>882650</v>
      </c>
      <c r="H47" s="807">
        <v>882650</v>
      </c>
      <c r="I47" s="844">
        <f t="shared" si="6"/>
        <v>8061600</v>
      </c>
    </row>
    <row r="48" spans="1:9" s="843" customFormat="1" ht="33.75" x14ac:dyDescent="0.2">
      <c r="A48" s="805" t="s">
        <v>285</v>
      </c>
      <c r="B48" s="817" t="s">
        <v>344</v>
      </c>
      <c r="C48" s="806" t="s">
        <v>111</v>
      </c>
      <c r="D48" s="807">
        <v>912000</v>
      </c>
      <c r="E48" s="807">
        <v>228000</v>
      </c>
      <c r="F48" s="807">
        <v>228000</v>
      </c>
      <c r="G48" s="807">
        <v>228000</v>
      </c>
      <c r="H48" s="807">
        <v>228000</v>
      </c>
      <c r="I48" s="844">
        <f t="shared" si="6"/>
        <v>1824000</v>
      </c>
    </row>
    <row r="49" spans="1:9" s="843" customFormat="1" ht="22.5" x14ac:dyDescent="0.2">
      <c r="A49" s="805" t="s">
        <v>286</v>
      </c>
      <c r="B49" s="817" t="s">
        <v>376</v>
      </c>
      <c r="C49" s="806" t="s">
        <v>366</v>
      </c>
      <c r="D49" s="807">
        <v>144000</v>
      </c>
      <c r="E49" s="807">
        <v>45720</v>
      </c>
      <c r="F49" s="807">
        <v>45720</v>
      </c>
      <c r="G49" s="807">
        <v>45720</v>
      </c>
      <c r="H49" s="807">
        <v>45720</v>
      </c>
      <c r="I49" s="844">
        <f t="shared" si="6"/>
        <v>326880</v>
      </c>
    </row>
    <row r="50" spans="1:9" s="843" customFormat="1" ht="22.5" x14ac:dyDescent="0.2">
      <c r="A50" s="809" t="s">
        <v>287</v>
      </c>
      <c r="B50" s="818" t="s">
        <v>377</v>
      </c>
      <c r="C50" s="811" t="s">
        <v>366</v>
      </c>
      <c r="D50" s="812">
        <v>448000</v>
      </c>
      <c r="E50" s="812">
        <v>50800</v>
      </c>
      <c r="F50" s="812">
        <v>50800</v>
      </c>
      <c r="G50" s="812">
        <v>50800</v>
      </c>
      <c r="H50" s="812">
        <v>50800</v>
      </c>
      <c r="I50" s="845">
        <f t="shared" si="6"/>
        <v>651200</v>
      </c>
    </row>
    <row r="51" spans="1:9" s="521" customFormat="1" ht="69" customHeight="1" x14ac:dyDescent="0.2">
      <c r="A51" s="940" t="s">
        <v>41</v>
      </c>
      <c r="B51" s="940"/>
      <c r="C51" s="819"/>
      <c r="D51" s="820">
        <f t="shared" ref="D51:I51" si="7">D30+D18+D7</f>
        <v>117314743</v>
      </c>
      <c r="E51" s="820">
        <f t="shared" si="7"/>
        <v>1946812538</v>
      </c>
      <c r="F51" s="820">
        <f t="shared" si="7"/>
        <v>23014377</v>
      </c>
      <c r="G51" s="820">
        <f t="shared" si="7"/>
        <v>23014377</v>
      </c>
      <c r="H51" s="820">
        <f t="shared" si="7"/>
        <v>23014377</v>
      </c>
      <c r="I51" s="820">
        <f t="shared" si="7"/>
        <v>2133170412</v>
      </c>
    </row>
    <row r="52" spans="1:9" s="521" customFormat="1" ht="69" customHeight="1" x14ac:dyDescent="0.2">
      <c r="A52"/>
      <c r="B52"/>
      <c r="C52"/>
      <c r="D52"/>
      <c r="E52"/>
      <c r="F52"/>
      <c r="G52"/>
      <c r="H52"/>
      <c r="I52"/>
    </row>
    <row r="53" spans="1:9" s="521" customFormat="1" ht="69" customHeight="1" x14ac:dyDescent="0.2">
      <c r="A53"/>
      <c r="B53"/>
      <c r="C53"/>
      <c r="D53"/>
      <c r="E53"/>
      <c r="F53"/>
      <c r="G53"/>
      <c r="H53"/>
      <c r="I53"/>
    </row>
    <row r="54" spans="1:9" s="521" customFormat="1" ht="69" customHeight="1" x14ac:dyDescent="0.2">
      <c r="A54"/>
      <c r="B54"/>
      <c r="C54"/>
      <c r="D54"/>
      <c r="E54"/>
      <c r="F54"/>
      <c r="G54"/>
      <c r="H54"/>
      <c r="I54"/>
    </row>
    <row r="55" spans="1:9" s="521" customFormat="1" ht="69" customHeight="1" x14ac:dyDescent="0.2">
      <c r="A55"/>
      <c r="B55"/>
      <c r="C55"/>
      <c r="D55"/>
      <c r="E55"/>
      <c r="F55"/>
      <c r="G55"/>
      <c r="H55"/>
      <c r="I55"/>
    </row>
    <row r="56" spans="1:9" s="521" customFormat="1" ht="69" customHeight="1" x14ac:dyDescent="0.2">
      <c r="A56"/>
      <c r="B56"/>
      <c r="C56"/>
      <c r="D56"/>
      <c r="E56"/>
      <c r="F56"/>
      <c r="G56"/>
      <c r="H56"/>
      <c r="I56"/>
    </row>
    <row r="57" spans="1:9" s="521" customFormat="1" ht="69" customHeight="1" x14ac:dyDescent="0.2">
      <c r="A57"/>
      <c r="B57"/>
      <c r="C57"/>
      <c r="D57"/>
      <c r="E57"/>
      <c r="F57"/>
      <c r="G57"/>
      <c r="H57"/>
      <c r="I57"/>
    </row>
    <row r="58" spans="1:9" s="521" customFormat="1" ht="69" customHeight="1" x14ac:dyDescent="0.2">
      <c r="A58"/>
      <c r="B58"/>
      <c r="C58"/>
      <c r="D58"/>
      <c r="E58"/>
      <c r="F58"/>
      <c r="G58"/>
      <c r="H58"/>
      <c r="I58"/>
    </row>
    <row r="59" spans="1:9" s="521" customFormat="1" ht="69" customHeight="1" x14ac:dyDescent="0.2">
      <c r="A59"/>
      <c r="B59"/>
      <c r="C59"/>
      <c r="D59"/>
      <c r="E59"/>
      <c r="F59"/>
      <c r="G59"/>
      <c r="H59"/>
      <c r="I59"/>
    </row>
    <row r="60" spans="1:9" s="519" customFormat="1" ht="69" customHeight="1" x14ac:dyDescent="0.2">
      <c r="A60"/>
      <c r="B60"/>
      <c r="C60"/>
      <c r="D60"/>
      <c r="E60"/>
      <c r="F60"/>
      <c r="G60"/>
      <c r="H60"/>
      <c r="I60"/>
    </row>
  </sheetData>
  <mergeCells count="8">
    <mergeCell ref="A51:B51"/>
    <mergeCell ref="A1:I1"/>
    <mergeCell ref="A3:A4"/>
    <mergeCell ref="B3:B4"/>
    <mergeCell ref="C3:C4"/>
    <mergeCell ref="D3:D4"/>
    <mergeCell ref="E3:H3"/>
    <mergeCell ref="I3:I4"/>
  </mergeCells>
  <pageMargins left="0.70866141732283472" right="0.70866141732283472" top="0.74803149606299213" bottom="0.74803149606299213" header="0.31496062992125984" footer="0.31496062992125984"/>
  <pageSetup paperSize="9" scale="76" orientation="landscape" r:id="rId1"/>
  <headerFooter>
    <oddHeader>&amp;R6. sz. melléklet
...../2018. (....) Egyek Önk.</oddHeader>
  </headerFooter>
  <rowBreaks count="3" manualBreakCount="3">
    <brk id="11" max="9" man="1"/>
    <brk id="44" max="16383" man="1"/>
    <brk id="51" max="9" man="1"/>
  </rowBreak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8"/>
  <sheetViews>
    <sheetView topLeftCell="A37" zoomScaleNormal="100" zoomScaleSheetLayoutView="100" workbookViewId="0">
      <selection activeCell="F40" sqref="F40"/>
    </sheetView>
  </sheetViews>
  <sheetFormatPr defaultRowHeight="12.75" x14ac:dyDescent="0.2"/>
  <cols>
    <col min="1" max="1" width="6.85546875" customWidth="1"/>
    <col min="2" max="2" width="8.7109375" customWidth="1"/>
    <col min="3" max="3" width="56.5703125" customWidth="1"/>
    <col min="4" max="4" width="16.42578125" style="395" customWidth="1"/>
    <col min="5" max="5" width="17.42578125" style="396" customWidth="1"/>
    <col min="6" max="6" width="18.140625" customWidth="1"/>
    <col min="7" max="7" width="13.42578125" customWidth="1"/>
    <col min="8" max="8" width="19" bestFit="1" customWidth="1"/>
  </cols>
  <sheetData>
    <row r="1" spans="2:7" ht="15.75" x14ac:dyDescent="0.25">
      <c r="B1" s="918" t="s">
        <v>443</v>
      </c>
      <c r="C1" s="954"/>
      <c r="D1" s="954"/>
      <c r="E1" s="954"/>
      <c r="F1" s="954"/>
      <c r="G1" s="954"/>
    </row>
    <row r="2" spans="2:7" ht="16.5" thickBot="1" x14ac:dyDescent="0.25">
      <c r="B2" s="48" t="s">
        <v>71</v>
      </c>
      <c r="C2" s="48"/>
      <c r="D2" s="384"/>
      <c r="E2" s="385"/>
    </row>
    <row r="3" spans="2:7" ht="26.25" thickBot="1" x14ac:dyDescent="0.25">
      <c r="B3" s="55" t="s">
        <v>72</v>
      </c>
      <c r="C3" s="56" t="s">
        <v>73</v>
      </c>
      <c r="D3" s="209" t="s">
        <v>488</v>
      </c>
      <c r="E3" s="104" t="s">
        <v>489</v>
      </c>
      <c r="F3" s="57" t="s">
        <v>490</v>
      </c>
      <c r="G3" s="114"/>
    </row>
    <row r="4" spans="2:7" ht="13.5" thickBot="1" x14ac:dyDescent="0.25">
      <c r="B4" s="55">
        <v>1</v>
      </c>
      <c r="C4" s="56">
        <v>2</v>
      </c>
      <c r="D4" s="209">
        <v>3</v>
      </c>
      <c r="E4" s="104">
        <v>4</v>
      </c>
      <c r="F4" s="57">
        <v>5</v>
      </c>
    </row>
    <row r="5" spans="2:7" ht="26.25" thickBot="1" x14ac:dyDescent="0.25">
      <c r="B5" s="58" t="s">
        <v>18</v>
      </c>
      <c r="C5" s="238" t="s">
        <v>164</v>
      </c>
      <c r="D5" s="105">
        <f>D6+D13</f>
        <v>792637084</v>
      </c>
      <c r="E5" s="105">
        <f>E6+E13</f>
        <v>737672630</v>
      </c>
      <c r="F5" s="105">
        <f>F6+F12+F13</f>
        <v>347079172</v>
      </c>
    </row>
    <row r="6" spans="2:7" s="110" customFormat="1" ht="13.5" thickBot="1" x14ac:dyDescent="0.25">
      <c r="B6" s="58" t="s">
        <v>22</v>
      </c>
      <c r="C6" s="363" t="s">
        <v>169</v>
      </c>
      <c r="D6" s="450">
        <f>SUM(D7:D11)</f>
        <v>291957691</v>
      </c>
      <c r="E6" s="450">
        <f>SUM(E7:E11)</f>
        <v>328423860</v>
      </c>
      <c r="F6" s="450">
        <f>SUM(F7:F11)</f>
        <v>345836772</v>
      </c>
    </row>
    <row r="7" spans="2:7" ht="13.5" thickBot="1" x14ac:dyDescent="0.25">
      <c r="B7" s="58" t="s">
        <v>26</v>
      </c>
      <c r="C7" s="60" t="s">
        <v>289</v>
      </c>
      <c r="D7" s="447">
        <v>165623912</v>
      </c>
      <c r="E7" s="447">
        <v>177236427</v>
      </c>
      <c r="F7" s="451">
        <v>176532264</v>
      </c>
    </row>
    <row r="8" spans="2:7" ht="26.25" thickBot="1" x14ac:dyDescent="0.25">
      <c r="B8" s="58" t="s">
        <v>20</v>
      </c>
      <c r="C8" s="59" t="s">
        <v>290</v>
      </c>
      <c r="D8" s="448">
        <v>90657831</v>
      </c>
      <c r="E8" s="448">
        <v>91938376</v>
      </c>
      <c r="F8" s="452">
        <v>70212165</v>
      </c>
    </row>
    <row r="9" spans="2:7" ht="13.5" thickBot="1" x14ac:dyDescent="0.25">
      <c r="B9" s="58" t="s">
        <v>23</v>
      </c>
      <c r="C9" s="59" t="s">
        <v>291</v>
      </c>
      <c r="D9" s="448">
        <v>6877210</v>
      </c>
      <c r="E9" s="448">
        <v>7230155</v>
      </c>
      <c r="F9" s="452">
        <v>6520690</v>
      </c>
    </row>
    <row r="10" spans="2:7" ht="13.5" thickBot="1" x14ac:dyDescent="0.25">
      <c r="B10" s="58" t="s">
        <v>27</v>
      </c>
      <c r="C10" s="59" t="s">
        <v>292</v>
      </c>
      <c r="D10" s="448">
        <v>28753278</v>
      </c>
      <c r="E10" s="448">
        <v>10862397</v>
      </c>
      <c r="F10" s="452">
        <v>92571653</v>
      </c>
    </row>
    <row r="11" spans="2:7" ht="13.5" thickBot="1" x14ac:dyDescent="0.25">
      <c r="B11" s="58" t="s">
        <v>21</v>
      </c>
      <c r="C11" s="59" t="s">
        <v>308</v>
      </c>
      <c r="D11" s="448">
        <v>45460</v>
      </c>
      <c r="E11" s="448">
        <v>41156505</v>
      </c>
      <c r="F11" s="452">
        <v>0</v>
      </c>
    </row>
    <row r="12" spans="2:7" ht="26.25" thickBot="1" x14ac:dyDescent="0.25">
      <c r="B12" s="58" t="s">
        <v>29</v>
      </c>
      <c r="C12" s="522" t="s">
        <v>403</v>
      </c>
      <c r="D12" s="523"/>
      <c r="E12" s="523"/>
      <c r="F12" s="524"/>
    </row>
    <row r="13" spans="2:7" s="110" customFormat="1" ht="26.25" thickBot="1" x14ac:dyDescent="0.25">
      <c r="B13" s="58" t="s">
        <v>24</v>
      </c>
      <c r="C13" s="364" t="s">
        <v>293</v>
      </c>
      <c r="D13" s="449">
        <v>500679393</v>
      </c>
      <c r="E13" s="449">
        <v>409248770</v>
      </c>
      <c r="F13" s="453">
        <v>1242400</v>
      </c>
    </row>
    <row r="14" spans="2:7" s="110" customFormat="1" ht="13.5" thickBot="1" x14ac:dyDescent="0.25">
      <c r="B14" s="58" t="s">
        <v>19</v>
      </c>
      <c r="C14" s="364" t="s">
        <v>355</v>
      </c>
      <c r="D14" s="449"/>
      <c r="E14" s="449"/>
      <c r="F14" s="453"/>
    </row>
    <row r="15" spans="2:7" s="110" customFormat="1" ht="13.5" thickBot="1" x14ac:dyDescent="0.25">
      <c r="B15" s="58" t="s">
        <v>25</v>
      </c>
      <c r="C15" s="364" t="s">
        <v>404</v>
      </c>
      <c r="D15" s="449"/>
      <c r="E15" s="449"/>
      <c r="F15" s="453"/>
    </row>
    <row r="16" spans="2:7" ht="26.25" thickBot="1" x14ac:dyDescent="0.25">
      <c r="B16" s="58" t="s">
        <v>42</v>
      </c>
      <c r="C16" s="463" t="s">
        <v>170</v>
      </c>
      <c r="D16" s="462">
        <f>SUM(D17:D19)</f>
        <v>102758460</v>
      </c>
      <c r="E16" s="462">
        <f>SUM(E17:E19)</f>
        <v>994671242</v>
      </c>
      <c r="F16" s="462">
        <f>SUM(F17:F19)</f>
        <v>2267638006</v>
      </c>
    </row>
    <row r="17" spans="2:6" ht="13.5" thickBot="1" x14ac:dyDescent="0.25">
      <c r="B17" s="58" t="s">
        <v>32</v>
      </c>
      <c r="C17" s="461" t="s">
        <v>294</v>
      </c>
      <c r="D17" s="394">
        <v>888108</v>
      </c>
      <c r="E17" s="394">
        <v>39256370</v>
      </c>
      <c r="F17" s="451">
        <v>0</v>
      </c>
    </row>
    <row r="18" spans="2:6" s="110" customFormat="1" ht="26.25" thickBot="1" x14ac:dyDescent="0.25">
      <c r="B18" s="58" t="s">
        <v>90</v>
      </c>
      <c r="C18" s="458" t="s">
        <v>405</v>
      </c>
      <c r="D18" s="459"/>
      <c r="E18" s="459"/>
      <c r="F18" s="460"/>
    </row>
    <row r="19" spans="2:6" ht="26.25" thickBot="1" x14ac:dyDescent="0.25">
      <c r="B19" s="58" t="s">
        <v>93</v>
      </c>
      <c r="C19" s="61" t="s">
        <v>295</v>
      </c>
      <c r="D19" s="106">
        <v>101870352</v>
      </c>
      <c r="E19" s="106">
        <v>955414872</v>
      </c>
      <c r="F19" s="454">
        <v>2267638006</v>
      </c>
    </row>
    <row r="20" spans="2:6" ht="13.5" thickBot="1" x14ac:dyDescent="0.25">
      <c r="B20" s="58" t="s">
        <v>91</v>
      </c>
      <c r="C20" s="112" t="s">
        <v>183</v>
      </c>
      <c r="D20" s="113">
        <f>D22+D23+D27+D28+D21</f>
        <v>82384251</v>
      </c>
      <c r="E20" s="113">
        <f>E22+E23+E27+E28</f>
        <v>79516774</v>
      </c>
      <c r="F20" s="113">
        <f>F22+F23+F27+F28</f>
        <v>79608000</v>
      </c>
    </row>
    <row r="21" spans="2:6" ht="13.5" thickBot="1" x14ac:dyDescent="0.25">
      <c r="B21" s="58"/>
      <c r="C21" s="711" t="s">
        <v>444</v>
      </c>
      <c r="D21" s="710"/>
      <c r="E21" s="710"/>
      <c r="F21" s="113"/>
    </row>
    <row r="22" spans="2:6" ht="13.5" thickBot="1" x14ac:dyDescent="0.25">
      <c r="B22" s="58" t="s">
        <v>95</v>
      </c>
      <c r="C22" s="822" t="s">
        <v>156</v>
      </c>
      <c r="D22" s="823">
        <v>13998469</v>
      </c>
      <c r="E22" s="823">
        <v>13129435</v>
      </c>
      <c r="F22" s="824">
        <v>13130000</v>
      </c>
    </row>
    <row r="23" spans="2:6" s="110" customFormat="1" ht="13.5" thickBot="1" x14ac:dyDescent="0.25">
      <c r="B23" s="821" t="s">
        <v>96</v>
      </c>
      <c r="C23" s="829" t="s">
        <v>296</v>
      </c>
      <c r="D23" s="830">
        <f>SUM(D24:D26)</f>
        <v>62498212</v>
      </c>
      <c r="E23" s="830">
        <f>SUM(E24:E26)</f>
        <v>60902363</v>
      </c>
      <c r="F23" s="831">
        <f>F24+F25+F26</f>
        <v>60990000</v>
      </c>
    </row>
    <row r="24" spans="2:6" ht="13.5" thickBot="1" x14ac:dyDescent="0.25">
      <c r="B24" s="821" t="s">
        <v>97</v>
      </c>
      <c r="C24" s="127" t="s">
        <v>297</v>
      </c>
      <c r="D24" s="828">
        <v>53854570</v>
      </c>
      <c r="E24" s="828">
        <v>51918474</v>
      </c>
      <c r="F24" s="832">
        <v>52000000</v>
      </c>
    </row>
    <row r="25" spans="2:6" ht="13.5" thickBot="1" x14ac:dyDescent="0.25">
      <c r="B25" s="821" t="s">
        <v>31</v>
      </c>
      <c r="C25" s="127" t="s">
        <v>298</v>
      </c>
      <c r="D25" s="828">
        <v>8643642</v>
      </c>
      <c r="E25" s="828">
        <v>8983889</v>
      </c>
      <c r="F25" s="832">
        <v>8990000</v>
      </c>
    </row>
    <row r="26" spans="2:6" ht="26.25" thickBot="1" x14ac:dyDescent="0.25">
      <c r="B26" s="821" t="s">
        <v>98</v>
      </c>
      <c r="C26" s="127" t="s">
        <v>160</v>
      </c>
      <c r="D26" s="828">
        <v>0</v>
      </c>
      <c r="E26" s="828">
        <v>0</v>
      </c>
      <c r="F26" s="832"/>
    </row>
    <row r="27" spans="2:6" ht="13.5" thickBot="1" x14ac:dyDescent="0.25">
      <c r="B27" s="821" t="s">
        <v>99</v>
      </c>
      <c r="C27" s="127" t="s">
        <v>299</v>
      </c>
      <c r="D27" s="828">
        <v>5887570</v>
      </c>
      <c r="E27" s="828">
        <v>5484976</v>
      </c>
      <c r="F27" s="833">
        <v>5488000</v>
      </c>
    </row>
    <row r="28" spans="2:6" ht="13.5" thickBot="1" x14ac:dyDescent="0.25">
      <c r="B28" s="821" t="s">
        <v>100</v>
      </c>
      <c r="C28" s="127" t="s">
        <v>437</v>
      </c>
      <c r="D28" s="828"/>
      <c r="E28" s="828">
        <v>0</v>
      </c>
      <c r="F28" s="832"/>
    </row>
    <row r="29" spans="2:6" ht="13.5" thickBot="1" x14ac:dyDescent="0.25">
      <c r="B29" s="821" t="s">
        <v>115</v>
      </c>
      <c r="C29" s="834" t="s">
        <v>356</v>
      </c>
      <c r="D29" s="835"/>
      <c r="E29" s="835"/>
      <c r="F29" s="836"/>
    </row>
    <row r="30" spans="2:6" ht="13.5" thickBot="1" x14ac:dyDescent="0.25">
      <c r="B30" s="58" t="s">
        <v>116</v>
      </c>
      <c r="C30" s="825" t="s">
        <v>300</v>
      </c>
      <c r="D30" s="826">
        <v>83924262</v>
      </c>
      <c r="E30" s="826">
        <v>69157104</v>
      </c>
      <c r="F30" s="827">
        <v>66431738</v>
      </c>
    </row>
    <row r="31" spans="2:6" s="95" customFormat="1" ht="13.5" thickBot="1" x14ac:dyDescent="0.25">
      <c r="B31" s="58" t="s">
        <v>117</v>
      </c>
      <c r="C31" s="365" t="s">
        <v>184</v>
      </c>
      <c r="D31" s="366">
        <v>2574243</v>
      </c>
      <c r="E31" s="366">
        <v>3046456</v>
      </c>
      <c r="F31" s="455">
        <v>25679000</v>
      </c>
    </row>
    <row r="32" spans="2:6" s="95" customFormat="1" ht="13.5" thickBot="1" x14ac:dyDescent="0.25">
      <c r="B32" s="58" t="s">
        <v>329</v>
      </c>
      <c r="C32" s="367" t="s">
        <v>181</v>
      </c>
      <c r="D32" s="357">
        <v>4274438</v>
      </c>
      <c r="E32" s="357">
        <v>13637767</v>
      </c>
      <c r="F32" s="456">
        <v>10999199</v>
      </c>
    </row>
    <row r="33" spans="2:8" s="95" customFormat="1" ht="13.5" thickBot="1" x14ac:dyDescent="0.25">
      <c r="B33" s="58" t="s">
        <v>330</v>
      </c>
      <c r="C33" s="368" t="s">
        <v>172</v>
      </c>
      <c r="D33" s="369"/>
      <c r="E33" s="369">
        <f>E34+E35</f>
        <v>0</v>
      </c>
      <c r="F33" s="467">
        <f>F34+F35</f>
        <v>0</v>
      </c>
    </row>
    <row r="34" spans="2:8" s="283" customFormat="1" ht="26.25" thickBot="1" x14ac:dyDescent="0.25">
      <c r="B34" s="58" t="s">
        <v>331</v>
      </c>
      <c r="C34" s="359" t="s">
        <v>388</v>
      </c>
      <c r="D34" s="360"/>
      <c r="E34" s="360"/>
      <c r="F34" s="457">
        <v>0</v>
      </c>
    </row>
    <row r="35" spans="2:8" s="283" customFormat="1" ht="13.5" thickBot="1" x14ac:dyDescent="0.25">
      <c r="B35" s="58" t="s">
        <v>332</v>
      </c>
      <c r="C35" s="361" t="s">
        <v>389</v>
      </c>
      <c r="D35" s="362"/>
      <c r="E35" s="362"/>
      <c r="F35" s="362">
        <v>0</v>
      </c>
    </row>
    <row r="36" spans="2:8" ht="13.5" thickBot="1" x14ac:dyDescent="0.25">
      <c r="B36" s="959" t="s">
        <v>154</v>
      </c>
      <c r="C36" s="960"/>
      <c r="D36" s="370">
        <f>D5+D16+D20+D30+D31+D32+D33</f>
        <v>1068552738</v>
      </c>
      <c r="E36" s="370">
        <f>E5+E16+E20+E30+E31+E32+E33</f>
        <v>1897701973</v>
      </c>
      <c r="F36" s="370">
        <f>F5+F16+F20+F30+F31+F32+F33</f>
        <v>2797435115</v>
      </c>
    </row>
    <row r="37" spans="2:8" ht="13.5" thickBot="1" x14ac:dyDescent="0.25">
      <c r="B37" s="63" t="s">
        <v>333</v>
      </c>
      <c r="C37" s="63" t="s">
        <v>179</v>
      </c>
      <c r="D37" s="206">
        <f>SUM(D38:D40)</f>
        <v>149245727</v>
      </c>
      <c r="E37" s="206">
        <f>SUM(E38:E40)</f>
        <v>172630161</v>
      </c>
      <c r="F37" s="206">
        <f>F38+F39+F40</f>
        <v>305187660</v>
      </c>
    </row>
    <row r="38" spans="2:8" ht="13.5" thickBot="1" x14ac:dyDescent="0.25">
      <c r="B38" s="63" t="s">
        <v>334</v>
      </c>
      <c r="C38" s="207" t="s">
        <v>301</v>
      </c>
      <c r="D38" s="208"/>
      <c r="E38" s="208">
        <v>0</v>
      </c>
      <c r="F38" s="362">
        <v>98439274</v>
      </c>
      <c r="H38" s="125"/>
    </row>
    <row r="39" spans="2:8" ht="24.75" customHeight="1" thickBot="1" x14ac:dyDescent="0.25">
      <c r="B39" s="63" t="s">
        <v>335</v>
      </c>
      <c r="C39" s="207" t="s">
        <v>175</v>
      </c>
      <c r="D39" s="208">
        <v>130570203</v>
      </c>
      <c r="E39" s="208">
        <v>162501555</v>
      </c>
      <c r="F39" s="457">
        <v>196619780</v>
      </c>
      <c r="H39" s="682"/>
    </row>
    <row r="40" spans="2:8" ht="13.5" thickBot="1" x14ac:dyDescent="0.25">
      <c r="B40" s="63" t="s">
        <v>336</v>
      </c>
      <c r="C40" s="207" t="s">
        <v>358</v>
      </c>
      <c r="D40" s="208">
        <v>18675524</v>
      </c>
      <c r="E40" s="208">
        <v>10128606</v>
      </c>
      <c r="F40" s="457">
        <v>10128606</v>
      </c>
      <c r="H40" s="285"/>
    </row>
    <row r="41" spans="2:8" ht="13.5" thickBot="1" x14ac:dyDescent="0.25">
      <c r="B41" s="63" t="s">
        <v>436</v>
      </c>
      <c r="C41" s="207" t="s">
        <v>337</v>
      </c>
      <c r="D41" s="386"/>
      <c r="E41" s="208"/>
      <c r="F41" s="457"/>
    </row>
    <row r="42" spans="2:8" x14ac:dyDescent="0.2">
      <c r="B42" s="116"/>
      <c r="C42" s="115"/>
      <c r="D42" s="387"/>
      <c r="E42" s="387"/>
    </row>
    <row r="43" spans="2:8" x14ac:dyDescent="0.2">
      <c r="B43" s="958" t="s">
        <v>76</v>
      </c>
      <c r="C43" s="958"/>
      <c r="D43" s="958"/>
      <c r="E43" s="958"/>
    </row>
    <row r="44" spans="2:8" ht="13.5" thickBot="1" x14ac:dyDescent="0.25">
      <c r="B44" s="64"/>
      <c r="C44" s="64"/>
      <c r="D44" s="388"/>
      <c r="E44" s="389"/>
    </row>
    <row r="45" spans="2:8" ht="26.25" thickBot="1" x14ac:dyDescent="0.25">
      <c r="B45" s="55" t="s">
        <v>77</v>
      </c>
      <c r="C45" s="56" t="s">
        <v>78</v>
      </c>
      <c r="D45" s="209" t="s">
        <v>488</v>
      </c>
      <c r="E45" s="104" t="s">
        <v>491</v>
      </c>
      <c r="F45" s="57" t="s">
        <v>361</v>
      </c>
    </row>
    <row r="46" spans="2:8" ht="13.5" thickBot="1" x14ac:dyDescent="0.25">
      <c r="B46" s="55">
        <v>1</v>
      </c>
      <c r="C46" s="56">
        <v>2</v>
      </c>
      <c r="D46" s="209">
        <v>3</v>
      </c>
      <c r="E46" s="104">
        <v>4</v>
      </c>
      <c r="F46" s="57">
        <v>5</v>
      </c>
    </row>
    <row r="47" spans="2:8" ht="13.5" thickBot="1" x14ac:dyDescent="0.25">
      <c r="B47" s="58" t="s">
        <v>18</v>
      </c>
      <c r="C47" s="65" t="s">
        <v>302</v>
      </c>
      <c r="D47" s="105">
        <f>D48+D49</f>
        <v>488940215</v>
      </c>
      <c r="E47" s="105">
        <f>E48+E49</f>
        <v>502547283</v>
      </c>
      <c r="F47" s="105">
        <f>F48+F49</f>
        <v>183897089</v>
      </c>
      <c r="G47" s="92"/>
      <c r="H47" s="92"/>
    </row>
    <row r="48" spans="2:8" ht="13.5" thickBot="1" x14ac:dyDescent="0.25">
      <c r="B48" s="58" t="s">
        <v>22</v>
      </c>
      <c r="C48" s="62" t="s">
        <v>261</v>
      </c>
      <c r="D48" s="107">
        <v>457071192</v>
      </c>
      <c r="E48" s="107">
        <v>452709126</v>
      </c>
      <c r="F48" s="377">
        <v>155632805</v>
      </c>
      <c r="G48" s="92"/>
      <c r="H48" s="92"/>
    </row>
    <row r="49" spans="1:8" ht="13.5" thickBot="1" x14ac:dyDescent="0.25">
      <c r="B49" s="58" t="s">
        <v>26</v>
      </c>
      <c r="C49" s="66" t="s">
        <v>262</v>
      </c>
      <c r="D49" s="390">
        <v>31869023</v>
      </c>
      <c r="E49" s="390">
        <v>49838157</v>
      </c>
      <c r="F49" s="378">
        <v>28264284</v>
      </c>
      <c r="G49" s="92"/>
      <c r="H49" s="92"/>
    </row>
    <row r="50" spans="1:8" s="95" customFormat="1" ht="26.25" thickBot="1" x14ac:dyDescent="0.25">
      <c r="B50" s="58" t="s">
        <v>20</v>
      </c>
      <c r="C50" s="371" t="s">
        <v>230</v>
      </c>
      <c r="D50" s="104">
        <v>67695162</v>
      </c>
      <c r="E50" s="104">
        <v>65742544</v>
      </c>
      <c r="F50" s="379">
        <v>30958477</v>
      </c>
      <c r="G50" s="743"/>
      <c r="H50" s="743"/>
    </row>
    <row r="51" spans="1:8" s="95" customFormat="1" ht="13.5" thickBot="1" x14ac:dyDescent="0.25">
      <c r="B51" s="58" t="s">
        <v>23</v>
      </c>
      <c r="C51" s="372" t="s">
        <v>207</v>
      </c>
      <c r="D51" s="391">
        <v>198715724</v>
      </c>
      <c r="E51" s="391">
        <v>182605783</v>
      </c>
      <c r="F51" s="379">
        <v>198629383</v>
      </c>
      <c r="G51" s="743"/>
      <c r="H51" s="743"/>
    </row>
    <row r="52" spans="1:8" s="95" customFormat="1" ht="13.5" thickBot="1" x14ac:dyDescent="0.25">
      <c r="B52" s="58" t="s">
        <v>27</v>
      </c>
      <c r="C52" s="372" t="s">
        <v>303</v>
      </c>
      <c r="D52" s="104">
        <v>17688371</v>
      </c>
      <c r="E52" s="104">
        <v>17717099</v>
      </c>
      <c r="F52" s="738">
        <v>34963165</v>
      </c>
      <c r="G52" s="743"/>
      <c r="H52" s="744"/>
    </row>
    <row r="53" spans="1:8" s="95" customFormat="1" ht="13.5" thickBot="1" x14ac:dyDescent="0.25">
      <c r="B53" s="58" t="s">
        <v>21</v>
      </c>
      <c r="C53" s="373" t="s">
        <v>307</v>
      </c>
      <c r="D53" s="392">
        <v>89218279</v>
      </c>
      <c r="E53" s="392">
        <v>103133455</v>
      </c>
      <c r="F53" s="739">
        <v>85411931</v>
      </c>
      <c r="G53" s="743"/>
      <c r="H53" s="744"/>
    </row>
    <row r="54" spans="1:8" s="283" customFormat="1" ht="13.5" thickBot="1" x14ac:dyDescent="0.25">
      <c r="A54" s="111"/>
      <c r="B54" s="58" t="s">
        <v>29</v>
      </c>
      <c r="C54" s="740" t="s">
        <v>445</v>
      </c>
      <c r="D54" s="741">
        <f>SUM(D55:D56)</f>
        <v>0</v>
      </c>
      <c r="E54" s="741">
        <f>SUM(E55:E56)</f>
        <v>103133455</v>
      </c>
      <c r="F54" s="742">
        <f>SUM(F55:F56)</f>
        <v>12668247</v>
      </c>
      <c r="G54" s="745"/>
      <c r="H54" s="744"/>
    </row>
    <row r="55" spans="1:8" ht="13.5" thickBot="1" x14ac:dyDescent="0.25">
      <c r="B55" s="58" t="s">
        <v>24</v>
      </c>
      <c r="C55" s="375" t="s">
        <v>446</v>
      </c>
      <c r="D55" s="393"/>
      <c r="E55" s="393">
        <v>103133455</v>
      </c>
      <c r="F55" s="380">
        <v>10000000</v>
      </c>
      <c r="G55" s="92"/>
      <c r="H55" s="744"/>
    </row>
    <row r="56" spans="1:8" ht="13.5" thickBot="1" x14ac:dyDescent="0.25">
      <c r="B56" s="58" t="s">
        <v>19</v>
      </c>
      <c r="C56" s="376" t="s">
        <v>410</v>
      </c>
      <c r="D56" s="128"/>
      <c r="E56" s="128"/>
      <c r="F56" s="381">
        <v>2668247</v>
      </c>
      <c r="G56" s="92"/>
      <c r="H56" s="744"/>
    </row>
    <row r="57" spans="1:8" s="95" customFormat="1" ht="13.5" thickBot="1" x14ac:dyDescent="0.25">
      <c r="B57" s="58" t="s">
        <v>25</v>
      </c>
      <c r="C57" s="374" t="s">
        <v>304</v>
      </c>
      <c r="D57" s="358">
        <v>134174247</v>
      </c>
      <c r="E57" s="358">
        <v>80340781</v>
      </c>
      <c r="F57" s="382">
        <v>2522090389</v>
      </c>
      <c r="G57" s="743"/>
      <c r="H57" s="744"/>
    </row>
    <row r="58" spans="1:8" s="95" customFormat="1" ht="13.5" thickBot="1" x14ac:dyDescent="0.25">
      <c r="B58" s="58" t="s">
        <v>42</v>
      </c>
      <c r="C58" s="372" t="s">
        <v>305</v>
      </c>
      <c r="D58" s="104">
        <v>31364261</v>
      </c>
      <c r="E58" s="104">
        <v>58899410</v>
      </c>
      <c r="F58" s="379">
        <v>13426123</v>
      </c>
      <c r="G58" s="743"/>
      <c r="H58" s="744"/>
    </row>
    <row r="59" spans="1:8" s="95" customFormat="1" ht="13.5" thickBot="1" x14ac:dyDescent="0.25">
      <c r="B59" s="58" t="s">
        <v>32</v>
      </c>
      <c r="C59" s="372" t="s">
        <v>211</v>
      </c>
      <c r="D59" s="104">
        <v>1824753</v>
      </c>
      <c r="E59" s="104">
        <v>1500000</v>
      </c>
      <c r="F59" s="379"/>
      <c r="G59" s="743"/>
      <c r="H59" s="744"/>
    </row>
    <row r="60" spans="1:8" ht="13.5" thickBot="1" x14ac:dyDescent="0.25">
      <c r="B60" s="58" t="s">
        <v>90</v>
      </c>
      <c r="C60" s="67" t="s">
        <v>219</v>
      </c>
      <c r="D60" s="103">
        <f>D63+D61</f>
        <v>133050594</v>
      </c>
      <c r="E60" s="103">
        <f>E61+E63</f>
        <v>155780666</v>
      </c>
      <c r="F60" s="103">
        <f>F61+F63</f>
        <v>20577971</v>
      </c>
      <c r="G60" s="92"/>
      <c r="H60" s="744"/>
    </row>
    <row r="61" spans="1:8" ht="13.5" thickBot="1" x14ac:dyDescent="0.25">
      <c r="B61" s="58" t="s">
        <v>91</v>
      </c>
      <c r="C61" s="60" t="s">
        <v>214</v>
      </c>
      <c r="D61" s="394">
        <v>125496229</v>
      </c>
      <c r="E61" s="394">
        <v>148226301</v>
      </c>
      <c r="F61" s="250">
        <v>10128606</v>
      </c>
      <c r="G61" s="92"/>
      <c r="H61" s="744"/>
    </row>
    <row r="62" spans="1:8" ht="13.5" thickBot="1" x14ac:dyDescent="0.25">
      <c r="B62" s="58"/>
      <c r="C62" s="684" t="s">
        <v>451</v>
      </c>
      <c r="D62" s="394">
        <v>18121533</v>
      </c>
      <c r="E62" s="394">
        <v>11049981</v>
      </c>
      <c r="F62" s="250">
        <v>10128606</v>
      </c>
      <c r="G62" s="92"/>
      <c r="H62" s="744"/>
    </row>
    <row r="63" spans="1:8" ht="13.5" thickBot="1" x14ac:dyDescent="0.25">
      <c r="B63" s="58" t="s">
        <v>92</v>
      </c>
      <c r="C63" s="60" t="s">
        <v>215</v>
      </c>
      <c r="D63" s="106">
        <v>7554365</v>
      </c>
      <c r="E63" s="106">
        <v>7554365</v>
      </c>
      <c r="F63" s="380">
        <v>10449365</v>
      </c>
      <c r="G63" s="92"/>
      <c r="H63" s="746"/>
    </row>
    <row r="64" spans="1:8" ht="13.5" thickBot="1" x14ac:dyDescent="0.25">
      <c r="B64" s="58" t="s">
        <v>95</v>
      </c>
      <c r="C64" s="67" t="s">
        <v>306</v>
      </c>
      <c r="D64" s="383">
        <f>D47+D50+D51+D52+D53+D57+D58+D59+D60</f>
        <v>1162671606</v>
      </c>
      <c r="E64" s="383">
        <f>E47+E50+E51+E52+E53+E57+E58+E59+E60</f>
        <v>1168267021</v>
      </c>
      <c r="F64" s="383">
        <f>F47+F50+F51+F52+F53+F57+F58+F59+F60+F54</f>
        <v>3102622775</v>
      </c>
      <c r="G64" s="92"/>
      <c r="H64" s="746"/>
    </row>
    <row r="65" spans="2:8" ht="14.25" customHeight="1" thickBot="1" x14ac:dyDescent="0.25">
      <c r="B65" s="955" t="s">
        <v>553</v>
      </c>
      <c r="C65" s="956"/>
      <c r="D65" s="956"/>
      <c r="E65" s="957"/>
      <c r="F65" s="379">
        <f>F64</f>
        <v>3102622775</v>
      </c>
      <c r="G65" s="92"/>
      <c r="H65" s="746"/>
    </row>
    <row r="66" spans="2:8" ht="15" customHeight="1" thickBot="1" x14ac:dyDescent="0.25">
      <c r="B66" s="955" t="s">
        <v>554</v>
      </c>
      <c r="C66" s="956"/>
      <c r="D66" s="956"/>
      <c r="E66" s="957"/>
      <c r="F66" s="379">
        <f>F36+F37</f>
        <v>3102622775</v>
      </c>
      <c r="H66" s="682"/>
    </row>
    <row r="67" spans="2:8" ht="13.5" thickBot="1" x14ac:dyDescent="0.25">
      <c r="B67" s="951" t="s">
        <v>555</v>
      </c>
      <c r="C67" s="952"/>
      <c r="D67" s="952"/>
      <c r="E67" s="953"/>
      <c r="F67" s="837">
        <f>F65-F66</f>
        <v>0</v>
      </c>
      <c r="H67" s="682"/>
    </row>
    <row r="68" spans="2:8" x14ac:dyDescent="0.2">
      <c r="H68" s="682"/>
    </row>
  </sheetData>
  <mergeCells count="6">
    <mergeCell ref="B67:E67"/>
    <mergeCell ref="B1:G1"/>
    <mergeCell ref="B65:E65"/>
    <mergeCell ref="B66:E66"/>
    <mergeCell ref="B43:E43"/>
    <mergeCell ref="B36:C36"/>
  </mergeCells>
  <phoneticPr fontId="4" type="noConversion"/>
  <pageMargins left="0.78740157480314965" right="0.78740157480314965" top="0.39370078740157483" bottom="0.39370078740157483" header="0" footer="0"/>
  <pageSetup paperSize="9" scale="64" orientation="portrait" r:id="rId1"/>
  <headerFooter alignWithMargins="0">
    <oddHeader>&amp;R7.sz. melléklet
..../2018. (...) Egyek Önk.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9"/>
  <sheetViews>
    <sheetView topLeftCell="A5" zoomScale="110" zoomScaleNormal="110" workbookViewId="0">
      <selection activeCell="B6" sqref="A6:XFD29"/>
    </sheetView>
  </sheetViews>
  <sheetFormatPr defaultRowHeight="12.75" x14ac:dyDescent="0.2"/>
  <cols>
    <col min="1" max="1" width="60.140625" customWidth="1"/>
    <col min="2" max="2" width="17" customWidth="1"/>
    <col min="3" max="3" width="18.5703125" customWidth="1"/>
    <col min="4" max="4" width="16.42578125" customWidth="1"/>
    <col min="5" max="6" width="16.140625" customWidth="1"/>
    <col min="7" max="7" width="15.5703125" customWidth="1"/>
    <col min="8" max="9" width="17.42578125" customWidth="1"/>
    <col min="10" max="10" width="17.85546875" customWidth="1"/>
  </cols>
  <sheetData>
    <row r="1" spans="1:10" ht="15.75" customHeight="1" x14ac:dyDescent="0.2">
      <c r="A1" s="871" t="s">
        <v>497</v>
      </c>
      <c r="B1" s="871"/>
      <c r="C1" s="871"/>
      <c r="D1" s="871"/>
      <c r="E1" s="871"/>
      <c r="F1" s="871"/>
      <c r="G1" s="871"/>
      <c r="H1" s="871"/>
      <c r="I1" s="871"/>
      <c r="J1" s="871"/>
    </row>
    <row r="2" spans="1:10" x14ac:dyDescent="0.2">
      <c r="A2" s="871"/>
      <c r="B2" s="871"/>
      <c r="C2" s="871"/>
      <c r="D2" s="871"/>
      <c r="E2" s="871"/>
      <c r="F2" s="871"/>
      <c r="G2" s="871"/>
      <c r="H2" s="871"/>
      <c r="I2" s="871"/>
      <c r="J2" s="871"/>
    </row>
    <row r="5" spans="1:10" ht="13.5" thickBot="1" x14ac:dyDescent="0.25"/>
    <row r="6" spans="1:10" ht="86.25" customHeight="1" thickBot="1" x14ac:dyDescent="0.25">
      <c r="A6" s="872" t="s">
        <v>185</v>
      </c>
      <c r="B6" s="725" t="s">
        <v>164</v>
      </c>
      <c r="C6" s="725" t="s">
        <v>170</v>
      </c>
      <c r="D6" s="725" t="s">
        <v>183</v>
      </c>
      <c r="E6" s="725" t="s">
        <v>162</v>
      </c>
      <c r="F6" s="725" t="s">
        <v>184</v>
      </c>
      <c r="G6" s="725" t="s">
        <v>181</v>
      </c>
      <c r="H6" s="725" t="s">
        <v>172</v>
      </c>
      <c r="I6" s="725" t="s">
        <v>179</v>
      </c>
      <c r="J6" s="726" t="s">
        <v>30</v>
      </c>
    </row>
    <row r="7" spans="1:10" ht="25.5" customHeight="1" thickBot="1" x14ac:dyDescent="0.25">
      <c r="A7" s="873"/>
      <c r="B7" s="202" t="s">
        <v>448</v>
      </c>
      <c r="C7" s="202" t="s">
        <v>448</v>
      </c>
      <c r="D7" s="202" t="s">
        <v>448</v>
      </c>
      <c r="E7" s="202" t="s">
        <v>448</v>
      </c>
      <c r="F7" s="202" t="s">
        <v>448</v>
      </c>
      <c r="G7" s="202" t="s">
        <v>448</v>
      </c>
      <c r="H7" s="202" t="s">
        <v>448</v>
      </c>
      <c r="I7" s="202" t="s">
        <v>448</v>
      </c>
      <c r="J7" s="202" t="s">
        <v>448</v>
      </c>
    </row>
    <row r="8" spans="1:10" s="402" customFormat="1" ht="27.75" customHeight="1" thickBot="1" x14ac:dyDescent="0.25">
      <c r="A8" s="488" t="s">
        <v>382</v>
      </c>
      <c r="B8" s="483"/>
      <c r="C8" s="483"/>
      <c r="D8" s="483"/>
      <c r="E8" s="484">
        <v>770000</v>
      </c>
      <c r="F8" s="483"/>
      <c r="G8" s="483">
        <v>10795199</v>
      </c>
      <c r="H8" s="485"/>
      <c r="I8" s="487">
        <v>19704024</v>
      </c>
      <c r="J8" s="409">
        <f>SUM(B8:I8)</f>
        <v>31269223</v>
      </c>
    </row>
    <row r="9" spans="1:10" ht="13.5" thickBot="1" x14ac:dyDescent="0.25">
      <c r="A9" s="405" t="s">
        <v>194</v>
      </c>
      <c r="B9" s="727"/>
      <c r="C9" s="513"/>
      <c r="D9" s="513"/>
      <c r="E9" s="727">
        <v>1000000</v>
      </c>
      <c r="F9" s="513"/>
      <c r="G9" s="727"/>
      <c r="H9" s="728"/>
      <c r="I9" s="729">
        <v>1805000</v>
      </c>
      <c r="J9" s="409">
        <f t="shared" ref="J9:J28" si="0">SUM(B9:I9)</f>
        <v>2805000</v>
      </c>
    </row>
    <row r="10" spans="1:10" ht="27.75" customHeight="1" thickBot="1" x14ac:dyDescent="0.25">
      <c r="A10" s="404" t="s">
        <v>187</v>
      </c>
      <c r="B10" s="154"/>
      <c r="C10" s="154"/>
      <c r="D10" s="154"/>
      <c r="E10" s="154">
        <v>35012198</v>
      </c>
      <c r="F10" s="154">
        <v>25679000</v>
      </c>
      <c r="G10" s="154"/>
      <c r="H10" s="407"/>
      <c r="I10" s="486">
        <v>44428562</v>
      </c>
      <c r="J10" s="409">
        <f t="shared" si="0"/>
        <v>105119760</v>
      </c>
    </row>
    <row r="11" spans="1:10" s="111" customFormat="1" ht="15.75" customHeight="1" thickBot="1" x14ac:dyDescent="0.25">
      <c r="A11" s="403" t="s">
        <v>189</v>
      </c>
      <c r="B11" s="154">
        <v>345836772</v>
      </c>
      <c r="C11" s="154"/>
      <c r="D11" s="154"/>
      <c r="E11" s="155"/>
      <c r="F11" s="154"/>
      <c r="G11" s="155"/>
      <c r="H11" s="408"/>
      <c r="I11" s="486">
        <v>10128606</v>
      </c>
      <c r="J11" s="409">
        <f t="shared" si="0"/>
        <v>355965378</v>
      </c>
    </row>
    <row r="12" spans="1:10" ht="13.5" thickBot="1" x14ac:dyDescent="0.25">
      <c r="A12" s="405" t="s">
        <v>193</v>
      </c>
      <c r="B12" s="730"/>
      <c r="C12" s="730"/>
      <c r="D12" s="731"/>
      <c r="E12" s="730">
        <v>16000000</v>
      </c>
      <c r="F12" s="731"/>
      <c r="G12" s="731"/>
      <c r="H12" s="571"/>
      <c r="I12" s="732">
        <v>59486316</v>
      </c>
      <c r="J12" s="409">
        <f t="shared" si="0"/>
        <v>75486316</v>
      </c>
    </row>
    <row r="13" spans="1:10" ht="27.75" customHeight="1" thickBot="1" x14ac:dyDescent="0.25">
      <c r="A13" s="404" t="s">
        <v>381</v>
      </c>
      <c r="B13" s="154"/>
      <c r="C13" s="154"/>
      <c r="D13" s="154"/>
      <c r="E13" s="154">
        <v>9175000</v>
      </c>
      <c r="F13" s="154"/>
      <c r="G13" s="154"/>
      <c r="H13" s="407"/>
      <c r="I13" s="486">
        <v>500000</v>
      </c>
      <c r="J13" s="409">
        <f t="shared" si="0"/>
        <v>9675000</v>
      </c>
    </row>
    <row r="14" spans="1:10" ht="13.5" thickBot="1" x14ac:dyDescent="0.25">
      <c r="A14" s="403" t="s">
        <v>314</v>
      </c>
      <c r="B14" s="154"/>
      <c r="C14" s="154">
        <v>776789210</v>
      </c>
      <c r="D14" s="154"/>
      <c r="E14" s="154"/>
      <c r="F14" s="154"/>
      <c r="G14" s="154"/>
      <c r="H14" s="407"/>
      <c r="I14" s="486">
        <v>59608565</v>
      </c>
      <c r="J14" s="409">
        <f t="shared" si="0"/>
        <v>836397775</v>
      </c>
    </row>
    <row r="15" spans="1:10" ht="13.5" thickBot="1" x14ac:dyDescent="0.25">
      <c r="A15" s="403" t="s">
        <v>494</v>
      </c>
      <c r="B15" s="154"/>
      <c r="C15" s="154">
        <v>99993938</v>
      </c>
      <c r="D15" s="154"/>
      <c r="E15" s="154"/>
      <c r="F15" s="154"/>
      <c r="G15" s="154"/>
      <c r="H15" s="407"/>
      <c r="I15" s="486"/>
      <c r="J15" s="409">
        <f t="shared" si="0"/>
        <v>99993938</v>
      </c>
    </row>
    <row r="16" spans="1:10" ht="13.5" thickBot="1" x14ac:dyDescent="0.25">
      <c r="A16" s="403" t="s">
        <v>424</v>
      </c>
      <c r="B16" s="154"/>
      <c r="C16" s="154"/>
      <c r="D16" s="154"/>
      <c r="E16" s="154"/>
      <c r="F16" s="154"/>
      <c r="G16" s="154"/>
      <c r="H16" s="407"/>
      <c r="I16" s="486">
        <v>2195461</v>
      </c>
      <c r="J16" s="409">
        <f t="shared" si="0"/>
        <v>2195461</v>
      </c>
    </row>
    <row r="17" spans="1:10" ht="18" customHeight="1" thickBot="1" x14ac:dyDescent="0.25">
      <c r="A17" s="404" t="s">
        <v>390</v>
      </c>
      <c r="B17" s="154"/>
      <c r="C17" s="154">
        <v>1390854858</v>
      </c>
      <c r="D17" s="154"/>
      <c r="E17" s="154"/>
      <c r="F17" s="154"/>
      <c r="G17" s="154"/>
      <c r="H17" s="407"/>
      <c r="I17" s="486"/>
      <c r="J17" s="409">
        <f t="shared" si="0"/>
        <v>1390854858</v>
      </c>
    </row>
    <row r="18" spans="1:10" ht="13.5" thickBot="1" x14ac:dyDescent="0.25">
      <c r="A18" s="403" t="s">
        <v>188</v>
      </c>
      <c r="B18" s="154">
        <v>1180000</v>
      </c>
      <c r="C18" s="154"/>
      <c r="D18" s="154"/>
      <c r="E18" s="154"/>
      <c r="F18" s="154"/>
      <c r="G18" s="154"/>
      <c r="H18" s="407"/>
      <c r="I18" s="486"/>
      <c r="J18" s="409">
        <f t="shared" si="0"/>
        <v>1180000</v>
      </c>
    </row>
    <row r="19" spans="1:10" ht="13.5" thickBot="1" x14ac:dyDescent="0.25">
      <c r="A19" s="405" t="s">
        <v>224</v>
      </c>
      <c r="B19" s="680"/>
      <c r="C19" s="680"/>
      <c r="D19" s="680"/>
      <c r="E19" s="680">
        <v>1540000</v>
      </c>
      <c r="F19" s="680"/>
      <c r="G19" s="680"/>
      <c r="H19" s="681"/>
      <c r="I19" s="486"/>
      <c r="J19" s="409">
        <f t="shared" si="0"/>
        <v>1540000</v>
      </c>
    </row>
    <row r="20" spans="1:10" ht="13.5" thickBot="1" x14ac:dyDescent="0.25">
      <c r="A20" s="405" t="s">
        <v>495</v>
      </c>
      <c r="B20" s="680"/>
      <c r="C20" s="680"/>
      <c r="D20" s="680"/>
      <c r="E20" s="680">
        <v>770000</v>
      </c>
      <c r="F20" s="680"/>
      <c r="G20" s="680"/>
      <c r="H20" s="681"/>
      <c r="I20" s="486"/>
      <c r="J20" s="409">
        <f t="shared" si="0"/>
        <v>770000</v>
      </c>
    </row>
    <row r="21" spans="1:10" ht="13.5" thickBot="1" x14ac:dyDescent="0.25">
      <c r="A21" s="405" t="s">
        <v>464</v>
      </c>
      <c r="B21" s="680">
        <v>62400</v>
      </c>
      <c r="C21" s="680"/>
      <c r="D21" s="680"/>
      <c r="E21" s="680"/>
      <c r="F21" s="680"/>
      <c r="G21" s="680"/>
      <c r="H21" s="681"/>
      <c r="I21" s="486"/>
      <c r="J21" s="409">
        <f t="shared" si="0"/>
        <v>62400</v>
      </c>
    </row>
    <row r="22" spans="1:10" s="92" customFormat="1" ht="13.5" thickBot="1" x14ac:dyDescent="0.25">
      <c r="A22" s="773" t="s">
        <v>199</v>
      </c>
      <c r="B22" s="774"/>
      <c r="C22" s="774"/>
      <c r="D22" s="775"/>
      <c r="E22" s="774"/>
      <c r="F22" s="775"/>
      <c r="G22" s="775"/>
      <c r="H22" s="776"/>
      <c r="I22" s="777">
        <v>1800000</v>
      </c>
      <c r="J22" s="778">
        <f t="shared" si="0"/>
        <v>1800000</v>
      </c>
    </row>
    <row r="23" spans="1:10" ht="13.5" thickBot="1" x14ac:dyDescent="0.25">
      <c r="A23" s="405" t="s">
        <v>315</v>
      </c>
      <c r="B23" s="730"/>
      <c r="C23" s="730"/>
      <c r="D23" s="731"/>
      <c r="E23" s="730"/>
      <c r="F23" s="731"/>
      <c r="G23" s="731"/>
      <c r="H23" s="571"/>
      <c r="I23" s="732">
        <v>500000</v>
      </c>
      <c r="J23" s="409">
        <f t="shared" si="0"/>
        <v>500000</v>
      </c>
    </row>
    <row r="24" spans="1:10" ht="13.5" thickBot="1" x14ac:dyDescent="0.25">
      <c r="A24" s="405" t="s">
        <v>496</v>
      </c>
      <c r="B24" s="730"/>
      <c r="C24" s="730"/>
      <c r="D24" s="731"/>
      <c r="E24" s="730">
        <v>1540000</v>
      </c>
      <c r="F24" s="731"/>
      <c r="G24" s="731"/>
      <c r="H24" s="571"/>
      <c r="I24" s="732"/>
      <c r="J24" s="409">
        <f t="shared" si="0"/>
        <v>1540000</v>
      </c>
    </row>
    <row r="25" spans="1:10" ht="13.5" thickBot="1" x14ac:dyDescent="0.25">
      <c r="A25" s="405" t="s">
        <v>192</v>
      </c>
      <c r="B25" s="730"/>
      <c r="C25" s="730"/>
      <c r="D25" s="731"/>
      <c r="E25" s="730">
        <v>2540</v>
      </c>
      <c r="F25" s="731"/>
      <c r="G25" s="731"/>
      <c r="H25" s="571"/>
      <c r="I25" s="732"/>
      <c r="J25" s="409">
        <f t="shared" si="0"/>
        <v>2540</v>
      </c>
    </row>
    <row r="26" spans="1:10" ht="13.5" thickBot="1" x14ac:dyDescent="0.25">
      <c r="A26" s="405" t="s">
        <v>316</v>
      </c>
      <c r="B26" s="730"/>
      <c r="C26" s="730"/>
      <c r="D26" s="731"/>
      <c r="E26" s="730"/>
      <c r="F26" s="731"/>
      <c r="G26" s="730">
        <v>204000</v>
      </c>
      <c r="H26" s="571"/>
      <c r="I26" s="732">
        <v>4368000</v>
      </c>
      <c r="J26" s="409">
        <f>SUM(B26:I26)</f>
        <v>4572000</v>
      </c>
    </row>
    <row r="27" spans="1:10" ht="30" customHeight="1" thickBot="1" x14ac:dyDescent="0.25">
      <c r="A27" s="404" t="s">
        <v>190</v>
      </c>
      <c r="B27" s="154"/>
      <c r="C27" s="154"/>
      <c r="D27" s="154">
        <v>79608000</v>
      </c>
      <c r="E27" s="154"/>
      <c r="F27" s="154"/>
      <c r="G27" s="154"/>
      <c r="H27" s="407"/>
      <c r="I27" s="486"/>
      <c r="J27" s="409">
        <f t="shared" si="0"/>
        <v>79608000</v>
      </c>
    </row>
    <row r="28" spans="1:10" ht="13.5" thickBot="1" x14ac:dyDescent="0.25">
      <c r="A28" s="403" t="s">
        <v>191</v>
      </c>
      <c r="B28" s="734"/>
      <c r="C28" s="734"/>
      <c r="D28" s="498"/>
      <c r="E28" s="734"/>
      <c r="F28" s="498"/>
      <c r="G28" s="734"/>
      <c r="H28" s="508"/>
      <c r="I28" s="733">
        <v>98439274</v>
      </c>
      <c r="J28" s="409">
        <f t="shared" si="0"/>
        <v>98439274</v>
      </c>
    </row>
    <row r="29" spans="1:10" s="205" customFormat="1" ht="13.5" thickBot="1" x14ac:dyDescent="0.25">
      <c r="A29" s="406" t="s">
        <v>30</v>
      </c>
      <c r="B29" s="735">
        <f>SUM(B8:B28)</f>
        <v>347079172</v>
      </c>
      <c r="C29" s="735">
        <f t="shared" ref="C29:I29" si="1">SUM(C8:C28)</f>
        <v>2267638006</v>
      </c>
      <c r="D29" s="735">
        <f t="shared" si="1"/>
        <v>79608000</v>
      </c>
      <c r="E29" s="735">
        <f t="shared" si="1"/>
        <v>65809738</v>
      </c>
      <c r="F29" s="735">
        <f t="shared" si="1"/>
        <v>25679000</v>
      </c>
      <c r="G29" s="735">
        <f t="shared" si="1"/>
        <v>10999199</v>
      </c>
      <c r="H29" s="735">
        <f t="shared" si="1"/>
        <v>0</v>
      </c>
      <c r="I29" s="735">
        <f t="shared" si="1"/>
        <v>302963808</v>
      </c>
      <c r="J29" s="735">
        <f>SUM(J8:J28)</f>
        <v>3099776923</v>
      </c>
    </row>
  </sheetData>
  <mergeCells count="2">
    <mergeCell ref="A1:J2"/>
    <mergeCell ref="A6:A7"/>
  </mergeCells>
  <phoneticPr fontId="39" type="noConversion"/>
  <pageMargins left="0.75" right="0.75" top="1" bottom="1" header="0.5" footer="0.5"/>
  <pageSetup paperSize="9" scale="62" orientation="landscape" r:id="rId1"/>
  <headerFooter alignWithMargins="0">
    <oddHeader>&amp;R2/1.sz. melléklete
...../2018. (......) Egyek Önk.</oddHead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9"/>
  <dimension ref="A3:Q33"/>
  <sheetViews>
    <sheetView topLeftCell="A13" zoomScale="120" zoomScaleNormal="120" workbookViewId="0">
      <selection activeCell="N27" sqref="N27"/>
    </sheetView>
  </sheetViews>
  <sheetFormatPr defaultRowHeight="12.75" x14ac:dyDescent="0.2"/>
  <cols>
    <col min="1" max="1" width="33.140625" customWidth="1"/>
    <col min="2" max="2" width="10.85546875" bestFit="1" customWidth="1"/>
    <col min="3" max="3" width="9.5703125" bestFit="1" customWidth="1"/>
    <col min="5" max="5" width="9.5703125" bestFit="1" customWidth="1"/>
    <col min="6" max="6" width="10.85546875" bestFit="1" customWidth="1"/>
    <col min="9" max="9" width="9.5703125" bestFit="1" customWidth="1"/>
    <col min="11" max="14" width="9.5703125" bestFit="1" customWidth="1"/>
    <col min="15" max="15" width="11.7109375" customWidth="1"/>
  </cols>
  <sheetData>
    <row r="3" spans="1:17" ht="18" x14ac:dyDescent="0.25">
      <c r="A3" s="961" t="s">
        <v>546</v>
      </c>
      <c r="B3" s="961"/>
      <c r="C3" s="961"/>
      <c r="D3" s="961"/>
      <c r="E3" s="961"/>
      <c r="F3" s="961"/>
      <c r="G3" s="961"/>
      <c r="H3" s="961"/>
      <c r="I3" s="961"/>
      <c r="J3" s="961"/>
      <c r="K3" s="961"/>
      <c r="L3" s="961"/>
      <c r="M3" s="961"/>
      <c r="N3" s="961"/>
      <c r="O3" s="961"/>
    </row>
    <row r="4" spans="1:17" ht="18" x14ac:dyDescent="0.25">
      <c r="A4" s="40"/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</row>
    <row r="5" spans="1:17" ht="18" x14ac:dyDescent="0.25">
      <c r="A5" s="40"/>
      <c r="B5" s="40"/>
      <c r="C5" s="40"/>
      <c r="D5" s="40"/>
      <c r="E5" s="40"/>
      <c r="F5" s="40"/>
      <c r="G5" s="40"/>
      <c r="H5" s="40"/>
      <c r="I5" s="40"/>
      <c r="J5" s="40"/>
      <c r="K5" s="40"/>
      <c r="L5" s="40"/>
      <c r="M5" s="40"/>
      <c r="N5" s="40"/>
      <c r="O5" s="40"/>
    </row>
    <row r="6" spans="1:17" x14ac:dyDescent="0.2">
      <c r="A6" s="41"/>
      <c r="B6" s="41"/>
      <c r="C6" s="41"/>
      <c r="D6" s="41"/>
      <c r="E6" s="41"/>
      <c r="F6" s="41"/>
      <c r="G6" s="41"/>
      <c r="H6" s="41"/>
      <c r="I6" s="41"/>
      <c r="J6" s="41"/>
      <c r="K6" s="41"/>
      <c r="L6" s="41"/>
      <c r="M6" s="41"/>
      <c r="N6" s="41"/>
      <c r="O6" s="41"/>
    </row>
    <row r="7" spans="1:17" x14ac:dyDescent="0.2">
      <c r="A7" s="42" t="s">
        <v>16</v>
      </c>
      <c r="B7" s="43" t="s">
        <v>54</v>
      </c>
      <c r="C7" s="43" t="s">
        <v>55</v>
      </c>
      <c r="D7" s="43" t="s">
        <v>56</v>
      </c>
      <c r="E7" s="43" t="s">
        <v>57</v>
      </c>
      <c r="F7" s="43" t="s">
        <v>58</v>
      </c>
      <c r="G7" s="43" t="s">
        <v>59</v>
      </c>
      <c r="H7" s="43" t="s">
        <v>60</v>
      </c>
      <c r="I7" s="43" t="s">
        <v>61</v>
      </c>
      <c r="J7" s="43" t="s">
        <v>62</v>
      </c>
      <c r="K7" s="43" t="s">
        <v>63</v>
      </c>
      <c r="L7" s="43" t="s">
        <v>64</v>
      </c>
      <c r="M7" s="43" t="s">
        <v>65</v>
      </c>
      <c r="N7" s="43" t="s">
        <v>66</v>
      </c>
      <c r="O7" s="43" t="s">
        <v>41</v>
      </c>
    </row>
    <row r="8" spans="1:17" x14ac:dyDescent="0.2">
      <c r="A8" s="44" t="s">
        <v>67</v>
      </c>
      <c r="B8" s="45"/>
      <c r="C8" s="45"/>
      <c r="D8" s="45"/>
      <c r="E8" s="45"/>
      <c r="F8" s="45"/>
      <c r="G8" s="45"/>
      <c r="H8" s="45"/>
      <c r="I8" s="45"/>
      <c r="J8" s="45"/>
      <c r="K8" s="45"/>
      <c r="L8" s="45"/>
      <c r="M8" s="45"/>
      <c r="N8" s="45"/>
      <c r="O8" s="45">
        <f t="shared" ref="O8:O16" si="0">SUM(C8:N8)</f>
        <v>0</v>
      </c>
    </row>
    <row r="9" spans="1:17" ht="35.25" customHeight="1" x14ac:dyDescent="0.2">
      <c r="A9" s="122" t="s">
        <v>164</v>
      </c>
      <c r="B9" s="45">
        <v>347079172</v>
      </c>
      <c r="C9" s="45">
        <v>21208960</v>
      </c>
      <c r="D9" s="45">
        <v>21208960</v>
      </c>
      <c r="E9" s="45">
        <v>21208960</v>
      </c>
      <c r="F9" s="45">
        <v>21208960</v>
      </c>
      <c r="G9" s="45">
        <v>21208960</v>
      </c>
      <c r="H9" s="45">
        <v>21208960</v>
      </c>
      <c r="I9" s="45">
        <v>113780613</v>
      </c>
      <c r="J9" s="45">
        <v>21208960</v>
      </c>
      <c r="K9" s="45">
        <v>21208960</v>
      </c>
      <c r="L9" s="45">
        <v>21208960</v>
      </c>
      <c r="M9" s="45">
        <v>21208960</v>
      </c>
      <c r="N9" s="45">
        <v>21208959</v>
      </c>
      <c r="O9" s="45">
        <f t="shared" si="0"/>
        <v>347079172</v>
      </c>
    </row>
    <row r="10" spans="1:17" ht="29.25" customHeight="1" x14ac:dyDescent="0.2">
      <c r="A10" s="122" t="s">
        <v>170</v>
      </c>
      <c r="B10" s="45">
        <v>2267638006</v>
      </c>
      <c r="C10" s="45">
        <v>188969830</v>
      </c>
      <c r="D10" s="45">
        <v>188969830</v>
      </c>
      <c r="E10" s="45">
        <v>188969830</v>
      </c>
      <c r="F10" s="45">
        <v>188969830</v>
      </c>
      <c r="G10" s="45">
        <v>188969830</v>
      </c>
      <c r="H10" s="45">
        <v>188969830</v>
      </c>
      <c r="I10" s="45">
        <v>188969830</v>
      </c>
      <c r="J10" s="45">
        <v>188969830</v>
      </c>
      <c r="K10" s="45">
        <v>188969830</v>
      </c>
      <c r="L10" s="45">
        <v>188969830</v>
      </c>
      <c r="M10" s="45">
        <v>188969830</v>
      </c>
      <c r="N10" s="45">
        <v>188969876</v>
      </c>
      <c r="O10" s="45">
        <f t="shared" si="0"/>
        <v>2267638006</v>
      </c>
    </row>
    <row r="11" spans="1:17" ht="48" customHeight="1" x14ac:dyDescent="0.2">
      <c r="A11" s="122" t="s">
        <v>183</v>
      </c>
      <c r="B11" s="45">
        <v>79608000</v>
      </c>
      <c r="C11" s="45"/>
      <c r="D11" s="45"/>
      <c r="E11" s="45">
        <v>37554000</v>
      </c>
      <c r="F11" s="45"/>
      <c r="G11" s="45"/>
      <c r="H11" s="45"/>
      <c r="I11" s="45"/>
      <c r="J11" s="45"/>
      <c r="K11" s="45">
        <v>37554000</v>
      </c>
      <c r="L11" s="45"/>
      <c r="M11" s="45"/>
      <c r="N11" s="45">
        <v>4500000</v>
      </c>
      <c r="O11" s="45">
        <f t="shared" si="0"/>
        <v>79608000</v>
      </c>
    </row>
    <row r="12" spans="1:17" x14ac:dyDescent="0.2">
      <c r="A12" s="44" t="s">
        <v>162</v>
      </c>
      <c r="B12" s="45">
        <v>66431738</v>
      </c>
      <c r="C12" s="45">
        <v>5360390</v>
      </c>
      <c r="D12" s="45">
        <v>5360390</v>
      </c>
      <c r="E12" s="45">
        <v>5360390</v>
      </c>
      <c r="F12" s="45">
        <v>5360390</v>
      </c>
      <c r="G12" s="45">
        <v>5360390</v>
      </c>
      <c r="H12" s="45">
        <v>5360390</v>
      </c>
      <c r="I12" s="45">
        <v>5360390</v>
      </c>
      <c r="J12" s="45">
        <v>7467390</v>
      </c>
      <c r="K12" s="45">
        <v>5360390</v>
      </c>
      <c r="L12" s="45">
        <v>5360390</v>
      </c>
      <c r="M12" s="45">
        <v>5360390</v>
      </c>
      <c r="N12" s="45">
        <v>5360448</v>
      </c>
      <c r="O12" s="45">
        <f t="shared" si="0"/>
        <v>66431738</v>
      </c>
    </row>
    <row r="13" spans="1:17" x14ac:dyDescent="0.2">
      <c r="A13" s="44" t="s">
        <v>184</v>
      </c>
      <c r="B13" s="45">
        <v>25679000</v>
      </c>
      <c r="C13" s="45"/>
      <c r="D13" s="45"/>
      <c r="E13" s="45"/>
      <c r="F13" s="45">
        <v>5500000</v>
      </c>
      <c r="G13" s="45"/>
      <c r="H13" s="45">
        <v>5179000</v>
      </c>
      <c r="I13" s="45">
        <v>5000000</v>
      </c>
      <c r="J13" s="45">
        <v>5000000</v>
      </c>
      <c r="K13" s="45"/>
      <c r="L13" s="45"/>
      <c r="M13" s="45">
        <v>5000000</v>
      </c>
      <c r="N13" s="45"/>
      <c r="O13" s="45">
        <f t="shared" si="0"/>
        <v>25679000</v>
      </c>
    </row>
    <row r="14" spans="1:17" ht="40.5" customHeight="1" x14ac:dyDescent="0.2">
      <c r="A14" s="122" t="s">
        <v>181</v>
      </c>
      <c r="B14" s="45">
        <v>10999199</v>
      </c>
      <c r="C14" s="45">
        <v>916600</v>
      </c>
      <c r="D14" s="45">
        <v>916600</v>
      </c>
      <c r="E14" s="45">
        <v>916600</v>
      </c>
      <c r="F14" s="45">
        <v>916600</v>
      </c>
      <c r="G14" s="45">
        <v>916600</v>
      </c>
      <c r="H14" s="45">
        <v>916600</v>
      </c>
      <c r="I14" s="45">
        <v>916600</v>
      </c>
      <c r="J14" s="45">
        <v>916600</v>
      </c>
      <c r="K14" s="45">
        <v>916600</v>
      </c>
      <c r="L14" s="45">
        <v>916600</v>
      </c>
      <c r="M14" s="45">
        <v>916600</v>
      </c>
      <c r="N14" s="45">
        <v>916599</v>
      </c>
      <c r="O14" s="45">
        <f t="shared" si="0"/>
        <v>10999199</v>
      </c>
      <c r="P14" s="134"/>
    </row>
    <row r="15" spans="1:17" ht="56.25" customHeight="1" x14ac:dyDescent="0.2">
      <c r="A15" s="122" t="s">
        <v>172</v>
      </c>
      <c r="B15" s="45">
        <v>0</v>
      </c>
      <c r="C15" s="45"/>
      <c r="D15" s="45"/>
      <c r="E15" s="45"/>
      <c r="F15" s="45"/>
      <c r="G15" s="45"/>
      <c r="H15" s="45"/>
      <c r="I15" s="45"/>
      <c r="J15" s="45"/>
      <c r="K15" s="45"/>
      <c r="L15" s="45"/>
      <c r="M15" s="45"/>
      <c r="N15" s="45"/>
      <c r="O15" s="45">
        <f t="shared" si="0"/>
        <v>0</v>
      </c>
      <c r="Q15" s="2"/>
    </row>
    <row r="16" spans="1:17" ht="20.25" customHeight="1" x14ac:dyDescent="0.2">
      <c r="A16" s="122" t="s">
        <v>179</v>
      </c>
      <c r="B16" s="45">
        <v>305187660</v>
      </c>
      <c r="C16" s="45">
        <v>24683900</v>
      </c>
      <c r="D16" s="45">
        <v>24683900</v>
      </c>
      <c r="E16" s="45">
        <v>24683900</v>
      </c>
      <c r="F16" s="45">
        <v>24683900</v>
      </c>
      <c r="G16" s="45">
        <v>24683900</v>
      </c>
      <c r="H16" s="45">
        <v>24683900</v>
      </c>
      <c r="I16" s="45">
        <v>24683900</v>
      </c>
      <c r="J16" s="45">
        <v>24683900</v>
      </c>
      <c r="K16" s="45">
        <v>33664752</v>
      </c>
      <c r="L16" s="45">
        <v>24683900</v>
      </c>
      <c r="M16" s="45">
        <v>24683900</v>
      </c>
      <c r="N16" s="45">
        <v>24683908</v>
      </c>
      <c r="O16" s="45">
        <f t="shared" si="0"/>
        <v>305187660</v>
      </c>
      <c r="P16" s="134"/>
    </row>
    <row r="17" spans="1:15" x14ac:dyDescent="0.2">
      <c r="A17" s="53" t="s">
        <v>68</v>
      </c>
      <c r="B17" s="54">
        <f t="shared" ref="B17:O17" si="1">SUM(B9:B16)</f>
        <v>3102622775</v>
      </c>
      <c r="C17" s="54">
        <f t="shared" si="1"/>
        <v>241139680</v>
      </c>
      <c r="D17" s="54">
        <f t="shared" si="1"/>
        <v>241139680</v>
      </c>
      <c r="E17" s="54">
        <f t="shared" si="1"/>
        <v>278693680</v>
      </c>
      <c r="F17" s="54">
        <f t="shared" si="1"/>
        <v>246639680</v>
      </c>
      <c r="G17" s="54">
        <f t="shared" si="1"/>
        <v>241139680</v>
      </c>
      <c r="H17" s="54">
        <f t="shared" si="1"/>
        <v>246318680</v>
      </c>
      <c r="I17" s="54">
        <f t="shared" si="1"/>
        <v>338711333</v>
      </c>
      <c r="J17" s="54">
        <f t="shared" si="1"/>
        <v>248246680</v>
      </c>
      <c r="K17" s="54">
        <f t="shared" si="1"/>
        <v>287674532</v>
      </c>
      <c r="L17" s="54">
        <f t="shared" si="1"/>
        <v>241139680</v>
      </c>
      <c r="M17" s="54">
        <f t="shared" si="1"/>
        <v>246139680</v>
      </c>
      <c r="N17" s="54">
        <f t="shared" si="1"/>
        <v>245639790</v>
      </c>
      <c r="O17" s="54">
        <f t="shared" si="1"/>
        <v>3102622775</v>
      </c>
    </row>
    <row r="18" spans="1:15" x14ac:dyDescent="0.2">
      <c r="A18" s="46"/>
      <c r="B18" s="47"/>
      <c r="C18" s="47"/>
      <c r="D18" s="47"/>
      <c r="E18" s="47"/>
      <c r="F18" s="47"/>
      <c r="G18" s="47"/>
      <c r="H18" s="47"/>
      <c r="I18" s="47"/>
      <c r="J18" s="47"/>
      <c r="K18" s="47"/>
      <c r="L18" s="47"/>
      <c r="M18" s="47"/>
      <c r="N18" s="47"/>
      <c r="O18" s="47"/>
    </row>
    <row r="19" spans="1:15" x14ac:dyDescent="0.2">
      <c r="A19" s="46"/>
      <c r="B19" s="47"/>
      <c r="C19" s="47"/>
      <c r="D19" s="47"/>
      <c r="E19" s="47"/>
      <c r="F19" s="47"/>
      <c r="G19" s="47"/>
      <c r="H19" s="47"/>
      <c r="I19" s="47"/>
      <c r="J19" s="47"/>
      <c r="K19" s="47"/>
      <c r="L19" s="47"/>
      <c r="M19" s="47"/>
      <c r="N19" s="47"/>
      <c r="O19" s="47"/>
    </row>
    <row r="20" spans="1:15" x14ac:dyDescent="0.2">
      <c r="A20" s="42" t="s">
        <v>16</v>
      </c>
      <c r="B20" s="43" t="s">
        <v>54</v>
      </c>
      <c r="C20" s="43" t="s">
        <v>55</v>
      </c>
      <c r="D20" s="43" t="s">
        <v>56</v>
      </c>
      <c r="E20" s="43" t="s">
        <v>57</v>
      </c>
      <c r="F20" s="43" t="s">
        <v>58</v>
      </c>
      <c r="G20" s="43" t="s">
        <v>59</v>
      </c>
      <c r="H20" s="43" t="s">
        <v>60</v>
      </c>
      <c r="I20" s="43" t="s">
        <v>61</v>
      </c>
      <c r="J20" s="43" t="s">
        <v>62</v>
      </c>
      <c r="K20" s="43" t="s">
        <v>63</v>
      </c>
      <c r="L20" s="43" t="s">
        <v>64</v>
      </c>
      <c r="M20" s="43" t="s">
        <v>65</v>
      </c>
      <c r="N20" s="43" t="s">
        <v>66</v>
      </c>
      <c r="O20" s="43" t="s">
        <v>41</v>
      </c>
    </row>
    <row r="21" spans="1:15" x14ac:dyDescent="0.2">
      <c r="A21" s="44" t="s">
        <v>69</v>
      </c>
      <c r="B21" s="45"/>
      <c r="C21" s="45"/>
      <c r="D21" s="45"/>
      <c r="E21" s="45"/>
      <c r="F21" s="45"/>
      <c r="G21" s="45"/>
      <c r="H21" s="45"/>
      <c r="I21" s="45"/>
      <c r="J21" s="45"/>
      <c r="K21" s="45"/>
      <c r="L21" s="45"/>
      <c r="M21" s="45"/>
      <c r="N21" s="45"/>
      <c r="O21" s="45"/>
    </row>
    <row r="22" spans="1:15" x14ac:dyDescent="0.2">
      <c r="A22" s="44" t="s">
        <v>205</v>
      </c>
      <c r="B22" s="45">
        <v>183897089</v>
      </c>
      <c r="C22" s="45">
        <v>15480112</v>
      </c>
      <c r="D22" s="45">
        <v>15480112</v>
      </c>
      <c r="E22" s="45">
        <v>15480112</v>
      </c>
      <c r="F22" s="45">
        <v>15480112</v>
      </c>
      <c r="G22" s="45">
        <v>15480112</v>
      </c>
      <c r="H22" s="45">
        <v>15480112</v>
      </c>
      <c r="I22" s="45">
        <v>15480112</v>
      </c>
      <c r="J22" s="45">
        <v>15480112</v>
      </c>
      <c r="K22" s="45">
        <v>15480112</v>
      </c>
      <c r="L22" s="45">
        <v>13615852</v>
      </c>
      <c r="M22" s="45">
        <v>15480112</v>
      </c>
      <c r="N22" s="45">
        <v>15480117</v>
      </c>
      <c r="O22" s="45">
        <f t="shared" ref="O22:O32" si="2">SUM(C22:N22)</f>
        <v>183897089</v>
      </c>
    </row>
    <row r="23" spans="1:15" ht="30.75" customHeight="1" x14ac:dyDescent="0.2">
      <c r="A23" s="122" t="s">
        <v>230</v>
      </c>
      <c r="B23" s="45">
        <v>30958477</v>
      </c>
      <c r="C23" s="45">
        <v>2693473</v>
      </c>
      <c r="D23" s="45">
        <v>2693473</v>
      </c>
      <c r="E23" s="45">
        <v>2693473</v>
      </c>
      <c r="F23" s="45">
        <v>2693473</v>
      </c>
      <c r="G23" s="45">
        <v>2693473</v>
      </c>
      <c r="H23" s="45">
        <v>2693473</v>
      </c>
      <c r="I23" s="45">
        <v>2693473</v>
      </c>
      <c r="J23" s="45">
        <v>2693473</v>
      </c>
      <c r="K23" s="45">
        <v>2693473</v>
      </c>
      <c r="L23" s="45">
        <v>2330273</v>
      </c>
      <c r="M23" s="45">
        <v>2693473</v>
      </c>
      <c r="N23" s="45">
        <v>1693474</v>
      </c>
      <c r="O23" s="45">
        <f t="shared" si="2"/>
        <v>30958477</v>
      </c>
    </row>
    <row r="24" spans="1:15" x14ac:dyDescent="0.2">
      <c r="A24" s="44" t="s">
        <v>207</v>
      </c>
      <c r="B24" s="91">
        <v>198629393</v>
      </c>
      <c r="C24" s="45">
        <v>16512032</v>
      </c>
      <c r="D24" s="45">
        <v>16512032</v>
      </c>
      <c r="E24" s="45">
        <v>16512032</v>
      </c>
      <c r="F24" s="45">
        <v>16512032</v>
      </c>
      <c r="G24" s="45">
        <v>16512032</v>
      </c>
      <c r="H24" s="45">
        <v>16512032</v>
      </c>
      <c r="I24" s="45">
        <v>16512032</v>
      </c>
      <c r="J24" s="45">
        <v>16997042</v>
      </c>
      <c r="K24" s="45">
        <v>16512032</v>
      </c>
      <c r="L24" s="45">
        <v>16512032</v>
      </c>
      <c r="M24" s="45">
        <v>16512032</v>
      </c>
      <c r="N24" s="45">
        <v>16512031</v>
      </c>
      <c r="O24" s="45">
        <f>SUM(C24:N24)</f>
        <v>198629393</v>
      </c>
    </row>
    <row r="25" spans="1:15" ht="18" customHeight="1" x14ac:dyDescent="0.2">
      <c r="A25" s="44" t="s">
        <v>208</v>
      </c>
      <c r="B25" s="45">
        <v>34963165</v>
      </c>
      <c r="C25" s="45">
        <v>2913597</v>
      </c>
      <c r="D25" s="45">
        <v>2913597</v>
      </c>
      <c r="E25" s="45">
        <v>2913597</v>
      </c>
      <c r="F25" s="45">
        <v>2913597</v>
      </c>
      <c r="G25" s="45">
        <v>2913597</v>
      </c>
      <c r="H25" s="45">
        <v>2913597</v>
      </c>
      <c r="I25" s="45">
        <v>2913597</v>
      </c>
      <c r="J25" s="45">
        <v>2913597</v>
      </c>
      <c r="K25" s="45">
        <v>2913597</v>
      </c>
      <c r="L25" s="45">
        <v>2913597</v>
      </c>
      <c r="M25" s="45">
        <v>2913597</v>
      </c>
      <c r="N25" s="45">
        <v>2913598</v>
      </c>
      <c r="O25" s="45">
        <f>SUM(C25:N25)</f>
        <v>34963165</v>
      </c>
    </row>
    <row r="26" spans="1:15" ht="22.5" x14ac:dyDescent="0.2">
      <c r="A26" s="122" t="s">
        <v>231</v>
      </c>
      <c r="B26" s="45">
        <v>85411931</v>
      </c>
      <c r="C26" s="45">
        <v>7117660</v>
      </c>
      <c r="D26" s="45">
        <v>7117660</v>
      </c>
      <c r="E26" s="45">
        <v>7117660</v>
      </c>
      <c r="F26" s="45">
        <v>7117660</v>
      </c>
      <c r="G26" s="45">
        <v>7117660</v>
      </c>
      <c r="H26" s="45">
        <v>7117660</v>
      </c>
      <c r="I26" s="45">
        <v>7117660</v>
      </c>
      <c r="J26" s="45">
        <v>7117660</v>
      </c>
      <c r="K26" s="45">
        <v>7117660</v>
      </c>
      <c r="L26" s="45">
        <v>7117660</v>
      </c>
      <c r="M26" s="45">
        <v>7117660</v>
      </c>
      <c r="N26" s="45">
        <v>7117671</v>
      </c>
      <c r="O26" s="45">
        <f t="shared" si="2"/>
        <v>85411931</v>
      </c>
    </row>
    <row r="27" spans="1:15" s="92" customFormat="1" x14ac:dyDescent="0.2">
      <c r="A27" s="90" t="s">
        <v>232</v>
      </c>
      <c r="B27" s="91">
        <v>12668247</v>
      </c>
      <c r="C27" s="45">
        <v>727200</v>
      </c>
      <c r="D27" s="45">
        <v>727200</v>
      </c>
      <c r="E27" s="45">
        <v>727200</v>
      </c>
      <c r="F27" s="45">
        <v>727200</v>
      </c>
      <c r="G27" s="45">
        <v>727200</v>
      </c>
      <c r="H27" s="45">
        <v>727200</v>
      </c>
      <c r="I27" s="45">
        <v>727200</v>
      </c>
      <c r="J27" s="45">
        <v>2668247</v>
      </c>
      <c r="K27" s="45">
        <v>727200</v>
      </c>
      <c r="L27" s="45">
        <v>727200</v>
      </c>
      <c r="M27" s="45">
        <v>727200</v>
      </c>
      <c r="N27" s="45">
        <v>2728000</v>
      </c>
      <c r="O27" s="91">
        <f>SUM(C27:N27)</f>
        <v>12668247</v>
      </c>
    </row>
    <row r="28" spans="1:15" x14ac:dyDescent="0.2">
      <c r="A28" s="44" t="s">
        <v>209</v>
      </c>
      <c r="B28" s="45">
        <v>2522090389</v>
      </c>
      <c r="C28" s="45"/>
      <c r="D28" s="45">
        <v>75000000</v>
      </c>
      <c r="E28" s="45">
        <v>125000000</v>
      </c>
      <c r="F28" s="45">
        <v>1525000000</v>
      </c>
      <c r="G28" s="45"/>
      <c r="H28" s="45">
        <v>10000000</v>
      </c>
      <c r="I28" s="45">
        <v>51500000</v>
      </c>
      <c r="J28" s="45">
        <v>75000000</v>
      </c>
      <c r="K28" s="45">
        <v>105000000</v>
      </c>
      <c r="L28" s="45">
        <v>104000000</v>
      </c>
      <c r="M28" s="45">
        <v>451590389</v>
      </c>
      <c r="N28" s="45"/>
      <c r="O28" s="45">
        <f>SUM(C28:N28)</f>
        <v>2522090389</v>
      </c>
    </row>
    <row r="29" spans="1:15" ht="36.75" customHeight="1" x14ac:dyDescent="0.2">
      <c r="A29" s="122" t="s">
        <v>210</v>
      </c>
      <c r="B29" s="45">
        <v>13426123</v>
      </c>
      <c r="C29" s="45"/>
      <c r="D29" s="45"/>
      <c r="E29" s="45">
        <v>2500000</v>
      </c>
      <c r="F29" s="45"/>
      <c r="G29" s="45"/>
      <c r="H29" s="45"/>
      <c r="I29" s="45">
        <v>2024000</v>
      </c>
      <c r="J29" s="45"/>
      <c r="K29" s="45">
        <f>13426123-4524000</f>
        <v>8902123</v>
      </c>
      <c r="L29" s="45"/>
      <c r="M29" s="45"/>
      <c r="N29" s="45"/>
      <c r="O29" s="45">
        <f t="shared" si="2"/>
        <v>13426123</v>
      </c>
    </row>
    <row r="30" spans="1:15" x14ac:dyDescent="0.2">
      <c r="A30" s="44" t="s">
        <v>211</v>
      </c>
      <c r="B30" s="91"/>
      <c r="C30" s="45"/>
      <c r="D30" s="45"/>
      <c r="E30" s="45"/>
      <c r="F30" s="45"/>
      <c r="G30" s="45"/>
      <c r="H30" s="45"/>
      <c r="I30" s="45"/>
      <c r="J30" s="45"/>
      <c r="K30" s="45"/>
      <c r="L30" s="45"/>
      <c r="M30" s="45"/>
      <c r="N30" s="45"/>
      <c r="O30" s="45">
        <f t="shared" si="2"/>
        <v>0</v>
      </c>
    </row>
    <row r="31" spans="1:15" x14ac:dyDescent="0.2">
      <c r="A31" s="44" t="s">
        <v>325</v>
      </c>
      <c r="B31" s="91">
        <v>10128606</v>
      </c>
      <c r="C31" s="45">
        <v>10128606</v>
      </c>
      <c r="D31" s="45"/>
      <c r="E31" s="45"/>
      <c r="F31" s="45"/>
      <c r="G31" s="45"/>
      <c r="H31" s="45"/>
      <c r="I31" s="45"/>
      <c r="J31" s="45"/>
      <c r="K31" s="45"/>
      <c r="L31" s="45"/>
      <c r="M31" s="45"/>
      <c r="N31" s="45"/>
      <c r="O31" s="45">
        <f t="shared" si="2"/>
        <v>10128606</v>
      </c>
    </row>
    <row r="32" spans="1:15" x14ac:dyDescent="0.2">
      <c r="A32" s="44" t="s">
        <v>326</v>
      </c>
      <c r="B32" s="91">
        <v>10449365</v>
      </c>
      <c r="C32" s="45"/>
      <c r="D32" s="45"/>
      <c r="E32" s="45">
        <v>5224682</v>
      </c>
      <c r="F32" s="45"/>
      <c r="G32" s="45"/>
      <c r="H32" s="45"/>
      <c r="I32" s="45"/>
      <c r="J32" s="45"/>
      <c r="K32" s="45">
        <v>5224683</v>
      </c>
      <c r="L32" s="45"/>
      <c r="M32" s="45"/>
      <c r="N32" s="45"/>
      <c r="O32" s="45">
        <f t="shared" si="2"/>
        <v>10449365</v>
      </c>
    </row>
    <row r="33" spans="1:15" x14ac:dyDescent="0.2">
      <c r="A33" s="53" t="s">
        <v>70</v>
      </c>
      <c r="B33" s="54">
        <f>SUM(B22:B32)</f>
        <v>3102622785</v>
      </c>
      <c r="C33" s="54">
        <f t="shared" ref="C33:N33" si="3">SUM(C22:C32)</f>
        <v>55572680</v>
      </c>
      <c r="D33" s="54">
        <f t="shared" si="3"/>
        <v>120444074</v>
      </c>
      <c r="E33" s="54">
        <f t="shared" si="3"/>
        <v>178168756</v>
      </c>
      <c r="F33" s="54">
        <f t="shared" si="3"/>
        <v>1570444074</v>
      </c>
      <c r="G33" s="54">
        <f t="shared" si="3"/>
        <v>45444074</v>
      </c>
      <c r="H33" s="54">
        <f t="shared" si="3"/>
        <v>55444074</v>
      </c>
      <c r="I33" s="54">
        <f t="shared" si="3"/>
        <v>98968074</v>
      </c>
      <c r="J33" s="54">
        <f t="shared" si="3"/>
        <v>122870131</v>
      </c>
      <c r="K33" s="54">
        <f t="shared" si="3"/>
        <v>164570880</v>
      </c>
      <c r="L33" s="54">
        <f t="shared" si="3"/>
        <v>147216614</v>
      </c>
      <c r="M33" s="54">
        <f t="shared" si="3"/>
        <v>497034463</v>
      </c>
      <c r="N33" s="54">
        <f t="shared" si="3"/>
        <v>46444891</v>
      </c>
      <c r="O33" s="54">
        <f>SUM(O22:O32)</f>
        <v>3102622785</v>
      </c>
    </row>
  </sheetData>
  <mergeCells count="1">
    <mergeCell ref="A3:O3"/>
  </mergeCells>
  <phoneticPr fontId="4" type="noConversion"/>
  <pageMargins left="0.75" right="0.75" top="1" bottom="1" header="0.5" footer="0.5"/>
  <pageSetup paperSize="9" scale="61" orientation="landscape" r:id="rId1"/>
  <headerFooter alignWithMargins="0">
    <oddHeader>&amp;R8 sz. melléklet
.../2018.(....) Egyek Önk.</oddHeader>
  </headerFooter>
  <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E31"/>
  <sheetViews>
    <sheetView topLeftCell="A19" zoomScale="120" zoomScaleNormal="120" workbookViewId="0">
      <selection activeCell="D22" sqref="D22"/>
    </sheetView>
  </sheetViews>
  <sheetFormatPr defaultRowHeight="12.75" x14ac:dyDescent="0.2"/>
  <cols>
    <col min="2" max="2" width="10.140625" customWidth="1"/>
    <col min="3" max="3" width="35.42578125" customWidth="1"/>
    <col min="4" max="4" width="17.7109375" customWidth="1"/>
    <col min="5" max="5" width="16.42578125" customWidth="1"/>
  </cols>
  <sheetData>
    <row r="2" spans="2:5" x14ac:dyDescent="0.2">
      <c r="C2" s="962" t="s">
        <v>539</v>
      </c>
      <c r="D2" s="962"/>
      <c r="E2" s="962"/>
    </row>
    <row r="3" spans="2:5" ht="14.25" x14ac:dyDescent="0.2">
      <c r="C3" s="963" t="s">
        <v>15</v>
      </c>
      <c r="D3" s="963"/>
      <c r="E3" s="52"/>
    </row>
    <row r="4" spans="2:5" ht="15.75" thickBot="1" x14ac:dyDescent="0.25">
      <c r="B4" s="49"/>
      <c r="C4" s="964"/>
      <c r="D4" s="964"/>
      <c r="E4" s="50" t="s">
        <v>104</v>
      </c>
    </row>
    <row r="5" spans="2:5" ht="39" thickBot="1" x14ac:dyDescent="0.25">
      <c r="B5" s="68" t="s">
        <v>77</v>
      </c>
      <c r="C5" s="69" t="s">
        <v>73</v>
      </c>
      <c r="D5" s="69" t="s">
        <v>0</v>
      </c>
      <c r="E5" s="70" t="s">
        <v>1</v>
      </c>
    </row>
    <row r="6" spans="2:5" ht="13.5" thickBot="1" x14ac:dyDescent="0.25">
      <c r="B6" s="71">
        <v>1</v>
      </c>
      <c r="C6" s="72">
        <v>2</v>
      </c>
      <c r="D6" s="72">
        <v>3</v>
      </c>
      <c r="E6" s="410">
        <v>4</v>
      </c>
    </row>
    <row r="7" spans="2:5" x14ac:dyDescent="0.2">
      <c r="B7" s="73" t="s">
        <v>18</v>
      </c>
      <c r="C7" s="74" t="s">
        <v>2</v>
      </c>
      <c r="D7" s="75"/>
      <c r="E7" s="411"/>
    </row>
    <row r="8" spans="2:5" x14ac:dyDescent="0.2">
      <c r="B8" s="76" t="s">
        <v>22</v>
      </c>
      <c r="C8" s="77" t="s">
        <v>3</v>
      </c>
      <c r="D8" s="78"/>
      <c r="E8" s="412"/>
    </row>
    <row r="9" spans="2:5" ht="25.5" x14ac:dyDescent="0.2">
      <c r="B9" s="76" t="s">
        <v>26</v>
      </c>
      <c r="C9" s="77" t="s">
        <v>4</v>
      </c>
      <c r="D9" s="78"/>
      <c r="E9" s="412"/>
    </row>
    <row r="10" spans="2:5" ht="25.5" x14ac:dyDescent="0.2">
      <c r="B10" s="76" t="s">
        <v>20</v>
      </c>
      <c r="C10" s="77" t="s">
        <v>5</v>
      </c>
      <c r="D10" s="78"/>
      <c r="E10" s="412"/>
    </row>
    <row r="11" spans="2:5" ht="25.5" x14ac:dyDescent="0.2">
      <c r="B11" s="76" t="s">
        <v>23</v>
      </c>
      <c r="C11" s="77" t="s">
        <v>6</v>
      </c>
      <c r="D11" s="78"/>
      <c r="E11" s="412"/>
    </row>
    <row r="12" spans="2:5" ht="25.5" x14ac:dyDescent="0.2">
      <c r="B12" s="76" t="s">
        <v>21</v>
      </c>
      <c r="C12" s="77" t="s">
        <v>6</v>
      </c>
      <c r="D12" s="78"/>
      <c r="E12" s="412"/>
    </row>
    <row r="13" spans="2:5" ht="25.5" x14ac:dyDescent="0.2">
      <c r="B13" s="76" t="s">
        <v>29</v>
      </c>
      <c r="C13" s="77" t="s">
        <v>6</v>
      </c>
      <c r="D13" s="78"/>
      <c r="E13" s="412"/>
    </row>
    <row r="14" spans="2:5" ht="22.5" x14ac:dyDescent="0.2">
      <c r="B14" s="76" t="s">
        <v>19</v>
      </c>
      <c r="C14" s="413" t="s">
        <v>321</v>
      </c>
      <c r="D14" s="414">
        <v>991403</v>
      </c>
      <c r="E14" s="415">
        <v>991403</v>
      </c>
    </row>
    <row r="15" spans="2:5" ht="22.5" x14ac:dyDescent="0.2">
      <c r="B15" s="76" t="s">
        <v>25</v>
      </c>
      <c r="C15" s="416" t="s">
        <v>322</v>
      </c>
      <c r="D15" s="417">
        <f>SUM(D16:D17)</f>
        <v>1122000</v>
      </c>
      <c r="E15" s="417">
        <f>SUM(E16:E17)</f>
        <v>1122000</v>
      </c>
    </row>
    <row r="16" spans="2:5" ht="45" x14ac:dyDescent="0.2">
      <c r="B16" s="289" t="s">
        <v>395</v>
      </c>
      <c r="C16" s="413" t="s">
        <v>473</v>
      </c>
      <c r="D16" s="78">
        <v>390000</v>
      </c>
      <c r="E16" s="412">
        <v>390000</v>
      </c>
    </row>
    <row r="17" spans="2:5" ht="45" x14ac:dyDescent="0.2">
      <c r="B17" s="289" t="s">
        <v>457</v>
      </c>
      <c r="C17" s="413" t="s">
        <v>473</v>
      </c>
      <c r="D17" s="78">
        <v>732000</v>
      </c>
      <c r="E17" s="412">
        <v>732000</v>
      </c>
    </row>
    <row r="18" spans="2:5" ht="25.5" x14ac:dyDescent="0.2">
      <c r="B18" s="76" t="s">
        <v>42</v>
      </c>
      <c r="C18" s="77" t="s">
        <v>7</v>
      </c>
      <c r="D18" s="78"/>
      <c r="E18" s="412"/>
    </row>
    <row r="19" spans="2:5" x14ac:dyDescent="0.2">
      <c r="B19" s="76" t="s">
        <v>32</v>
      </c>
      <c r="C19" s="77" t="s">
        <v>8</v>
      </c>
      <c r="D19" s="78"/>
      <c r="E19" s="412"/>
    </row>
    <row r="20" spans="2:5" x14ac:dyDescent="0.2">
      <c r="B20" s="76" t="s">
        <v>90</v>
      </c>
      <c r="C20" s="77" t="s">
        <v>9</v>
      </c>
      <c r="D20" s="78"/>
      <c r="E20" s="412"/>
    </row>
    <row r="21" spans="2:5" ht="15" x14ac:dyDescent="0.2">
      <c r="B21" s="93" t="s">
        <v>93</v>
      </c>
      <c r="C21" s="94" t="s">
        <v>10</v>
      </c>
      <c r="D21" s="418">
        <f>SUM(D22:D25)</f>
        <v>1811090</v>
      </c>
      <c r="E21" s="418">
        <f>SUM(E22:E25)</f>
        <v>1811090</v>
      </c>
    </row>
    <row r="22" spans="2:5" ht="45" x14ac:dyDescent="0.2">
      <c r="B22" s="80" t="s">
        <v>11</v>
      </c>
      <c r="C22" s="419" t="s">
        <v>392</v>
      </c>
      <c r="D22" s="79">
        <v>7000</v>
      </c>
      <c r="E22" s="429">
        <v>7000</v>
      </c>
    </row>
    <row r="23" spans="2:5" ht="33.75" x14ac:dyDescent="0.2">
      <c r="B23" s="80" t="s">
        <v>11</v>
      </c>
      <c r="C23" s="419" t="s">
        <v>393</v>
      </c>
      <c r="D23" s="81">
        <v>1744593</v>
      </c>
      <c r="E23" s="430">
        <v>1744593</v>
      </c>
    </row>
    <row r="24" spans="2:5" ht="45" x14ac:dyDescent="0.2">
      <c r="B24" s="80" t="s">
        <v>12</v>
      </c>
      <c r="C24" s="419" t="s">
        <v>394</v>
      </c>
      <c r="D24" s="81">
        <v>28000</v>
      </c>
      <c r="E24" s="430">
        <v>28000</v>
      </c>
    </row>
    <row r="25" spans="2:5" ht="45" x14ac:dyDescent="0.2">
      <c r="B25" s="80" t="s">
        <v>113</v>
      </c>
      <c r="C25" s="419" t="s">
        <v>396</v>
      </c>
      <c r="D25" s="81">
        <v>31497</v>
      </c>
      <c r="E25" s="430">
        <v>31497</v>
      </c>
    </row>
    <row r="26" spans="2:5" ht="15.75" x14ac:dyDescent="0.2">
      <c r="B26" s="420" t="s">
        <v>91</v>
      </c>
      <c r="C26" s="421" t="s">
        <v>235</v>
      </c>
      <c r="D26" s="422">
        <f>SUM(D27:D28)</f>
        <v>5930640</v>
      </c>
      <c r="E26" s="422">
        <f>SUM(E27:E28)</f>
        <v>5930640</v>
      </c>
    </row>
    <row r="27" spans="2:5" ht="33.75" x14ac:dyDescent="0.2">
      <c r="B27" s="289" t="s">
        <v>233</v>
      </c>
      <c r="C27" s="413" t="s">
        <v>540</v>
      </c>
      <c r="D27" s="423">
        <v>5052600</v>
      </c>
      <c r="E27" s="424">
        <v>5052600</v>
      </c>
    </row>
    <row r="28" spans="2:5" ht="33.75" x14ac:dyDescent="0.2">
      <c r="B28" s="289" t="s">
        <v>234</v>
      </c>
      <c r="C28" s="413" t="s">
        <v>541</v>
      </c>
      <c r="D28" s="78">
        <v>878040</v>
      </c>
      <c r="E28" s="425">
        <v>878040</v>
      </c>
    </row>
    <row r="29" spans="2:5" ht="1.5" customHeight="1" x14ac:dyDescent="0.2">
      <c r="B29" s="426" t="s">
        <v>92</v>
      </c>
      <c r="C29" s="427"/>
      <c r="D29" s="428"/>
      <c r="E29" s="415"/>
    </row>
    <row r="30" spans="2:5" ht="16.5" thickBot="1" x14ac:dyDescent="0.25">
      <c r="B30" s="431" t="s">
        <v>95</v>
      </c>
      <c r="C30" s="432" t="s">
        <v>30</v>
      </c>
      <c r="D30" s="433">
        <f>D26+D21+D14+D15</f>
        <v>9855133</v>
      </c>
      <c r="E30" s="434">
        <f>E26+E21+E14+E15</f>
        <v>9855133</v>
      </c>
    </row>
    <row r="31" spans="2:5" x14ac:dyDescent="0.2">
      <c r="B31" s="51" t="s">
        <v>13</v>
      </c>
      <c r="C31" s="965" t="s">
        <v>14</v>
      </c>
      <c r="D31" s="965"/>
      <c r="E31" s="965"/>
    </row>
  </sheetData>
  <mergeCells count="4">
    <mergeCell ref="C2:E2"/>
    <mergeCell ref="C3:D3"/>
    <mergeCell ref="C4:D4"/>
    <mergeCell ref="C31:E31"/>
  </mergeCells>
  <phoneticPr fontId="39" type="noConversion"/>
  <pageMargins left="0.75" right="0.75" top="1" bottom="1" header="0.5" footer="0.5"/>
  <pageSetup paperSize="9" scale="97" orientation="portrait" r:id="rId1"/>
  <headerFooter alignWithMargins="0">
    <oddHeader>&amp;R9. sz. melléklet
....../2018.(.......) Egyek. Önk.</oddHead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4"/>
  <dimension ref="A1:M33"/>
  <sheetViews>
    <sheetView topLeftCell="A5" zoomScale="110" zoomScaleNormal="110" workbookViewId="0">
      <selection activeCell="H24" sqref="H24"/>
    </sheetView>
  </sheetViews>
  <sheetFormatPr defaultRowHeight="12.75" x14ac:dyDescent="0.2"/>
  <cols>
    <col min="1" max="1" width="33.28515625" style="4" customWidth="1"/>
    <col min="2" max="2" width="18.28515625" style="4" customWidth="1"/>
    <col min="3" max="3" width="18.7109375" style="4" customWidth="1"/>
    <col min="4" max="4" width="17" style="4" customWidth="1"/>
    <col min="5" max="5" width="33.7109375" style="4" customWidth="1"/>
    <col min="6" max="6" width="16.85546875" style="4" customWidth="1"/>
    <col min="7" max="7" width="16.5703125" style="153" customWidth="1"/>
    <col min="8" max="8" width="19.7109375" style="4" customWidth="1"/>
    <col min="9" max="9" width="15" bestFit="1" customWidth="1"/>
    <col min="10" max="10" width="16.5703125" bestFit="1" customWidth="1"/>
    <col min="12" max="12" width="17.42578125" bestFit="1" customWidth="1"/>
    <col min="13" max="13" width="12.5703125" bestFit="1" customWidth="1"/>
  </cols>
  <sheetData>
    <row r="1" spans="1:13" x14ac:dyDescent="0.2">
      <c r="G1" s="152"/>
    </row>
    <row r="2" spans="1:13" x14ac:dyDescent="0.2">
      <c r="A2" s="980" t="s">
        <v>575</v>
      </c>
      <c r="B2" s="980"/>
      <c r="C2" s="980"/>
      <c r="D2" s="980"/>
      <c r="E2" s="980"/>
      <c r="F2" s="980"/>
      <c r="G2" s="980"/>
      <c r="H2" s="980"/>
    </row>
    <row r="3" spans="1:13" ht="35.25" customHeight="1" x14ac:dyDescent="0.2">
      <c r="A3" s="980"/>
      <c r="B3" s="980"/>
      <c r="C3" s="980"/>
      <c r="D3" s="980"/>
      <c r="E3" s="980"/>
      <c r="F3" s="980"/>
      <c r="G3" s="980"/>
      <c r="H3" s="980"/>
    </row>
    <row r="4" spans="1:13" x14ac:dyDescent="0.2">
      <c r="A4" s="10"/>
      <c r="B4" s="10"/>
      <c r="D4" s="10"/>
    </row>
    <row r="5" spans="1:13" ht="13.5" thickBot="1" x14ac:dyDescent="0.25">
      <c r="G5" s="981" t="s">
        <v>28</v>
      </c>
      <c r="H5" s="981"/>
    </row>
    <row r="6" spans="1:13" x14ac:dyDescent="0.2">
      <c r="A6" s="982" t="s">
        <v>468</v>
      </c>
      <c r="B6" s="977" t="s">
        <v>492</v>
      </c>
      <c r="C6" s="977" t="s">
        <v>491</v>
      </c>
      <c r="D6" s="977" t="s">
        <v>493</v>
      </c>
      <c r="E6" s="982" t="s">
        <v>17</v>
      </c>
      <c r="F6" s="977" t="s">
        <v>492</v>
      </c>
      <c r="G6" s="977" t="s">
        <v>491</v>
      </c>
      <c r="H6" s="977" t="s">
        <v>493</v>
      </c>
    </row>
    <row r="7" spans="1:13" x14ac:dyDescent="0.2">
      <c r="A7" s="983"/>
      <c r="B7" s="978"/>
      <c r="C7" s="978"/>
      <c r="D7" s="978"/>
      <c r="E7" s="983"/>
      <c r="F7" s="978"/>
      <c r="G7" s="978"/>
      <c r="H7" s="978"/>
    </row>
    <row r="8" spans="1:13" ht="13.5" thickBot="1" x14ac:dyDescent="0.25">
      <c r="A8" s="984"/>
      <c r="B8" s="979"/>
      <c r="C8" s="979"/>
      <c r="D8" s="979"/>
      <c r="E8" s="984"/>
      <c r="F8" s="979"/>
      <c r="G8" s="979"/>
      <c r="H8" s="979"/>
    </row>
    <row r="9" spans="1:13" ht="25.5" x14ac:dyDescent="0.2">
      <c r="A9" s="440" t="s">
        <v>205</v>
      </c>
      <c r="B9" s="437">
        <v>488940215</v>
      </c>
      <c r="C9" s="292">
        <v>502547283</v>
      </c>
      <c r="D9" s="297">
        <v>183897089</v>
      </c>
      <c r="E9" s="300" t="s">
        <v>164</v>
      </c>
      <c r="F9" s="292">
        <v>721265789</v>
      </c>
      <c r="G9" s="304">
        <f>737672630-G20</f>
        <v>709419769</v>
      </c>
      <c r="H9" s="293">
        <v>347079172</v>
      </c>
      <c r="I9" s="771"/>
      <c r="L9" s="125"/>
    </row>
    <row r="10" spans="1:13" ht="25.5" customHeight="1" x14ac:dyDescent="0.2">
      <c r="A10" s="441" t="s">
        <v>230</v>
      </c>
      <c r="B10" s="438">
        <v>67695162</v>
      </c>
      <c r="C10" s="291">
        <v>65742544</v>
      </c>
      <c r="D10" s="298">
        <v>30958477</v>
      </c>
      <c r="E10" s="301" t="s">
        <v>255</v>
      </c>
      <c r="F10" s="291">
        <v>82384251</v>
      </c>
      <c r="G10" s="305">
        <f>87823716-G22</f>
        <v>63680976</v>
      </c>
      <c r="H10" s="294">
        <v>79608000</v>
      </c>
      <c r="I10" s="771"/>
      <c r="L10" s="125"/>
    </row>
    <row r="11" spans="1:13" ht="14.25" customHeight="1" x14ac:dyDescent="0.2">
      <c r="A11" s="442" t="s">
        <v>207</v>
      </c>
      <c r="B11" s="438">
        <v>198715724</v>
      </c>
      <c r="C11" s="291">
        <v>182605783</v>
      </c>
      <c r="D11" s="298">
        <v>198629383</v>
      </c>
      <c r="E11" s="302" t="s">
        <v>162</v>
      </c>
      <c r="F11" s="291">
        <v>83924262</v>
      </c>
      <c r="G11" s="305">
        <f>69157104-G23</f>
        <v>11314102</v>
      </c>
      <c r="H11" s="574">
        <v>25696021</v>
      </c>
      <c r="I11" s="770"/>
      <c r="J11" s="1"/>
      <c r="K11" s="191"/>
      <c r="L11" s="125"/>
    </row>
    <row r="12" spans="1:13" x14ac:dyDescent="0.2">
      <c r="A12" s="442" t="s">
        <v>208</v>
      </c>
      <c r="B12" s="438">
        <v>17688371</v>
      </c>
      <c r="C12" s="291">
        <v>17717099</v>
      </c>
      <c r="D12" s="298">
        <v>34963165</v>
      </c>
      <c r="E12" s="296" t="s">
        <v>181</v>
      </c>
      <c r="F12" s="291">
        <v>4274438</v>
      </c>
      <c r="G12" s="305">
        <v>13637767</v>
      </c>
      <c r="H12" s="294">
        <v>10999199</v>
      </c>
    </row>
    <row r="13" spans="1:13" x14ac:dyDescent="0.2">
      <c r="A13" s="442" t="s">
        <v>236</v>
      </c>
      <c r="B13" s="438">
        <v>89218279</v>
      </c>
      <c r="C13" s="291">
        <v>103133455</v>
      </c>
      <c r="D13" s="298">
        <v>95411931</v>
      </c>
      <c r="E13" s="301" t="s">
        <v>256</v>
      </c>
      <c r="F13" s="291">
        <v>138686709</v>
      </c>
      <c r="G13" s="716">
        <f>G14+G15</f>
        <v>110704007</v>
      </c>
      <c r="H13" s="294">
        <v>80477653</v>
      </c>
      <c r="I13" s="772"/>
      <c r="K13" s="2"/>
    </row>
    <row r="14" spans="1:13" ht="15.75" customHeight="1" x14ac:dyDescent="0.2">
      <c r="A14" s="442" t="s">
        <v>237</v>
      </c>
      <c r="B14" s="438"/>
      <c r="C14" s="291">
        <v>103133455</v>
      </c>
      <c r="D14" s="298">
        <v>10000000</v>
      </c>
      <c r="E14" s="302" t="s">
        <v>415</v>
      </c>
      <c r="F14" s="291">
        <v>120011185</v>
      </c>
      <c r="G14" s="716">
        <f>162501555-G26</f>
        <v>100575401</v>
      </c>
      <c r="H14" s="294">
        <v>80477653</v>
      </c>
    </row>
    <row r="15" spans="1:13" ht="15.75" customHeight="1" thickBot="1" x14ac:dyDescent="0.25">
      <c r="A15" s="443" t="s">
        <v>219</v>
      </c>
      <c r="B15" s="439">
        <v>18121533</v>
      </c>
      <c r="C15" s="295"/>
      <c r="D15" s="299">
        <v>10128606</v>
      </c>
      <c r="E15" s="303" t="s">
        <v>417</v>
      </c>
      <c r="F15" s="295">
        <v>18675524</v>
      </c>
      <c r="G15" s="306">
        <v>10128606</v>
      </c>
      <c r="H15" s="307">
        <v>10128606</v>
      </c>
      <c r="L15" s="125"/>
      <c r="M15" s="125"/>
    </row>
    <row r="16" spans="1:13" ht="13.5" thickBot="1" x14ac:dyDescent="0.25">
      <c r="A16" s="13" t="s">
        <v>34</v>
      </c>
      <c r="B16" s="565">
        <f>SUM(B9+B10+B11+B12+B13+B15)</f>
        <v>880379284</v>
      </c>
      <c r="C16" s="565">
        <f>SUM(C9+C10+C11+C12+C13+C15)</f>
        <v>871746164</v>
      </c>
      <c r="D16" s="565">
        <f>SUM(D9+D10+D11+D12+D13+D15)</f>
        <v>553988651</v>
      </c>
      <c r="E16" s="566" t="s">
        <v>35</v>
      </c>
      <c r="F16" s="565">
        <f>F9+F10+F11+F12+F13</f>
        <v>1030535449</v>
      </c>
      <c r="G16" s="565">
        <f>G9+G10+G11+G12+G13</f>
        <v>908756621</v>
      </c>
      <c r="H16" s="565">
        <f>H9+H10+H12+H13+H15+H11</f>
        <v>553988651</v>
      </c>
      <c r="J16" s="125"/>
      <c r="L16" s="682"/>
    </row>
    <row r="17" spans="1:13" ht="12.75" customHeight="1" x14ac:dyDescent="0.35">
      <c r="A17" s="966" t="s">
        <v>576</v>
      </c>
      <c r="B17" s="967"/>
      <c r="C17" s="967"/>
      <c r="D17" s="968"/>
      <c r="E17" s="972">
        <f>H16-D16</f>
        <v>0</v>
      </c>
      <c r="F17" s="849"/>
      <c r="G17" s="849"/>
      <c r="H17" s="850"/>
      <c r="J17" s="125"/>
      <c r="L17" s="125"/>
    </row>
    <row r="18" spans="1:13" ht="13.5" customHeight="1" thickBot="1" x14ac:dyDescent="0.4">
      <c r="A18" s="969"/>
      <c r="B18" s="970"/>
      <c r="C18" s="970"/>
      <c r="D18" s="971"/>
      <c r="E18" s="973"/>
      <c r="F18" s="851"/>
      <c r="G18" s="851"/>
      <c r="H18" s="852"/>
      <c r="J18" s="125"/>
    </row>
    <row r="19" spans="1:13" ht="41.25" customHeight="1" thickBot="1" x14ac:dyDescent="0.25">
      <c r="A19" s="751" t="s">
        <v>36</v>
      </c>
      <c r="B19" s="749" t="s">
        <v>492</v>
      </c>
      <c r="C19" s="749" t="s">
        <v>491</v>
      </c>
      <c r="D19" s="750" t="s">
        <v>493</v>
      </c>
      <c r="E19" s="753" t="s">
        <v>37</v>
      </c>
      <c r="F19" s="752" t="s">
        <v>492</v>
      </c>
      <c r="G19" s="752" t="s">
        <v>491</v>
      </c>
      <c r="H19" s="752" t="s">
        <v>493</v>
      </c>
      <c r="J19" s="125"/>
      <c r="L19" s="125"/>
      <c r="M19" s="125"/>
    </row>
    <row r="20" spans="1:13" ht="27" customHeight="1" x14ac:dyDescent="0.2">
      <c r="A20" s="554"/>
      <c r="B20" s="747"/>
      <c r="C20" s="747"/>
      <c r="D20" s="748"/>
      <c r="E20" s="564" t="s">
        <v>416</v>
      </c>
      <c r="F20" s="292">
        <v>71371295</v>
      </c>
      <c r="G20" s="769">
        <v>28252861</v>
      </c>
      <c r="H20" s="573">
        <v>0</v>
      </c>
      <c r="J20" s="682"/>
      <c r="L20" s="125"/>
      <c r="M20" s="125"/>
    </row>
    <row r="21" spans="1:13" ht="25.5" x14ac:dyDescent="0.2">
      <c r="A21" s="554"/>
      <c r="B21" s="555"/>
      <c r="C21" s="555"/>
      <c r="D21" s="562"/>
      <c r="E21" s="563" t="s">
        <v>170</v>
      </c>
      <c r="F21" s="291">
        <v>102758460</v>
      </c>
      <c r="G21" s="305">
        <f>994671242-872001333</f>
        <v>122669909</v>
      </c>
      <c r="H21" s="294">
        <v>2267638006</v>
      </c>
      <c r="J21" s="682"/>
      <c r="M21" s="125"/>
    </row>
    <row r="22" spans="1:13" x14ac:dyDescent="0.2">
      <c r="A22" s="554"/>
      <c r="B22" s="555"/>
      <c r="C22" s="555"/>
      <c r="D22" s="562"/>
      <c r="E22" s="301" t="s">
        <v>255</v>
      </c>
      <c r="F22" s="291"/>
      <c r="G22" s="305">
        <v>24142740</v>
      </c>
      <c r="H22" s="294">
        <v>0</v>
      </c>
      <c r="J22" s="682"/>
      <c r="M22" s="125"/>
    </row>
    <row r="23" spans="1:13" x14ac:dyDescent="0.2">
      <c r="A23" s="554"/>
      <c r="B23" s="555"/>
      <c r="C23" s="555"/>
      <c r="D23" s="562"/>
      <c r="E23" s="302" t="s">
        <v>162</v>
      </c>
      <c r="F23" s="291"/>
      <c r="G23" s="305">
        <v>57843002</v>
      </c>
      <c r="H23" s="574">
        <v>40735717</v>
      </c>
      <c r="J23" s="682"/>
    </row>
    <row r="24" spans="1:13" x14ac:dyDescent="0.2">
      <c r="A24" s="554" t="s">
        <v>432</v>
      </c>
      <c r="B24" s="291"/>
      <c r="C24" s="291"/>
      <c r="D24" s="298">
        <v>2668247</v>
      </c>
      <c r="E24" s="301" t="s">
        <v>184</v>
      </c>
      <c r="F24" s="291">
        <v>2574243</v>
      </c>
      <c r="G24" s="305">
        <v>3046456</v>
      </c>
      <c r="H24" s="294">
        <v>25679000</v>
      </c>
      <c r="J24" s="682"/>
    </row>
    <row r="25" spans="1:13" x14ac:dyDescent="0.2">
      <c r="A25" s="296" t="s">
        <v>209</v>
      </c>
      <c r="B25" s="291">
        <v>134174247</v>
      </c>
      <c r="C25" s="291">
        <v>80340781</v>
      </c>
      <c r="D25" s="298">
        <v>2522090389</v>
      </c>
      <c r="E25" s="301" t="s">
        <v>172</v>
      </c>
      <c r="F25" s="291">
        <v>0</v>
      </c>
      <c r="G25" s="305">
        <v>0</v>
      </c>
      <c r="H25" s="294">
        <v>0</v>
      </c>
      <c r="J25" s="682"/>
    </row>
    <row r="26" spans="1:13" ht="25.5" x14ac:dyDescent="0.2">
      <c r="A26" s="296" t="s">
        <v>210</v>
      </c>
      <c r="B26" s="291">
        <v>31364261</v>
      </c>
      <c r="C26" s="291">
        <v>58899410</v>
      </c>
      <c r="D26" s="298">
        <v>13426123</v>
      </c>
      <c r="E26" s="302" t="s">
        <v>257</v>
      </c>
      <c r="F26" s="291">
        <v>10559018</v>
      </c>
      <c r="G26" s="716">
        <v>61926154</v>
      </c>
      <c r="H26" s="754">
        <f>H27+H28</f>
        <v>214581401</v>
      </c>
      <c r="J26" s="682"/>
    </row>
    <row r="27" spans="1:13" ht="15" customHeight="1" x14ac:dyDescent="0.2">
      <c r="A27" s="296" t="s">
        <v>211</v>
      </c>
      <c r="B27" s="291">
        <v>1824753</v>
      </c>
      <c r="C27" s="291">
        <v>1500000</v>
      </c>
      <c r="D27" s="298"/>
      <c r="E27" s="301" t="s">
        <v>447</v>
      </c>
      <c r="F27" s="291">
        <v>0</v>
      </c>
      <c r="G27" s="716">
        <v>0</v>
      </c>
      <c r="H27" s="294">
        <v>98439274</v>
      </c>
      <c r="J27" s="682"/>
    </row>
    <row r="28" spans="1:13" ht="15" customHeight="1" thickBot="1" x14ac:dyDescent="0.25">
      <c r="A28" s="553" t="s">
        <v>219</v>
      </c>
      <c r="B28" s="291">
        <v>7554365</v>
      </c>
      <c r="C28" s="291">
        <v>155780666</v>
      </c>
      <c r="D28" s="298">
        <v>10449365</v>
      </c>
      <c r="E28" s="559" t="s">
        <v>414</v>
      </c>
      <c r="F28" s="295">
        <v>10559018</v>
      </c>
      <c r="G28" s="717">
        <v>61926154</v>
      </c>
      <c r="H28" s="560">
        <v>116142127</v>
      </c>
      <c r="J28" s="682"/>
    </row>
    <row r="29" spans="1:13" ht="13.5" thickBot="1" x14ac:dyDescent="0.25">
      <c r="A29" s="561" t="s">
        <v>38</v>
      </c>
      <c r="B29" s="557">
        <f>SUM(B19:B28)</f>
        <v>174917626</v>
      </c>
      <c r="C29" s="557">
        <f>SUM(C19:C28)</f>
        <v>296520857</v>
      </c>
      <c r="D29" s="558">
        <f>SUM(D19:D28)</f>
        <v>2548634124</v>
      </c>
      <c r="E29" s="556" t="s">
        <v>39</v>
      </c>
      <c r="F29" s="557">
        <f>SUM(F20:F26)</f>
        <v>187263016</v>
      </c>
      <c r="G29" s="557">
        <f>SUM(G20:G26)</f>
        <v>297881122</v>
      </c>
      <c r="H29" s="558">
        <f>H20+H21+H22+H23+H24+H25+H26</f>
        <v>2548634124</v>
      </c>
      <c r="J29" s="682"/>
    </row>
    <row r="30" spans="1:13" ht="27" customHeight="1" thickBot="1" x14ac:dyDescent="0.4">
      <c r="A30" s="974" t="s">
        <v>577</v>
      </c>
      <c r="B30" s="975"/>
      <c r="C30" s="975"/>
      <c r="D30" s="976"/>
      <c r="E30" s="858">
        <f>H29-D29</f>
        <v>0</v>
      </c>
      <c r="F30" s="853"/>
      <c r="G30" s="853"/>
      <c r="H30" s="854"/>
      <c r="J30" s="682"/>
    </row>
    <row r="31" spans="1:13" ht="13.5" thickBot="1" x14ac:dyDescent="0.25">
      <c r="A31" s="855" t="s">
        <v>40</v>
      </c>
      <c r="B31" s="856">
        <f>B16+B29</f>
        <v>1055296910</v>
      </c>
      <c r="C31" s="856">
        <f>C16+C29</f>
        <v>1168267021</v>
      </c>
      <c r="D31" s="856">
        <f>D16+D29</f>
        <v>3102622775</v>
      </c>
      <c r="E31" s="857" t="s">
        <v>40</v>
      </c>
      <c r="F31" s="290">
        <f>F16+F29</f>
        <v>1217798465</v>
      </c>
      <c r="G31" s="290">
        <f>G16+G29</f>
        <v>1206637743</v>
      </c>
      <c r="H31" s="290">
        <f>H16+H29</f>
        <v>3102622775</v>
      </c>
      <c r="J31" s="682"/>
    </row>
    <row r="32" spans="1:13" x14ac:dyDescent="0.2">
      <c r="G32" s="768"/>
      <c r="H32" s="123"/>
    </row>
    <row r="33" spans="3:8" x14ac:dyDescent="0.2">
      <c r="C33" s="7"/>
      <c r="D33" s="7"/>
      <c r="F33" s="123"/>
      <c r="G33" s="123"/>
      <c r="H33" s="7"/>
    </row>
  </sheetData>
  <mergeCells count="13">
    <mergeCell ref="A2:H3"/>
    <mergeCell ref="G5:H5"/>
    <mergeCell ref="B6:B8"/>
    <mergeCell ref="A6:A8"/>
    <mergeCell ref="E6:E8"/>
    <mergeCell ref="C6:C8"/>
    <mergeCell ref="D6:D8"/>
    <mergeCell ref="F6:F8"/>
    <mergeCell ref="A17:D18"/>
    <mergeCell ref="E17:E18"/>
    <mergeCell ref="A30:D30"/>
    <mergeCell ref="G6:G8"/>
    <mergeCell ref="H6:H8"/>
  </mergeCells>
  <phoneticPr fontId="4" type="noConversion"/>
  <pageMargins left="0.78740157480314965" right="0.19685039370078741" top="0.98425196850393704" bottom="0.98425196850393704" header="0.51181102362204722" footer="0.51181102362204722"/>
  <pageSetup paperSize="9" scale="69" orientation="landscape" r:id="rId1"/>
  <headerFooter alignWithMargins="0">
    <oddHeader>&amp;R10. sz. melléklet
.../2018.(...) Egyek Önk.</oddHead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5"/>
  <dimension ref="A1:S23"/>
  <sheetViews>
    <sheetView zoomScaleNormal="100" workbookViewId="0">
      <selection activeCell="O18" sqref="O18"/>
    </sheetView>
  </sheetViews>
  <sheetFormatPr defaultRowHeight="12.75" x14ac:dyDescent="0.2"/>
  <cols>
    <col min="8" max="8" width="20" customWidth="1"/>
  </cols>
  <sheetData>
    <row r="1" spans="1:19" ht="20.25" x14ac:dyDescent="0.3">
      <c r="A1" s="987" t="s">
        <v>105</v>
      </c>
      <c r="B1" s="987"/>
      <c r="C1" s="987"/>
      <c r="D1" s="987"/>
      <c r="E1" s="987"/>
      <c r="F1" s="987"/>
      <c r="G1" s="987"/>
      <c r="H1" s="987"/>
      <c r="I1" s="987"/>
      <c r="L1" s="98"/>
      <c r="M1" s="2"/>
      <c r="N1" s="2"/>
      <c r="O1" s="2"/>
      <c r="P1" s="2"/>
      <c r="Q1" s="2"/>
      <c r="R1" s="2"/>
      <c r="S1" s="98"/>
    </row>
    <row r="2" spans="1:19" ht="15.75" x14ac:dyDescent="0.25">
      <c r="A2" s="96"/>
      <c r="B2" s="96"/>
      <c r="C2" s="96"/>
      <c r="D2" s="96"/>
      <c r="E2" s="96"/>
      <c r="F2" s="96"/>
      <c r="G2" s="96"/>
      <c r="H2" s="96"/>
      <c r="I2" s="96"/>
      <c r="L2" s="98"/>
      <c r="M2" s="2"/>
      <c r="N2" s="2"/>
      <c r="O2" s="986"/>
      <c r="P2" s="986"/>
      <c r="Q2" s="986"/>
      <c r="R2" s="986"/>
      <c r="S2" s="99"/>
    </row>
    <row r="3" spans="1:19" ht="15.75" x14ac:dyDescent="0.25">
      <c r="E3" s="934"/>
      <c r="F3" s="934"/>
      <c r="L3" s="242"/>
      <c r="M3" s="240"/>
      <c r="N3" s="240"/>
      <c r="O3" s="985"/>
      <c r="P3" s="985"/>
      <c r="Q3" s="985"/>
      <c r="R3" s="985"/>
      <c r="S3" s="239"/>
    </row>
    <row r="4" spans="1:19" ht="15.75" x14ac:dyDescent="0.25">
      <c r="A4" s="934" t="s">
        <v>545</v>
      </c>
      <c r="B4" s="934"/>
      <c r="C4" s="934"/>
      <c r="D4" s="934"/>
      <c r="E4" s="934"/>
      <c r="F4" s="934"/>
      <c r="G4" s="934"/>
      <c r="H4" s="934"/>
      <c r="I4" s="934"/>
    </row>
    <row r="5" spans="1:19" ht="15.75" x14ac:dyDescent="0.25">
      <c r="A5" s="934" t="s">
        <v>106</v>
      </c>
      <c r="B5" s="934"/>
      <c r="C5" s="934"/>
      <c r="D5" s="934"/>
      <c r="E5" s="934"/>
      <c r="F5" s="934"/>
      <c r="G5" s="934"/>
      <c r="H5" s="934"/>
      <c r="I5" s="934"/>
    </row>
    <row r="11" spans="1:19" x14ac:dyDescent="0.2">
      <c r="H11" s="259" t="s">
        <v>422</v>
      </c>
    </row>
    <row r="12" spans="1:19" x14ac:dyDescent="0.2">
      <c r="A12" s="97"/>
      <c r="B12" s="97"/>
      <c r="C12" s="99"/>
      <c r="D12" s="158"/>
      <c r="E12" s="158"/>
      <c r="F12" s="158"/>
      <c r="G12" s="158"/>
      <c r="H12" s="97"/>
      <c r="I12" s="2"/>
    </row>
    <row r="13" spans="1:19" x14ac:dyDescent="0.2">
      <c r="A13" s="2"/>
      <c r="B13" s="2"/>
      <c r="C13" s="2"/>
      <c r="D13" s="2"/>
      <c r="E13" s="2"/>
      <c r="F13" s="2"/>
      <c r="G13" s="2"/>
      <c r="H13" s="2"/>
      <c r="I13" s="2"/>
    </row>
    <row r="14" spans="1:19" ht="15.75" x14ac:dyDescent="0.25">
      <c r="A14" s="98" t="s">
        <v>426</v>
      </c>
      <c r="B14" s="2"/>
      <c r="C14" s="2"/>
      <c r="D14" s="2"/>
      <c r="E14" s="2"/>
      <c r="F14" s="2"/>
      <c r="G14" s="2"/>
      <c r="H14" s="98">
        <f>H16</f>
        <v>10000000</v>
      </c>
      <c r="I14" s="2"/>
    </row>
    <row r="15" spans="1:19" ht="19.5" customHeight="1" x14ac:dyDescent="0.25">
      <c r="A15" s="98"/>
      <c r="B15" s="2"/>
      <c r="C15" s="2"/>
      <c r="D15" s="986"/>
      <c r="E15" s="986"/>
      <c r="F15" s="986"/>
      <c r="G15" s="986"/>
      <c r="H15" s="99"/>
      <c r="I15" s="2"/>
    </row>
    <row r="16" spans="1:19" s="241" customFormat="1" ht="27" customHeight="1" x14ac:dyDescent="0.2">
      <c r="A16" s="242"/>
      <c r="B16" s="240"/>
      <c r="C16" s="240"/>
      <c r="D16" s="985" t="s">
        <v>458</v>
      </c>
      <c r="E16" s="985"/>
      <c r="F16" s="985"/>
      <c r="G16" s="985"/>
      <c r="H16" s="239">
        <v>10000000</v>
      </c>
      <c r="I16" s="240"/>
      <c r="R16"/>
    </row>
    <row r="17" spans="1:18" s="241" customFormat="1" ht="27" customHeight="1" x14ac:dyDescent="0.2">
      <c r="A17" s="242"/>
      <c r="B17" s="240"/>
      <c r="C17" s="240"/>
      <c r="D17" s="673"/>
      <c r="E17" s="673"/>
      <c r="F17" s="673"/>
      <c r="G17" s="673"/>
      <c r="H17" s="239"/>
      <c r="I17" s="240"/>
    </row>
    <row r="18" spans="1:18" s="241" customFormat="1" ht="27" customHeight="1" x14ac:dyDescent="0.25">
      <c r="A18" s="98" t="s">
        <v>425</v>
      </c>
      <c r="B18" s="2"/>
      <c r="C18" s="2"/>
      <c r="D18" s="2"/>
      <c r="E18" s="2"/>
      <c r="F18" s="2"/>
      <c r="G18" s="2"/>
      <c r="H18" s="98">
        <f>SUM(H20:H22)</f>
        <v>2668247</v>
      </c>
      <c r="I18" s="240"/>
    </row>
    <row r="19" spans="1:18" ht="15.75" customHeight="1" x14ac:dyDescent="0.25">
      <c r="A19" s="98"/>
      <c r="B19" s="2"/>
      <c r="C19" s="2"/>
      <c r="D19" s="986"/>
      <c r="E19" s="986"/>
      <c r="F19" s="986"/>
      <c r="G19" s="986"/>
      <c r="H19" s="99"/>
      <c r="I19" s="2"/>
      <c r="R19" s="241"/>
    </row>
    <row r="20" spans="1:18" ht="30" customHeight="1" x14ac:dyDescent="0.2">
      <c r="A20" s="242"/>
      <c r="B20" s="240"/>
      <c r="C20" s="240"/>
      <c r="D20" s="985" t="s">
        <v>543</v>
      </c>
      <c r="E20" s="985"/>
      <c r="F20" s="985"/>
      <c r="G20" s="985"/>
      <c r="H20" s="239">
        <v>550599</v>
      </c>
      <c r="I20" s="2"/>
    </row>
    <row r="21" spans="1:18" ht="32.25" customHeight="1" x14ac:dyDescent="0.2">
      <c r="A21" s="242"/>
      <c r="B21" s="240"/>
      <c r="C21" s="240"/>
      <c r="D21" s="985" t="s">
        <v>542</v>
      </c>
      <c r="E21" s="985"/>
      <c r="F21" s="985"/>
      <c r="G21" s="985"/>
      <c r="H21" s="239">
        <v>1764706</v>
      </c>
      <c r="I21" s="2"/>
    </row>
    <row r="22" spans="1:18" ht="15.75" customHeight="1" x14ac:dyDescent="0.2">
      <c r="A22" s="242"/>
      <c r="B22" s="240"/>
      <c r="C22" s="240"/>
      <c r="D22" s="985" t="s">
        <v>544</v>
      </c>
      <c r="E22" s="985"/>
      <c r="F22" s="985"/>
      <c r="G22" s="985"/>
      <c r="H22" s="239">
        <v>352942</v>
      </c>
      <c r="I22" s="2"/>
    </row>
    <row r="23" spans="1:18" ht="39.75" customHeight="1" x14ac:dyDescent="0.3">
      <c r="A23" s="100" t="s">
        <v>107</v>
      </c>
      <c r="B23" s="100"/>
      <c r="C23" s="100"/>
      <c r="D23" s="100"/>
      <c r="E23" s="100"/>
      <c r="F23" s="100"/>
      <c r="G23" s="100"/>
      <c r="H23" s="100">
        <f>H14+H18</f>
        <v>12668247</v>
      </c>
      <c r="I23" s="2"/>
    </row>
  </sheetData>
  <mergeCells count="12">
    <mergeCell ref="O2:R2"/>
    <mergeCell ref="O3:R3"/>
    <mergeCell ref="A1:I1"/>
    <mergeCell ref="A4:I4"/>
    <mergeCell ref="A5:I5"/>
    <mergeCell ref="D21:G21"/>
    <mergeCell ref="D22:G22"/>
    <mergeCell ref="D15:G15"/>
    <mergeCell ref="D16:G16"/>
    <mergeCell ref="E3:F3"/>
    <mergeCell ref="D19:G19"/>
    <mergeCell ref="D20:G20"/>
  </mergeCells>
  <phoneticPr fontId="39" type="noConversion"/>
  <pageMargins left="0.75" right="0.75" top="1" bottom="1" header="0.5" footer="0.5"/>
  <pageSetup paperSize="9" scale="98" orientation="portrait" r:id="rId1"/>
  <headerFooter alignWithMargins="0">
    <oddHeader>&amp;R11. sz. melléklet
..../2018.(......) Egek Önk.</oddHead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7"/>
  <dimension ref="A1:J13"/>
  <sheetViews>
    <sheetView zoomScaleNormal="100" workbookViewId="0">
      <selection activeCell="E24" sqref="E24"/>
    </sheetView>
  </sheetViews>
  <sheetFormatPr defaultRowHeight="12.75" x14ac:dyDescent="0.2"/>
  <cols>
    <col min="4" max="4" width="23.5703125" customWidth="1"/>
    <col min="6" max="6" width="15.28515625" customWidth="1"/>
    <col min="8" max="8" width="11" customWidth="1"/>
    <col min="10" max="10" width="18.28515625" customWidth="1"/>
  </cols>
  <sheetData>
    <row r="1" spans="1:10" ht="38.25" customHeight="1" x14ac:dyDescent="0.2">
      <c r="A1" s="988" t="s">
        <v>547</v>
      </c>
      <c r="B1" s="988"/>
      <c r="C1" s="988"/>
      <c r="D1" s="988"/>
      <c r="E1" s="988"/>
      <c r="F1" s="988"/>
      <c r="G1" s="988"/>
      <c r="H1" s="988"/>
      <c r="I1" s="988"/>
      <c r="J1" s="988"/>
    </row>
    <row r="2" spans="1:10" ht="15.75" x14ac:dyDescent="0.25">
      <c r="A2" s="101"/>
      <c r="B2" s="101"/>
      <c r="C2" s="101"/>
      <c r="D2" s="101"/>
      <c r="E2" s="101"/>
      <c r="F2" s="101"/>
      <c r="G2" s="101"/>
      <c r="H2" s="101"/>
      <c r="I2" s="101"/>
      <c r="J2" s="102"/>
    </row>
    <row r="3" spans="1:10" ht="15" x14ac:dyDescent="0.2">
      <c r="A3" s="102"/>
      <c r="B3" s="102"/>
      <c r="C3" s="102"/>
      <c r="D3" s="102"/>
      <c r="E3" s="102"/>
      <c r="F3" s="102"/>
      <c r="G3" s="102"/>
      <c r="H3" s="102"/>
      <c r="I3" s="102"/>
      <c r="J3" s="102"/>
    </row>
    <row r="4" spans="1:10" ht="15.75" thickBot="1" x14ac:dyDescent="0.25">
      <c r="A4" s="102"/>
      <c r="B4" s="102"/>
      <c r="C4" s="102"/>
      <c r="D4" s="102"/>
      <c r="E4" s="102"/>
      <c r="F4" s="102"/>
      <c r="G4" s="993" t="s">
        <v>104</v>
      </c>
      <c r="H4" s="993"/>
      <c r="I4" s="993"/>
      <c r="J4" s="993"/>
    </row>
    <row r="5" spans="1:10" ht="16.5" thickBot="1" x14ac:dyDescent="0.3">
      <c r="A5" s="996" t="s">
        <v>16</v>
      </c>
      <c r="B5" s="997"/>
      <c r="C5" s="997"/>
      <c r="D5" s="998"/>
      <c r="E5" s="1002" t="s">
        <v>54</v>
      </c>
      <c r="F5" s="1003"/>
      <c r="G5" s="1003"/>
      <c r="H5" s="1003"/>
      <c r="I5" s="1003"/>
      <c r="J5" s="1004"/>
    </row>
    <row r="6" spans="1:10" ht="16.5" thickBot="1" x14ac:dyDescent="0.3">
      <c r="A6" s="999"/>
      <c r="B6" s="1000"/>
      <c r="C6" s="1000"/>
      <c r="D6" s="1001"/>
      <c r="E6" s="989" t="s">
        <v>108</v>
      </c>
      <c r="F6" s="990"/>
      <c r="G6" s="994" t="s">
        <v>109</v>
      </c>
      <c r="H6" s="995"/>
      <c r="I6" s="991" t="s">
        <v>427</v>
      </c>
      <c r="J6" s="992"/>
    </row>
    <row r="7" spans="1:10" ht="46.5" customHeight="1" thickBot="1" x14ac:dyDescent="0.25">
      <c r="A7" s="1008" t="s">
        <v>391</v>
      </c>
      <c r="B7" s="1009"/>
      <c r="C7" s="1009"/>
      <c r="D7" s="1010"/>
      <c r="E7" s="1006">
        <v>1294077689</v>
      </c>
      <c r="F7" s="1007"/>
      <c r="G7" s="1006">
        <f>1095161306+295693552</f>
        <v>1390854858</v>
      </c>
      <c r="H7" s="1007"/>
      <c r="I7" s="1006">
        <f>G7-E7</f>
        <v>96777169</v>
      </c>
      <c r="J7" s="1007"/>
    </row>
    <row r="8" spans="1:10" ht="46.5" customHeight="1" thickBot="1" x14ac:dyDescent="0.25">
      <c r="A8" s="1018" t="s">
        <v>460</v>
      </c>
      <c r="B8" s="1019"/>
      <c r="C8" s="1019"/>
      <c r="D8" s="1020"/>
      <c r="E8" s="1006">
        <v>139636013</v>
      </c>
      <c r="F8" s="1007"/>
      <c r="G8" s="1006">
        <f>109949617+29686396</f>
        <v>139636013</v>
      </c>
      <c r="H8" s="1007"/>
      <c r="I8" s="1006">
        <f t="shared" ref="I8:I10" si="0">G8-E8</f>
        <v>0</v>
      </c>
      <c r="J8" s="1007"/>
    </row>
    <row r="9" spans="1:10" ht="46.5" customHeight="1" thickBot="1" x14ac:dyDescent="0.25">
      <c r="A9" s="1018" t="s">
        <v>461</v>
      </c>
      <c r="B9" s="1019"/>
      <c r="C9" s="1019"/>
      <c r="D9" s="1020"/>
      <c r="E9" s="1006">
        <v>542921800</v>
      </c>
      <c r="F9" s="1007"/>
      <c r="G9" s="1006">
        <v>542921800</v>
      </c>
      <c r="H9" s="1007"/>
      <c r="I9" s="1006">
        <f t="shared" si="0"/>
        <v>0</v>
      </c>
      <c r="J9" s="1007"/>
    </row>
    <row r="10" spans="1:10" ht="46.5" customHeight="1" thickBot="1" x14ac:dyDescent="0.25">
      <c r="A10" s="1018" t="s">
        <v>462</v>
      </c>
      <c r="B10" s="1019"/>
      <c r="C10" s="1019"/>
      <c r="D10" s="1020"/>
      <c r="E10" s="1006">
        <v>168202900</v>
      </c>
      <c r="F10" s="1007"/>
      <c r="G10" s="1006">
        <v>168202900</v>
      </c>
      <c r="H10" s="1007"/>
      <c r="I10" s="1006">
        <f t="shared" si="0"/>
        <v>0</v>
      </c>
      <c r="J10" s="1007"/>
    </row>
    <row r="11" spans="1:10" ht="26.25" customHeight="1" thickBot="1" x14ac:dyDescent="0.25">
      <c r="A11" s="1011" t="s">
        <v>41</v>
      </c>
      <c r="B11" s="1012"/>
      <c r="C11" s="1012"/>
      <c r="D11" s="1013"/>
      <c r="E11" s="1014">
        <f>SUM(E7:F10)</f>
        <v>2144838402</v>
      </c>
      <c r="F11" s="1015"/>
      <c r="G11" s="1014">
        <f>SUM(G7:H10)</f>
        <v>2241615571</v>
      </c>
      <c r="H11" s="1015"/>
      <c r="I11" s="1016">
        <f>SUM(I7:J10)</f>
        <v>96777169</v>
      </c>
      <c r="J11" s="1017"/>
    </row>
    <row r="12" spans="1:10" ht="35.25" customHeight="1" x14ac:dyDescent="0.2"/>
    <row r="13" spans="1:10" ht="29.25" customHeight="1" x14ac:dyDescent="0.2">
      <c r="A13" s="1005" t="s">
        <v>459</v>
      </c>
      <c r="B13" s="1005"/>
      <c r="C13" s="1005"/>
      <c r="D13" s="1005"/>
      <c r="E13" s="1005"/>
      <c r="F13" s="1005"/>
      <c r="G13" s="1005"/>
      <c r="H13" s="1005"/>
      <c r="I13" s="1005"/>
      <c r="J13" s="1005"/>
    </row>
  </sheetData>
  <mergeCells count="28">
    <mergeCell ref="G9:H9"/>
    <mergeCell ref="G10:H10"/>
    <mergeCell ref="I8:J8"/>
    <mergeCell ref="I9:J9"/>
    <mergeCell ref="I10:J10"/>
    <mergeCell ref="A13:J13"/>
    <mergeCell ref="G7:H7"/>
    <mergeCell ref="A7:D7"/>
    <mergeCell ref="E7:F7"/>
    <mergeCell ref="I7:J7"/>
    <mergeCell ref="A11:D11"/>
    <mergeCell ref="G11:H11"/>
    <mergeCell ref="I11:J11"/>
    <mergeCell ref="E11:F11"/>
    <mergeCell ref="A8:D8"/>
    <mergeCell ref="A9:D9"/>
    <mergeCell ref="A10:D10"/>
    <mergeCell ref="E8:F8"/>
    <mergeCell ref="E9:F9"/>
    <mergeCell ref="E10:F10"/>
    <mergeCell ref="G8:H8"/>
    <mergeCell ref="A1:J1"/>
    <mergeCell ref="E6:F6"/>
    <mergeCell ref="I6:J6"/>
    <mergeCell ref="G4:J4"/>
    <mergeCell ref="G6:H6"/>
    <mergeCell ref="A5:D6"/>
    <mergeCell ref="E5:J5"/>
  </mergeCells>
  <phoneticPr fontId="39" type="noConversion"/>
  <pageMargins left="0.75" right="0.75" top="1" bottom="1" header="0.5" footer="0.5"/>
  <pageSetup paperSize="9" orientation="landscape" r:id="rId1"/>
  <headerFooter alignWithMargins="0">
    <oddHeader>&amp;R12. sz. melléket 
..../2018.(.....) Egyek Önk</oddHead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24"/>
  <sheetViews>
    <sheetView topLeftCell="A13" zoomScaleNormal="100" workbookViewId="0">
      <selection activeCell="K31" sqref="K31"/>
    </sheetView>
  </sheetViews>
  <sheetFormatPr defaultRowHeight="12.75" x14ac:dyDescent="0.2"/>
  <cols>
    <col min="2" max="2" width="26.85546875" customWidth="1"/>
    <col min="3" max="3" width="11.7109375" customWidth="1"/>
    <col min="4" max="4" width="16.42578125" customWidth="1"/>
    <col min="5" max="5" width="13.42578125" customWidth="1"/>
    <col min="6" max="6" width="16.7109375" customWidth="1"/>
    <col min="7" max="7" width="14" customWidth="1"/>
    <col min="8" max="9" width="11" customWidth="1"/>
    <col min="10" max="10" width="11.140625" customWidth="1"/>
    <col min="11" max="11" width="11.42578125" customWidth="1"/>
    <col min="12" max="12" width="10.7109375" customWidth="1"/>
    <col min="13" max="13" width="11.28515625" customWidth="1"/>
    <col min="14" max="14" width="12.140625" customWidth="1"/>
    <col min="15" max="15" width="12" customWidth="1"/>
    <col min="16" max="16" width="11.140625" customWidth="1"/>
  </cols>
  <sheetData>
    <row r="1" spans="1:8" s="159" customFormat="1" ht="33" customHeight="1" x14ac:dyDescent="0.25">
      <c r="A1" s="1021" t="s">
        <v>135</v>
      </c>
      <c r="B1" s="1021"/>
      <c r="C1" s="1021"/>
      <c r="D1" s="1021"/>
      <c r="E1" s="1021"/>
      <c r="F1" s="1021"/>
      <c r="G1" s="1021"/>
    </row>
    <row r="2" spans="1:8" s="159" customFormat="1" ht="15.95" customHeight="1" thickBot="1" x14ac:dyDescent="0.3">
      <c r="A2" s="230"/>
      <c r="B2" s="230"/>
      <c r="C2" s="230"/>
      <c r="D2" s="1022"/>
      <c r="E2" s="1022"/>
      <c r="F2" s="1023" t="s">
        <v>438</v>
      </c>
      <c r="G2" s="1023"/>
      <c r="H2" s="161"/>
    </row>
    <row r="3" spans="1:8" s="159" customFormat="1" ht="63" customHeight="1" x14ac:dyDescent="0.25">
      <c r="A3" s="1024" t="s">
        <v>77</v>
      </c>
      <c r="B3" s="1026" t="s">
        <v>138</v>
      </c>
      <c r="C3" s="1028" t="s">
        <v>119</v>
      </c>
      <c r="D3" s="1029"/>
      <c r="E3" s="1029"/>
      <c r="F3" s="1030"/>
      <c r="G3" s="1031" t="s">
        <v>120</v>
      </c>
    </row>
    <row r="4" spans="1:8" s="159" customFormat="1" ht="15.75" thickBot="1" x14ac:dyDescent="0.3">
      <c r="A4" s="1025"/>
      <c r="B4" s="1027"/>
      <c r="C4" s="162" t="s">
        <v>346</v>
      </c>
      <c r="D4" s="162" t="s">
        <v>359</v>
      </c>
      <c r="E4" s="162" t="s">
        <v>418</v>
      </c>
      <c r="F4" s="162" t="s">
        <v>452</v>
      </c>
      <c r="G4" s="1032"/>
    </row>
    <row r="5" spans="1:8" s="159" customFormat="1" ht="15.75" thickBot="1" x14ac:dyDescent="0.3">
      <c r="A5" s="468">
        <v>1</v>
      </c>
      <c r="B5" s="469">
        <v>2</v>
      </c>
      <c r="C5" s="469">
        <v>3</v>
      </c>
      <c r="D5" s="469">
        <v>4</v>
      </c>
      <c r="E5" s="469">
        <v>5</v>
      </c>
      <c r="F5" s="469">
        <v>6</v>
      </c>
      <c r="G5" s="470">
        <v>7</v>
      </c>
    </row>
    <row r="6" spans="1:8" s="159" customFormat="1" ht="65.25" customHeight="1" x14ac:dyDescent="0.25">
      <c r="A6" s="471" t="s">
        <v>18</v>
      </c>
      <c r="B6" s="472" t="s">
        <v>362</v>
      </c>
      <c r="C6" s="687">
        <v>796000</v>
      </c>
      <c r="D6" s="687">
        <v>796000</v>
      </c>
      <c r="E6" s="687">
        <v>796000</v>
      </c>
      <c r="F6" s="687">
        <v>796000</v>
      </c>
      <c r="G6" s="688">
        <f t="shared" ref="G6:G13" si="0">SUM(C6:F6)</f>
        <v>3184000</v>
      </c>
    </row>
    <row r="7" spans="1:8" s="159" customFormat="1" ht="67.5" customHeight="1" x14ac:dyDescent="0.25">
      <c r="A7" s="163" t="s">
        <v>22</v>
      </c>
      <c r="B7" s="473" t="s">
        <v>363</v>
      </c>
      <c r="C7" s="689">
        <v>1984630</v>
      </c>
      <c r="D7" s="689">
        <v>1984630</v>
      </c>
      <c r="E7" s="689">
        <v>1984630</v>
      </c>
      <c r="F7" s="689">
        <v>1984630</v>
      </c>
      <c r="G7" s="690">
        <f t="shared" si="0"/>
        <v>7938520</v>
      </c>
    </row>
    <row r="8" spans="1:8" s="159" customFormat="1" ht="54" customHeight="1" x14ac:dyDescent="0.25">
      <c r="A8" s="163" t="s">
        <v>26</v>
      </c>
      <c r="B8" s="474" t="s">
        <v>364</v>
      </c>
      <c r="C8" s="689">
        <v>1436000</v>
      </c>
      <c r="D8" s="689">
        <v>1436000</v>
      </c>
      <c r="E8" s="689">
        <v>1436000</v>
      </c>
      <c r="F8" s="689">
        <v>1436000</v>
      </c>
      <c r="G8" s="690">
        <f t="shared" si="0"/>
        <v>5744000</v>
      </c>
    </row>
    <row r="9" spans="1:8" s="159" customFormat="1" ht="48" customHeight="1" x14ac:dyDescent="0.25">
      <c r="A9" s="163" t="s">
        <v>20</v>
      </c>
      <c r="B9" s="474" t="s">
        <v>339</v>
      </c>
      <c r="C9" s="689">
        <v>980000</v>
      </c>
      <c r="D9" s="689">
        <v>980000</v>
      </c>
      <c r="E9" s="689">
        <v>980000</v>
      </c>
      <c r="F9" s="689">
        <v>980000</v>
      </c>
      <c r="G9" s="690">
        <f t="shared" si="0"/>
        <v>3920000</v>
      </c>
    </row>
    <row r="10" spans="1:8" s="159" customFormat="1" ht="75.75" customHeight="1" x14ac:dyDescent="0.25">
      <c r="A10" s="163" t="s">
        <v>23</v>
      </c>
      <c r="B10" s="474" t="s">
        <v>340</v>
      </c>
      <c r="C10" s="689">
        <v>30480</v>
      </c>
      <c r="D10" s="689">
        <v>30480</v>
      </c>
      <c r="E10" s="689">
        <v>30480</v>
      </c>
      <c r="F10" s="689">
        <v>30480</v>
      </c>
      <c r="G10" s="690">
        <f t="shared" si="0"/>
        <v>121920</v>
      </c>
    </row>
    <row r="11" spans="1:8" s="159" customFormat="1" ht="109.5" customHeight="1" x14ac:dyDescent="0.25">
      <c r="A11" s="163" t="s">
        <v>27</v>
      </c>
      <c r="B11" s="474" t="s">
        <v>347</v>
      </c>
      <c r="C11" s="689">
        <v>135255</v>
      </c>
      <c r="D11" s="689">
        <v>135255</v>
      </c>
      <c r="E11" s="689">
        <v>135255</v>
      </c>
      <c r="F11" s="689">
        <v>135255</v>
      </c>
      <c r="G11" s="690">
        <f t="shared" si="0"/>
        <v>541020</v>
      </c>
    </row>
    <row r="12" spans="1:8" s="159" customFormat="1" ht="25.5" x14ac:dyDescent="0.25">
      <c r="A12" s="163" t="s">
        <v>21</v>
      </c>
      <c r="B12" s="474" t="s">
        <v>341</v>
      </c>
      <c r="C12" s="689">
        <v>950000</v>
      </c>
      <c r="D12" s="689">
        <v>950000</v>
      </c>
      <c r="E12" s="689">
        <v>950000</v>
      </c>
      <c r="F12" s="689">
        <v>950000</v>
      </c>
      <c r="G12" s="690">
        <f t="shared" si="0"/>
        <v>3800000</v>
      </c>
    </row>
    <row r="13" spans="1:8" s="159" customFormat="1" ht="96" customHeight="1" thickBot="1" x14ac:dyDescent="0.3">
      <c r="A13" s="475" t="s">
        <v>29</v>
      </c>
      <c r="B13" s="476" t="s">
        <v>365</v>
      </c>
      <c r="C13" s="691">
        <v>262000</v>
      </c>
      <c r="D13" s="691">
        <v>262000</v>
      </c>
      <c r="E13" s="691">
        <v>262000</v>
      </c>
      <c r="F13" s="691">
        <v>262000</v>
      </c>
      <c r="G13" s="692">
        <f t="shared" si="0"/>
        <v>1048000</v>
      </c>
    </row>
    <row r="14" spans="1:8" s="159" customFormat="1" ht="42.75" customHeight="1" thickBot="1" x14ac:dyDescent="0.3">
      <c r="A14" s="477" t="s">
        <v>24</v>
      </c>
      <c r="B14" s="693" t="s">
        <v>439</v>
      </c>
      <c r="C14" s="694">
        <v>980000</v>
      </c>
      <c r="D14" s="694">
        <v>980000</v>
      </c>
      <c r="E14" s="694">
        <v>980000</v>
      </c>
      <c r="F14" s="694">
        <v>980000</v>
      </c>
      <c r="G14" s="695">
        <f>SUM(C14:F14)</f>
        <v>3920000</v>
      </c>
    </row>
    <row r="15" spans="1:8" s="159" customFormat="1" ht="42" customHeight="1" thickBot="1" x14ac:dyDescent="0.3">
      <c r="A15" s="477" t="s">
        <v>19</v>
      </c>
      <c r="B15" s="693" t="s">
        <v>573</v>
      </c>
      <c r="C15" s="694"/>
      <c r="D15" s="694">
        <v>2895000</v>
      </c>
      <c r="E15" s="694">
        <v>2895000</v>
      </c>
      <c r="F15" s="694">
        <v>2895000</v>
      </c>
      <c r="G15" s="695">
        <f t="shared" ref="G15" si="1">SUM(C15:F15)</f>
        <v>8685000</v>
      </c>
    </row>
    <row r="16" spans="1:8" s="159" customFormat="1" ht="15.75" thickBot="1" x14ac:dyDescent="0.3">
      <c r="A16" s="477"/>
      <c r="B16" s="478" t="s">
        <v>121</v>
      </c>
      <c r="C16" s="479">
        <f>SUM(C6:C15)</f>
        <v>7554365</v>
      </c>
      <c r="D16" s="479">
        <f>SUM(D6:D15)</f>
        <v>10449365</v>
      </c>
      <c r="E16" s="479">
        <f>SUM(E6:E15)</f>
        <v>10449365</v>
      </c>
      <c r="F16" s="479">
        <f>SUM(F6:F15)</f>
        <v>10449365</v>
      </c>
      <c r="G16" s="480">
        <f>SUM(G6:G15)</f>
        <v>38902460</v>
      </c>
    </row>
    <row r="17" spans="1:27" s="159" customFormat="1" ht="30.75" customHeight="1" x14ac:dyDescent="0.25">
      <c r="A17" s="1036" t="s">
        <v>571</v>
      </c>
      <c r="B17" s="1036"/>
      <c r="C17" s="1036"/>
      <c r="D17" s="1036"/>
      <c r="E17" s="1036"/>
      <c r="F17" s="1036"/>
      <c r="G17" s="1036"/>
      <c r="H17" s="1036"/>
      <c r="I17" s="1036"/>
      <c r="J17" s="1036"/>
      <c r="K17" s="1036"/>
      <c r="L17" s="1036"/>
      <c r="M17" s="1036"/>
      <c r="N17" s="1036"/>
      <c r="O17" s="1036"/>
      <c r="P17" s="1036"/>
    </row>
    <row r="18" spans="1:27" s="159" customFormat="1" ht="15.75" thickBot="1" x14ac:dyDescent="0.3">
      <c r="A18" s="160"/>
      <c r="B18" s="160"/>
      <c r="P18" s="164" t="s">
        <v>118</v>
      </c>
    </row>
    <row r="19" spans="1:27" s="159" customFormat="1" ht="63.75" thickBot="1" x14ac:dyDescent="0.3">
      <c r="A19" s="672" t="s">
        <v>77</v>
      </c>
      <c r="B19" s="1037" t="s">
        <v>131</v>
      </c>
      <c r="C19" s="1038"/>
      <c r="D19" s="1038"/>
      <c r="E19" s="1039"/>
      <c r="F19" s="756" t="s">
        <v>348</v>
      </c>
      <c r="G19" s="757" t="s">
        <v>349</v>
      </c>
      <c r="H19" s="757" t="s">
        <v>350</v>
      </c>
      <c r="I19" s="757" t="s">
        <v>351</v>
      </c>
      <c r="J19" s="757" t="s">
        <v>352</v>
      </c>
      <c r="K19" s="757" t="s">
        <v>353</v>
      </c>
      <c r="L19" s="757" t="s">
        <v>354</v>
      </c>
      <c r="M19" s="757" t="s">
        <v>360</v>
      </c>
      <c r="N19" s="757" t="s">
        <v>419</v>
      </c>
      <c r="O19" s="757" t="s">
        <v>453</v>
      </c>
      <c r="P19" s="756" t="s">
        <v>581</v>
      </c>
      <c r="Q19" s="444"/>
      <c r="R19" s="444"/>
      <c r="S19" s="444"/>
      <c r="T19" s="444"/>
      <c r="U19" s="444"/>
      <c r="V19" s="444"/>
      <c r="W19" s="444"/>
      <c r="X19" s="444"/>
      <c r="Y19" s="444"/>
      <c r="Z19" s="444"/>
      <c r="AA19" s="445"/>
    </row>
    <row r="20" spans="1:27" s="159" customFormat="1" ht="18.75" customHeight="1" thickBot="1" x14ac:dyDescent="0.3">
      <c r="A20" s="755" t="s">
        <v>18</v>
      </c>
      <c r="B20" s="1033" t="s">
        <v>578</v>
      </c>
      <c r="C20" s="1034"/>
      <c r="D20" s="1034"/>
      <c r="E20" s="1035"/>
      <c r="F20" s="760">
        <v>36682274</v>
      </c>
      <c r="G20" s="761"/>
      <c r="H20" s="575"/>
      <c r="I20" s="761"/>
      <c r="J20" s="576"/>
      <c r="K20" s="762"/>
      <c r="L20" s="576"/>
      <c r="M20" s="762"/>
      <c r="N20" s="576"/>
      <c r="O20" s="762"/>
      <c r="P20" s="576"/>
    </row>
    <row r="21" spans="1:27" s="159" customFormat="1" ht="18.75" customHeight="1" thickBot="1" x14ac:dyDescent="0.3">
      <c r="A21" s="755" t="s">
        <v>26</v>
      </c>
      <c r="B21" s="1033" t="s">
        <v>579</v>
      </c>
      <c r="C21" s="1034"/>
      <c r="D21" s="1034"/>
      <c r="E21" s="1035"/>
      <c r="F21" s="760">
        <v>6757000</v>
      </c>
      <c r="G21" s="761"/>
      <c r="H21" s="575"/>
      <c r="I21" s="761"/>
      <c r="J21" s="576"/>
      <c r="K21" s="762"/>
      <c r="L21" s="576"/>
      <c r="M21" s="762"/>
      <c r="N21" s="576"/>
      <c r="O21" s="762"/>
      <c r="P21" s="576"/>
    </row>
    <row r="22" spans="1:27" s="159" customFormat="1" ht="15.75" customHeight="1" thickBot="1" x14ac:dyDescent="0.3">
      <c r="A22" s="755" t="s">
        <v>20</v>
      </c>
      <c r="B22" s="1044" t="s">
        <v>137</v>
      </c>
      <c r="C22" s="1044"/>
      <c r="D22" s="1044"/>
      <c r="E22" s="1045"/>
      <c r="F22" s="758">
        <f>SUM(F20:F21)</f>
        <v>43439274</v>
      </c>
      <c r="G22" s="758">
        <f t="shared" ref="G22:P22" si="2">SUM(G20:G20)</f>
        <v>0</v>
      </c>
      <c r="H22" s="758">
        <f t="shared" si="2"/>
        <v>0</v>
      </c>
      <c r="I22" s="758">
        <f t="shared" si="2"/>
        <v>0</v>
      </c>
      <c r="J22" s="759">
        <f t="shared" si="2"/>
        <v>0</v>
      </c>
      <c r="K22" s="759">
        <f t="shared" si="2"/>
        <v>0</v>
      </c>
      <c r="L22" s="759">
        <f t="shared" si="2"/>
        <v>0</v>
      </c>
      <c r="M22" s="759">
        <f t="shared" si="2"/>
        <v>0</v>
      </c>
      <c r="N22" s="759">
        <f t="shared" si="2"/>
        <v>0</v>
      </c>
      <c r="O22" s="759">
        <f t="shared" si="2"/>
        <v>0</v>
      </c>
      <c r="P22" s="759">
        <f t="shared" si="2"/>
        <v>0</v>
      </c>
    </row>
    <row r="23" spans="1:27" s="159" customFormat="1" ht="33" customHeight="1" thickBot="1" x14ac:dyDescent="0.3">
      <c r="A23" s="755" t="s">
        <v>23</v>
      </c>
      <c r="B23" s="1040" t="s">
        <v>572</v>
      </c>
      <c r="C23" s="1040"/>
      <c r="D23" s="1040"/>
      <c r="E23" s="1041"/>
      <c r="F23" s="577">
        <v>10449365</v>
      </c>
      <c r="G23" s="586"/>
      <c r="H23" s="586"/>
      <c r="I23" s="586"/>
      <c r="J23" s="578"/>
      <c r="K23" s="579"/>
      <c r="L23" s="580"/>
      <c r="M23" s="579"/>
      <c r="N23" s="580"/>
      <c r="O23" s="579"/>
      <c r="P23" s="581"/>
    </row>
    <row r="24" spans="1:27" s="159" customFormat="1" ht="15.75" customHeight="1" thickBot="1" x14ac:dyDescent="0.3">
      <c r="A24" s="755" t="s">
        <v>27</v>
      </c>
      <c r="B24" s="1042" t="s">
        <v>580</v>
      </c>
      <c r="C24" s="1042"/>
      <c r="D24" s="1042"/>
      <c r="E24" s="1043"/>
      <c r="F24" s="582">
        <f t="shared" ref="F24:P24" si="3">SUM(F22:F23)</f>
        <v>53888639</v>
      </c>
      <c r="G24" s="583">
        <f t="shared" si="3"/>
        <v>0</v>
      </c>
      <c r="H24" s="582">
        <f t="shared" si="3"/>
        <v>0</v>
      </c>
      <c r="I24" s="583">
        <f t="shared" si="3"/>
        <v>0</v>
      </c>
      <c r="J24" s="584">
        <f t="shared" si="3"/>
        <v>0</v>
      </c>
      <c r="K24" s="585">
        <f t="shared" si="3"/>
        <v>0</v>
      </c>
      <c r="L24" s="584">
        <f t="shared" si="3"/>
        <v>0</v>
      </c>
      <c r="M24" s="585">
        <f t="shared" si="3"/>
        <v>0</v>
      </c>
      <c r="N24" s="584">
        <f t="shared" si="3"/>
        <v>0</v>
      </c>
      <c r="O24" s="585">
        <f t="shared" si="3"/>
        <v>0</v>
      </c>
      <c r="P24" s="585">
        <f t="shared" si="3"/>
        <v>0</v>
      </c>
    </row>
  </sheetData>
  <mergeCells count="14">
    <mergeCell ref="B20:E20"/>
    <mergeCell ref="A17:P17"/>
    <mergeCell ref="B19:E19"/>
    <mergeCell ref="B23:E23"/>
    <mergeCell ref="B24:E24"/>
    <mergeCell ref="B22:E22"/>
    <mergeCell ref="B21:E21"/>
    <mergeCell ref="A1:G1"/>
    <mergeCell ref="D2:E2"/>
    <mergeCell ref="F2:G2"/>
    <mergeCell ref="A3:A4"/>
    <mergeCell ref="B3:B4"/>
    <mergeCell ref="C3:F3"/>
    <mergeCell ref="G3:G4"/>
  </mergeCells>
  <phoneticPr fontId="39" type="noConversion"/>
  <pageMargins left="0.51181102362204722" right="0.51181102362204722" top="0.74803149606299213" bottom="0.74803149606299213" header="0.31496062992125984" footer="0.31496062992125984"/>
  <pageSetup paperSize="9" scale="66" orientation="landscape" r:id="rId1"/>
  <headerFooter>
    <oddHeader>&amp;R13. sz. melléklet
...../2018.  (....) Egyek Önk.</oddHead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4"/>
  <sheetViews>
    <sheetView zoomScale="140" zoomScaleNormal="140" workbookViewId="0">
      <selection activeCell="C9" sqref="C9"/>
    </sheetView>
  </sheetViews>
  <sheetFormatPr defaultColWidth="8" defaultRowHeight="15" x14ac:dyDescent="0.25"/>
  <cols>
    <col min="1" max="1" width="4.85546875" style="159" customWidth="1"/>
    <col min="2" max="2" width="58.85546875" style="159" customWidth="1"/>
    <col min="3" max="3" width="16.7109375" style="159" customWidth="1"/>
    <col min="4" max="5" width="17.140625" style="159" customWidth="1"/>
    <col min="6" max="6" width="19" style="159" customWidth="1"/>
    <col min="7" max="16384" width="8" style="159"/>
  </cols>
  <sheetData>
    <row r="1" spans="1:9" ht="33" customHeight="1" x14ac:dyDescent="0.25">
      <c r="A1" s="1021" t="s">
        <v>136</v>
      </c>
      <c r="B1" s="1021"/>
      <c r="C1" s="1021"/>
      <c r="D1" s="1021"/>
      <c r="E1" s="1021"/>
      <c r="F1" s="1021"/>
    </row>
    <row r="2" spans="1:9" ht="15.95" customHeight="1" thickBot="1" x14ac:dyDescent="0.3">
      <c r="A2" s="160"/>
      <c r="B2" s="160"/>
      <c r="D2" s="161"/>
      <c r="F2" s="164" t="s">
        <v>118</v>
      </c>
    </row>
    <row r="3" spans="1:9" ht="26.25" customHeight="1" thickBot="1" x14ac:dyDescent="0.3">
      <c r="A3" s="165" t="s">
        <v>77</v>
      </c>
      <c r="B3" s="166" t="s">
        <v>122</v>
      </c>
      <c r="C3" s="167" t="s">
        <v>361</v>
      </c>
      <c r="D3" s="167" t="s">
        <v>420</v>
      </c>
      <c r="E3" s="167" t="s">
        <v>454</v>
      </c>
      <c r="F3" s="167" t="s">
        <v>574</v>
      </c>
    </row>
    <row r="4" spans="1:9" ht="15.75" thickBot="1" x14ac:dyDescent="0.3">
      <c r="A4" s="168">
        <v>1</v>
      </c>
      <c r="B4" s="169">
        <v>2</v>
      </c>
      <c r="C4" s="696">
        <v>3</v>
      </c>
      <c r="D4" s="697">
        <v>4</v>
      </c>
      <c r="E4" s="698">
        <v>5</v>
      </c>
      <c r="F4" s="699">
        <v>6</v>
      </c>
    </row>
    <row r="5" spans="1:9" x14ac:dyDescent="0.25">
      <c r="A5" s="170" t="s">
        <v>18</v>
      </c>
      <c r="B5" s="701" t="s">
        <v>123</v>
      </c>
      <c r="C5" s="705">
        <v>65130000</v>
      </c>
      <c r="D5" s="706">
        <v>65130000</v>
      </c>
      <c r="E5" s="706">
        <v>65130000</v>
      </c>
      <c r="F5" s="706">
        <v>65130000</v>
      </c>
    </row>
    <row r="6" spans="1:9" x14ac:dyDescent="0.25">
      <c r="A6" s="171" t="s">
        <v>22</v>
      </c>
      <c r="B6" s="702" t="s">
        <v>124</v>
      </c>
      <c r="C6" s="707"/>
      <c r="D6" s="193"/>
      <c r="E6" s="193"/>
      <c r="F6" s="193"/>
    </row>
    <row r="7" spans="1:9" x14ac:dyDescent="0.25">
      <c r="A7" s="171" t="s">
        <v>26</v>
      </c>
      <c r="B7" s="702" t="s">
        <v>125</v>
      </c>
      <c r="C7" s="707">
        <v>5488000</v>
      </c>
      <c r="D7" s="700">
        <v>5488000</v>
      </c>
      <c r="E7" s="700">
        <v>5488000</v>
      </c>
      <c r="F7" s="700">
        <v>5488000</v>
      </c>
      <c r="I7" s="197"/>
    </row>
    <row r="8" spans="1:9" ht="23.25" x14ac:dyDescent="0.25">
      <c r="A8" s="171" t="s">
        <v>20</v>
      </c>
      <c r="B8" s="703" t="s">
        <v>126</v>
      </c>
      <c r="C8" s="707">
        <v>25679000</v>
      </c>
      <c r="D8" s="193"/>
      <c r="E8" s="193"/>
      <c r="F8" s="194"/>
    </row>
    <row r="9" spans="1:9" x14ac:dyDescent="0.25">
      <c r="A9" s="172" t="s">
        <v>23</v>
      </c>
      <c r="B9" s="704" t="s">
        <v>127</v>
      </c>
      <c r="C9" s="707"/>
      <c r="D9" s="193"/>
      <c r="E9" s="193"/>
      <c r="F9" s="194"/>
    </row>
    <row r="10" spans="1:9" x14ac:dyDescent="0.25">
      <c r="A10" s="171" t="s">
        <v>27</v>
      </c>
      <c r="B10" s="702" t="s">
        <v>128</v>
      </c>
      <c r="C10" s="707"/>
      <c r="D10" s="193"/>
      <c r="E10" s="193"/>
      <c r="F10" s="194"/>
    </row>
    <row r="11" spans="1:9" ht="15.75" thickBot="1" x14ac:dyDescent="0.3">
      <c r="A11" s="172" t="s">
        <v>21</v>
      </c>
      <c r="B11" s="704" t="s">
        <v>129</v>
      </c>
      <c r="C11" s="708"/>
      <c r="D11" s="195"/>
      <c r="E11" s="195"/>
      <c r="F11" s="196"/>
    </row>
    <row r="12" spans="1:9" s="244" customFormat="1" ht="15.75" thickBot="1" x14ac:dyDescent="0.3">
      <c r="A12" s="1046" t="s">
        <v>130</v>
      </c>
      <c r="B12" s="1047"/>
      <c r="C12" s="243">
        <f>SUM(C5:C11)</f>
        <v>96297000</v>
      </c>
      <c r="D12" s="243">
        <f>SUM(D5:D11)</f>
        <v>70618000</v>
      </c>
      <c r="E12" s="243">
        <f>SUM(E5:E11)</f>
        <v>70618000</v>
      </c>
      <c r="F12" s="243">
        <f>SUM(F5:F11)</f>
        <v>70618000</v>
      </c>
    </row>
    <row r="13" spans="1:9" s="245" customFormat="1" ht="33" customHeight="1" thickBot="1" x14ac:dyDescent="0.25">
      <c r="A13" s="1048" t="s">
        <v>311</v>
      </c>
      <c r="B13" s="1049"/>
      <c r="C13" s="446">
        <f>C12*0.5</f>
        <v>48148500</v>
      </c>
      <c r="D13" s="446">
        <f>D12*0.5</f>
        <v>35309000</v>
      </c>
      <c r="E13" s="446">
        <f>E12*0.5</f>
        <v>35309000</v>
      </c>
      <c r="F13" s="446">
        <f>F12*0.5</f>
        <v>35309000</v>
      </c>
    </row>
    <row r="14" spans="1:9" s="245" customFormat="1" thickBot="1" x14ac:dyDescent="0.25">
      <c r="A14" s="1050"/>
      <c r="B14" s="1051"/>
      <c r="C14" s="246">
        <f>C13/C12</f>
        <v>0.5</v>
      </c>
      <c r="D14" s="246">
        <f>D13/D12</f>
        <v>0.5</v>
      </c>
      <c r="E14" s="246">
        <f>E13/E12</f>
        <v>0.5</v>
      </c>
      <c r="F14" s="246">
        <f>F13/F12</f>
        <v>0.5</v>
      </c>
    </row>
  </sheetData>
  <mergeCells count="4">
    <mergeCell ref="A12:B12"/>
    <mergeCell ref="A1:F1"/>
    <mergeCell ref="A13:B13"/>
    <mergeCell ref="A14:B14"/>
  </mergeCells>
  <phoneticPr fontId="32" type="noConversion"/>
  <printOptions horizontalCentered="1"/>
  <pageMargins left="0.78740157480314965" right="0.78740157480314965" top="1.3779527559055118" bottom="0.98425196850393704" header="0.78740157480314965" footer="0.78740157480314965"/>
  <pageSetup paperSize="9" scale="95" orientation="landscape" r:id="rId1"/>
  <headerFooter alignWithMargins="0">
    <oddHeader>&amp;R&amp;"Times New Roman CE,Félkövér dőlt"&amp;11 14. melléklet a ...../2018. (....) önkormányzati rendelethez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8"/>
  <sheetViews>
    <sheetView zoomScale="90" zoomScaleNormal="90" workbookViewId="0">
      <selection activeCell="I36" sqref="I36"/>
    </sheetView>
  </sheetViews>
  <sheetFormatPr defaultRowHeight="12.75" x14ac:dyDescent="0.2"/>
  <cols>
    <col min="1" max="1" width="60.140625" customWidth="1"/>
    <col min="2" max="2" width="17" customWidth="1"/>
    <col min="3" max="3" width="18.5703125" customWidth="1"/>
    <col min="4" max="4" width="16.42578125" customWidth="1"/>
    <col min="5" max="6" width="16.140625" customWidth="1"/>
    <col min="7" max="7" width="15.5703125" customWidth="1"/>
    <col min="8" max="9" width="17.42578125" customWidth="1"/>
    <col min="10" max="10" width="17.85546875" customWidth="1"/>
  </cols>
  <sheetData>
    <row r="1" spans="1:10" ht="15.75" customHeight="1" x14ac:dyDescent="0.2">
      <c r="A1" s="871" t="s">
        <v>498</v>
      </c>
      <c r="B1" s="871"/>
      <c r="C1" s="871"/>
      <c r="D1" s="871"/>
      <c r="E1" s="871"/>
      <c r="F1" s="871"/>
      <c r="G1" s="871"/>
      <c r="H1" s="871"/>
      <c r="I1" s="871"/>
      <c r="J1" s="871"/>
    </row>
    <row r="2" spans="1:10" x14ac:dyDescent="0.2">
      <c r="A2" s="871"/>
      <c r="B2" s="871"/>
      <c r="C2" s="871"/>
      <c r="D2" s="871"/>
      <c r="E2" s="871"/>
      <c r="F2" s="871"/>
      <c r="G2" s="871"/>
      <c r="H2" s="871"/>
      <c r="I2" s="871"/>
      <c r="J2" s="871"/>
    </row>
    <row r="4" spans="1:10" ht="13.5" thickBot="1" x14ac:dyDescent="0.25"/>
    <row r="5" spans="1:10" ht="86.25" customHeight="1" thickBot="1" x14ac:dyDescent="0.25">
      <c r="A5" s="872" t="s">
        <v>185</v>
      </c>
      <c r="B5" s="725" t="s">
        <v>164</v>
      </c>
      <c r="C5" s="725" t="s">
        <v>170</v>
      </c>
      <c r="D5" s="725" t="s">
        <v>183</v>
      </c>
      <c r="E5" s="725" t="s">
        <v>162</v>
      </c>
      <c r="F5" s="725" t="s">
        <v>184</v>
      </c>
      <c r="G5" s="725" t="s">
        <v>181</v>
      </c>
      <c r="H5" s="725" t="s">
        <v>172</v>
      </c>
      <c r="I5" s="725" t="s">
        <v>179</v>
      </c>
      <c r="J5" s="726" t="s">
        <v>30</v>
      </c>
    </row>
    <row r="6" spans="1:10" ht="25.5" customHeight="1" thickBot="1" x14ac:dyDescent="0.25">
      <c r="A6" s="873"/>
      <c r="B6" s="202" t="s">
        <v>448</v>
      </c>
      <c r="C6" s="202" t="s">
        <v>448</v>
      </c>
      <c r="D6" s="202" t="s">
        <v>448</v>
      </c>
      <c r="E6" s="202" t="s">
        <v>448</v>
      </c>
      <c r="F6" s="202" t="s">
        <v>448</v>
      </c>
      <c r="G6" s="202" t="s">
        <v>448</v>
      </c>
      <c r="H6" s="202" t="s">
        <v>448</v>
      </c>
      <c r="I6" s="202" t="s">
        <v>448</v>
      </c>
      <c r="J6" s="202" t="s">
        <v>448</v>
      </c>
    </row>
    <row r="7" spans="1:10" s="402" customFormat="1" ht="27.75" customHeight="1" thickBot="1" x14ac:dyDescent="0.25">
      <c r="A7" s="488" t="s">
        <v>382</v>
      </c>
      <c r="B7" s="483"/>
      <c r="C7" s="483"/>
      <c r="D7" s="483"/>
      <c r="E7" s="484">
        <v>770000</v>
      </c>
      <c r="F7" s="483"/>
      <c r="G7" s="483">
        <v>10795199</v>
      </c>
      <c r="H7" s="485"/>
      <c r="I7" s="487">
        <v>19704024</v>
      </c>
      <c r="J7" s="409">
        <f>SUM(B7:I7)</f>
        <v>31269223</v>
      </c>
    </row>
    <row r="8" spans="1:10" ht="13.5" thickBot="1" x14ac:dyDescent="0.25">
      <c r="A8" s="405" t="s">
        <v>194</v>
      </c>
      <c r="B8" s="727"/>
      <c r="C8" s="513"/>
      <c r="D8" s="513"/>
      <c r="E8" s="727">
        <v>1000000</v>
      </c>
      <c r="F8" s="513"/>
      <c r="G8" s="727"/>
      <c r="H8" s="728"/>
      <c r="I8" s="729">
        <v>1805000</v>
      </c>
      <c r="J8" s="409">
        <f t="shared" ref="J8:J27" si="0">SUM(B8:I8)</f>
        <v>2805000</v>
      </c>
    </row>
    <row r="9" spans="1:10" ht="27.75" customHeight="1" thickBot="1" x14ac:dyDescent="0.25">
      <c r="A9" s="404" t="s">
        <v>187</v>
      </c>
      <c r="B9" s="154"/>
      <c r="C9" s="154"/>
      <c r="D9" s="154"/>
      <c r="E9" s="154">
        <v>35012198</v>
      </c>
      <c r="F9" s="154">
        <v>25679000</v>
      </c>
      <c r="G9" s="154"/>
      <c r="H9" s="407"/>
      <c r="I9" s="486">
        <v>44428562</v>
      </c>
      <c r="J9" s="409">
        <f t="shared" si="0"/>
        <v>105119760</v>
      </c>
    </row>
    <row r="10" spans="1:10" s="111" customFormat="1" ht="15.75" customHeight="1" thickBot="1" x14ac:dyDescent="0.25">
      <c r="A10" s="403" t="s">
        <v>189</v>
      </c>
      <c r="B10" s="154">
        <v>345836772</v>
      </c>
      <c r="C10" s="154"/>
      <c r="D10" s="154"/>
      <c r="E10" s="155"/>
      <c r="F10" s="154"/>
      <c r="G10" s="155"/>
      <c r="H10" s="408"/>
      <c r="I10" s="486">
        <v>10128606</v>
      </c>
      <c r="J10" s="409">
        <f t="shared" si="0"/>
        <v>355965378</v>
      </c>
    </row>
    <row r="11" spans="1:10" ht="13.5" thickBot="1" x14ac:dyDescent="0.25">
      <c r="A11" s="405" t="s">
        <v>193</v>
      </c>
      <c r="B11" s="730"/>
      <c r="C11" s="730"/>
      <c r="D11" s="731"/>
      <c r="E11" s="730">
        <v>16000000</v>
      </c>
      <c r="F11" s="731"/>
      <c r="G11" s="731"/>
      <c r="H11" s="571"/>
      <c r="I11" s="732">
        <v>59486316</v>
      </c>
      <c r="J11" s="409">
        <f t="shared" si="0"/>
        <v>75486316</v>
      </c>
    </row>
    <row r="12" spans="1:10" ht="27.75" customHeight="1" thickBot="1" x14ac:dyDescent="0.25">
      <c r="A12" s="404" t="s">
        <v>381</v>
      </c>
      <c r="B12" s="154"/>
      <c r="C12" s="154"/>
      <c r="D12" s="154"/>
      <c r="E12" s="154">
        <v>9175000</v>
      </c>
      <c r="F12" s="154"/>
      <c r="G12" s="154"/>
      <c r="H12" s="407"/>
      <c r="I12" s="486">
        <v>500000</v>
      </c>
      <c r="J12" s="409">
        <f t="shared" si="0"/>
        <v>9675000</v>
      </c>
    </row>
    <row r="13" spans="1:10" ht="13.5" thickBot="1" x14ac:dyDescent="0.25">
      <c r="A13" s="403" t="s">
        <v>314</v>
      </c>
      <c r="B13" s="154"/>
      <c r="C13" s="154">
        <v>776789210</v>
      </c>
      <c r="D13" s="154"/>
      <c r="E13" s="154"/>
      <c r="F13" s="154"/>
      <c r="G13" s="154"/>
      <c r="H13" s="407"/>
      <c r="I13" s="486">
        <v>59608565</v>
      </c>
      <c r="J13" s="409">
        <f t="shared" si="0"/>
        <v>836397775</v>
      </c>
    </row>
    <row r="14" spans="1:10" ht="13.5" thickBot="1" x14ac:dyDescent="0.25">
      <c r="A14" s="403" t="s">
        <v>494</v>
      </c>
      <c r="B14" s="154"/>
      <c r="C14" s="154">
        <v>99993938</v>
      </c>
      <c r="D14" s="154"/>
      <c r="E14" s="154"/>
      <c r="F14" s="154"/>
      <c r="G14" s="154"/>
      <c r="H14" s="407"/>
      <c r="I14" s="486"/>
      <c r="J14" s="409">
        <f t="shared" si="0"/>
        <v>99993938</v>
      </c>
    </row>
    <row r="15" spans="1:10" ht="13.5" thickBot="1" x14ac:dyDescent="0.25">
      <c r="A15" s="403" t="s">
        <v>424</v>
      </c>
      <c r="B15" s="154"/>
      <c r="C15" s="154"/>
      <c r="D15" s="154"/>
      <c r="E15" s="154"/>
      <c r="F15" s="154"/>
      <c r="G15" s="154"/>
      <c r="H15" s="407"/>
      <c r="I15" s="486">
        <v>2195461</v>
      </c>
      <c r="J15" s="409">
        <f t="shared" si="0"/>
        <v>2195461</v>
      </c>
    </row>
    <row r="16" spans="1:10" ht="18" customHeight="1" thickBot="1" x14ac:dyDescent="0.25">
      <c r="A16" s="404" t="s">
        <v>390</v>
      </c>
      <c r="B16" s="154"/>
      <c r="C16" s="154">
        <v>1390854858</v>
      </c>
      <c r="D16" s="154"/>
      <c r="E16" s="154"/>
      <c r="F16" s="154"/>
      <c r="G16" s="154"/>
      <c r="H16" s="407"/>
      <c r="I16" s="486"/>
      <c r="J16" s="409">
        <f t="shared" si="0"/>
        <v>1390854858</v>
      </c>
    </row>
    <row r="17" spans="1:10" ht="13.5" thickBot="1" x14ac:dyDescent="0.25">
      <c r="A17" s="403" t="s">
        <v>188</v>
      </c>
      <c r="B17" s="154">
        <v>1180000</v>
      </c>
      <c r="C17" s="154"/>
      <c r="D17" s="154"/>
      <c r="E17" s="154"/>
      <c r="F17" s="154"/>
      <c r="G17" s="154"/>
      <c r="H17" s="407"/>
      <c r="I17" s="486"/>
      <c r="J17" s="409">
        <f t="shared" si="0"/>
        <v>1180000</v>
      </c>
    </row>
    <row r="18" spans="1:10" ht="13.5" thickBot="1" x14ac:dyDescent="0.25">
      <c r="A18" s="405" t="s">
        <v>224</v>
      </c>
      <c r="B18" s="680"/>
      <c r="C18" s="680"/>
      <c r="D18" s="680"/>
      <c r="E18" s="680">
        <v>1540000</v>
      </c>
      <c r="F18" s="680"/>
      <c r="G18" s="680"/>
      <c r="H18" s="681"/>
      <c r="I18" s="486"/>
      <c r="J18" s="409">
        <f t="shared" si="0"/>
        <v>1540000</v>
      </c>
    </row>
    <row r="19" spans="1:10" ht="13.5" thickBot="1" x14ac:dyDescent="0.25">
      <c r="A19" s="405" t="s">
        <v>495</v>
      </c>
      <c r="B19" s="680"/>
      <c r="C19" s="680"/>
      <c r="D19" s="680"/>
      <c r="E19" s="680">
        <v>770000</v>
      </c>
      <c r="F19" s="680"/>
      <c r="G19" s="680"/>
      <c r="H19" s="681"/>
      <c r="I19" s="486"/>
      <c r="J19" s="409">
        <f t="shared" si="0"/>
        <v>770000</v>
      </c>
    </row>
    <row r="20" spans="1:10" ht="13.5" thickBot="1" x14ac:dyDescent="0.25">
      <c r="A20" s="405" t="s">
        <v>464</v>
      </c>
      <c r="B20" s="680">
        <v>62400</v>
      </c>
      <c r="C20" s="680"/>
      <c r="D20" s="680"/>
      <c r="E20" s="680"/>
      <c r="F20" s="680"/>
      <c r="G20" s="680"/>
      <c r="H20" s="681"/>
      <c r="I20" s="486"/>
      <c r="J20" s="409">
        <f t="shared" si="0"/>
        <v>62400</v>
      </c>
    </row>
    <row r="21" spans="1:10" s="92" customFormat="1" ht="13.5" thickBot="1" x14ac:dyDescent="0.25">
      <c r="A21" s="773" t="s">
        <v>199</v>
      </c>
      <c r="B21" s="774"/>
      <c r="C21" s="774"/>
      <c r="D21" s="775"/>
      <c r="E21" s="774"/>
      <c r="F21" s="775"/>
      <c r="G21" s="775"/>
      <c r="H21" s="776"/>
      <c r="I21" s="777">
        <v>1800000</v>
      </c>
      <c r="J21" s="778">
        <f t="shared" si="0"/>
        <v>1800000</v>
      </c>
    </row>
    <row r="22" spans="1:10" ht="13.5" thickBot="1" x14ac:dyDescent="0.25">
      <c r="A22" s="405" t="s">
        <v>315</v>
      </c>
      <c r="B22" s="730"/>
      <c r="C22" s="730"/>
      <c r="D22" s="731"/>
      <c r="E22" s="730"/>
      <c r="F22" s="731"/>
      <c r="G22" s="731"/>
      <c r="H22" s="571"/>
      <c r="I22" s="732">
        <v>500000</v>
      </c>
      <c r="J22" s="409">
        <f t="shared" si="0"/>
        <v>500000</v>
      </c>
    </row>
    <row r="23" spans="1:10" ht="13.5" thickBot="1" x14ac:dyDescent="0.25">
      <c r="A23" s="405" t="s">
        <v>496</v>
      </c>
      <c r="B23" s="730"/>
      <c r="C23" s="730"/>
      <c r="D23" s="731"/>
      <c r="E23" s="730">
        <v>1540000</v>
      </c>
      <c r="F23" s="731"/>
      <c r="G23" s="731"/>
      <c r="H23" s="571"/>
      <c r="I23" s="732"/>
      <c r="J23" s="409">
        <f t="shared" si="0"/>
        <v>1540000</v>
      </c>
    </row>
    <row r="24" spans="1:10" ht="13.5" thickBot="1" x14ac:dyDescent="0.25">
      <c r="A24" s="405" t="s">
        <v>192</v>
      </c>
      <c r="B24" s="730"/>
      <c r="C24" s="730"/>
      <c r="D24" s="731"/>
      <c r="E24" s="730">
        <v>2540</v>
      </c>
      <c r="F24" s="731"/>
      <c r="G24" s="731"/>
      <c r="H24" s="571"/>
      <c r="I24" s="732"/>
      <c r="J24" s="409">
        <f t="shared" si="0"/>
        <v>2540</v>
      </c>
    </row>
    <row r="25" spans="1:10" ht="13.5" thickBot="1" x14ac:dyDescent="0.25">
      <c r="A25" s="405" t="s">
        <v>316</v>
      </c>
      <c r="B25" s="730"/>
      <c r="C25" s="730"/>
      <c r="D25" s="731"/>
      <c r="E25" s="730"/>
      <c r="F25" s="731"/>
      <c r="G25" s="730">
        <v>204000</v>
      </c>
      <c r="H25" s="571"/>
      <c r="I25" s="732">
        <v>4368000</v>
      </c>
      <c r="J25" s="409">
        <f>SUM(B25:I25)</f>
        <v>4572000</v>
      </c>
    </row>
    <row r="26" spans="1:10" ht="30" customHeight="1" thickBot="1" x14ac:dyDescent="0.25">
      <c r="A26" s="404" t="s">
        <v>190</v>
      </c>
      <c r="B26" s="154"/>
      <c r="C26" s="154"/>
      <c r="D26" s="154">
        <v>79608000</v>
      </c>
      <c r="E26" s="154"/>
      <c r="F26" s="154"/>
      <c r="G26" s="154"/>
      <c r="H26" s="407"/>
      <c r="I26" s="486"/>
      <c r="J26" s="409">
        <f t="shared" si="0"/>
        <v>79608000</v>
      </c>
    </row>
    <row r="27" spans="1:10" ht="13.5" thickBot="1" x14ac:dyDescent="0.25">
      <c r="A27" s="403" t="s">
        <v>191</v>
      </c>
      <c r="B27" s="734"/>
      <c r="C27" s="734"/>
      <c r="D27" s="498"/>
      <c r="E27" s="734"/>
      <c r="F27" s="498"/>
      <c r="G27" s="734"/>
      <c r="H27" s="508"/>
      <c r="I27" s="733">
        <v>98439274</v>
      </c>
      <c r="J27" s="409">
        <f t="shared" si="0"/>
        <v>98439274</v>
      </c>
    </row>
    <row r="28" spans="1:10" s="205" customFormat="1" ht="13.5" thickBot="1" x14ac:dyDescent="0.25">
      <c r="A28" s="406" t="s">
        <v>30</v>
      </c>
      <c r="B28" s="735">
        <f>SUM(B7:B27)</f>
        <v>347079172</v>
      </c>
      <c r="C28" s="735">
        <f t="shared" ref="C28:I28" si="1">SUM(C7:C27)</f>
        <v>2267638006</v>
      </c>
      <c r="D28" s="735">
        <f t="shared" si="1"/>
        <v>79608000</v>
      </c>
      <c r="E28" s="735">
        <f t="shared" si="1"/>
        <v>65809738</v>
      </c>
      <c r="F28" s="735">
        <f t="shared" si="1"/>
        <v>25679000</v>
      </c>
      <c r="G28" s="735">
        <f t="shared" si="1"/>
        <v>10999199</v>
      </c>
      <c r="H28" s="735">
        <f t="shared" si="1"/>
        <v>0</v>
      </c>
      <c r="I28" s="735">
        <f t="shared" si="1"/>
        <v>302963808</v>
      </c>
      <c r="J28" s="735">
        <f>SUM(J7:J27)</f>
        <v>3099776923</v>
      </c>
    </row>
  </sheetData>
  <mergeCells count="2">
    <mergeCell ref="A1:J2"/>
    <mergeCell ref="A5:A6"/>
  </mergeCells>
  <pageMargins left="0.75" right="0.75" top="1" bottom="1" header="0.5" footer="0.5"/>
  <pageSetup paperSize="9" scale="62" orientation="landscape" r:id="rId1"/>
  <headerFooter alignWithMargins="0">
    <oddHeader>&amp;R2/1.sz. melléklete
...../2018. (......) Egyek Önk.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"/>
  <sheetViews>
    <sheetView zoomScaleNormal="100" workbookViewId="0">
      <selection activeCell="A18" sqref="A18"/>
    </sheetView>
  </sheetViews>
  <sheetFormatPr defaultRowHeight="12.75" x14ac:dyDescent="0.2"/>
  <cols>
    <col min="1" max="1" width="49.28515625" customWidth="1"/>
    <col min="2" max="3" width="20.28515625" customWidth="1"/>
    <col min="4" max="4" width="15.5703125" customWidth="1"/>
    <col min="5" max="5" width="12.28515625" customWidth="1"/>
    <col min="6" max="6" width="13.5703125" customWidth="1"/>
    <col min="7" max="7" width="15.140625" customWidth="1"/>
    <col min="8" max="8" width="17" customWidth="1"/>
    <col min="9" max="9" width="15.5703125" customWidth="1"/>
    <col min="10" max="10" width="13.28515625" customWidth="1"/>
  </cols>
  <sheetData>
    <row r="1" spans="1:10" ht="15.75" customHeight="1" x14ac:dyDescent="0.2">
      <c r="A1" s="871" t="s">
        <v>499</v>
      </c>
      <c r="B1" s="871"/>
      <c r="C1" s="871"/>
      <c r="D1" s="871"/>
      <c r="E1" s="871"/>
      <c r="F1" s="871"/>
      <c r="G1" s="871"/>
      <c r="H1" s="871"/>
      <c r="I1" s="871"/>
      <c r="J1" s="871"/>
    </row>
    <row r="2" spans="1:10" ht="15.75" customHeight="1" x14ac:dyDescent="0.2">
      <c r="A2" s="871"/>
      <c r="B2" s="871"/>
      <c r="C2" s="871"/>
      <c r="D2" s="871"/>
      <c r="E2" s="871"/>
      <c r="F2" s="871"/>
      <c r="G2" s="871"/>
      <c r="H2" s="871"/>
      <c r="I2" s="871"/>
      <c r="J2" s="871"/>
    </row>
    <row r="5" spans="1:10" ht="13.5" thickBot="1" x14ac:dyDescent="0.25"/>
    <row r="6" spans="1:10" ht="51.75" thickBot="1" x14ac:dyDescent="0.25">
      <c r="A6" s="872" t="s">
        <v>185</v>
      </c>
      <c r="B6" s="156" t="s">
        <v>164</v>
      </c>
      <c r="C6" s="156" t="s">
        <v>170</v>
      </c>
      <c r="D6" s="156" t="s">
        <v>183</v>
      </c>
      <c r="E6" s="156" t="s">
        <v>162</v>
      </c>
      <c r="F6" s="156" t="s">
        <v>184</v>
      </c>
      <c r="G6" s="156" t="s">
        <v>181</v>
      </c>
      <c r="H6" s="156" t="s">
        <v>172</v>
      </c>
      <c r="I6" s="156" t="s">
        <v>179</v>
      </c>
      <c r="J6" s="157" t="s">
        <v>30</v>
      </c>
    </row>
    <row r="7" spans="1:10" ht="13.5" thickBot="1" x14ac:dyDescent="0.25">
      <c r="A7" s="874"/>
      <c r="B7" s="202" t="s">
        <v>448</v>
      </c>
      <c r="C7" s="202" t="s">
        <v>448</v>
      </c>
      <c r="D7" s="202" t="s">
        <v>448</v>
      </c>
      <c r="E7" s="202" t="s">
        <v>448</v>
      </c>
      <c r="F7" s="202" t="s">
        <v>448</v>
      </c>
      <c r="G7" s="202" t="s">
        <v>448</v>
      </c>
      <c r="H7" s="202" t="s">
        <v>448</v>
      </c>
      <c r="I7" s="202" t="s">
        <v>448</v>
      </c>
      <c r="J7" s="202" t="s">
        <v>448</v>
      </c>
    </row>
    <row r="8" spans="1:10" ht="31.5" customHeight="1" thickBot="1" x14ac:dyDescent="0.25">
      <c r="A8" s="466" t="s">
        <v>195</v>
      </c>
      <c r="B8" s="634"/>
      <c r="C8" s="634"/>
      <c r="D8" s="634"/>
      <c r="E8" s="634">
        <v>32000</v>
      </c>
      <c r="F8" s="634"/>
      <c r="G8" s="634"/>
      <c r="H8" s="634"/>
      <c r="I8" s="636">
        <v>2223852</v>
      </c>
      <c r="J8" s="638">
        <f>SUM(B8:I8)</f>
        <v>2255852</v>
      </c>
    </row>
    <row r="9" spans="1:10" ht="23.25" customHeight="1" thickBot="1" x14ac:dyDescent="0.25">
      <c r="A9" s="631" t="s">
        <v>196</v>
      </c>
      <c r="B9" s="632">
        <v>0</v>
      </c>
      <c r="C9" s="632">
        <v>0</v>
      </c>
      <c r="D9" s="632">
        <v>0</v>
      </c>
      <c r="E9" s="632">
        <v>0</v>
      </c>
      <c r="F9" s="632">
        <v>0</v>
      </c>
      <c r="G9" s="632">
        <v>0</v>
      </c>
      <c r="H9" s="632">
        <v>0</v>
      </c>
      <c r="I9" s="637">
        <v>0</v>
      </c>
      <c r="J9" s="108">
        <f>SUM(B9:I9)</f>
        <v>0</v>
      </c>
    </row>
    <row r="10" spans="1:10" ht="32.25" customHeight="1" thickBot="1" x14ac:dyDescent="0.25">
      <c r="A10" s="633" t="s">
        <v>30</v>
      </c>
      <c r="B10" s="635">
        <f t="shared" ref="B10:I10" si="0">SUM(B8:B9)</f>
        <v>0</v>
      </c>
      <c r="C10" s="204">
        <f t="shared" si="0"/>
        <v>0</v>
      </c>
      <c r="D10" s="203">
        <f t="shared" si="0"/>
        <v>0</v>
      </c>
      <c r="E10" s="204">
        <f t="shared" si="0"/>
        <v>32000</v>
      </c>
      <c r="F10" s="203">
        <f t="shared" si="0"/>
        <v>0</v>
      </c>
      <c r="G10" s="204">
        <f t="shared" si="0"/>
        <v>0</v>
      </c>
      <c r="H10" s="204">
        <f t="shared" si="0"/>
        <v>0</v>
      </c>
      <c r="I10" s="203">
        <f t="shared" si="0"/>
        <v>2223852</v>
      </c>
      <c r="J10" s="108">
        <f>SUM(B10:I10)</f>
        <v>2255852</v>
      </c>
    </row>
  </sheetData>
  <mergeCells count="2">
    <mergeCell ref="A6:A7"/>
    <mergeCell ref="A1:J2"/>
  </mergeCells>
  <phoneticPr fontId="39" type="noConversion"/>
  <pageMargins left="0.74803149606299213" right="0.74803149606299213" top="0.98425196850393704" bottom="0.98425196850393704" header="0.51181102362204722" footer="0.51181102362204722"/>
  <pageSetup paperSize="9" scale="60" orientation="landscape" r:id="rId1"/>
  <headerFooter scaleWithDoc="0" alignWithMargins="0">
    <oddHeader>&amp;R2.2.sz. melléklete
...../2018. (......) Egyek Önk.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"/>
  <sheetViews>
    <sheetView zoomScaleNormal="100" workbookViewId="0">
      <selection activeCell="A3" sqref="A3"/>
    </sheetView>
  </sheetViews>
  <sheetFormatPr defaultRowHeight="12.75" x14ac:dyDescent="0.2"/>
  <cols>
    <col min="1" max="1" width="49.28515625" customWidth="1"/>
    <col min="2" max="3" width="20.28515625" customWidth="1"/>
    <col min="4" max="4" width="15.5703125" customWidth="1"/>
    <col min="5" max="5" width="12.28515625" customWidth="1"/>
    <col min="6" max="6" width="13.5703125" customWidth="1"/>
    <col min="7" max="7" width="15.140625" customWidth="1"/>
    <col min="8" max="8" width="17" customWidth="1"/>
    <col min="9" max="9" width="15.5703125" customWidth="1"/>
    <col min="10" max="10" width="13.28515625" customWidth="1"/>
  </cols>
  <sheetData>
    <row r="1" spans="1:10" ht="15.75" customHeight="1" x14ac:dyDescent="0.2">
      <c r="A1" s="871" t="s">
        <v>500</v>
      </c>
      <c r="B1" s="871"/>
      <c r="C1" s="871"/>
      <c r="D1" s="871"/>
      <c r="E1" s="871"/>
      <c r="F1" s="871"/>
      <c r="G1" s="871"/>
      <c r="H1" s="871"/>
      <c r="I1" s="871"/>
      <c r="J1" s="871"/>
    </row>
    <row r="2" spans="1:10" ht="15.75" customHeight="1" x14ac:dyDescent="0.2">
      <c r="A2" s="871"/>
      <c r="B2" s="871"/>
      <c r="C2" s="871"/>
      <c r="D2" s="871"/>
      <c r="E2" s="871"/>
      <c r="F2" s="871"/>
      <c r="G2" s="871"/>
      <c r="H2" s="871"/>
      <c r="I2" s="871"/>
      <c r="J2" s="871"/>
    </row>
    <row r="5" spans="1:10" ht="13.5" thickBot="1" x14ac:dyDescent="0.25"/>
    <row r="6" spans="1:10" ht="51.75" thickBot="1" x14ac:dyDescent="0.25">
      <c r="A6" s="872" t="s">
        <v>185</v>
      </c>
      <c r="B6" s="156" t="s">
        <v>164</v>
      </c>
      <c r="C6" s="156" t="s">
        <v>170</v>
      </c>
      <c r="D6" s="156" t="s">
        <v>183</v>
      </c>
      <c r="E6" s="156" t="s">
        <v>162</v>
      </c>
      <c r="F6" s="156" t="s">
        <v>184</v>
      </c>
      <c r="G6" s="156" t="s">
        <v>181</v>
      </c>
      <c r="H6" s="156" t="s">
        <v>172</v>
      </c>
      <c r="I6" s="156" t="s">
        <v>179</v>
      </c>
      <c r="J6" s="157" t="s">
        <v>30</v>
      </c>
    </row>
    <row r="7" spans="1:10" ht="13.5" thickBot="1" x14ac:dyDescent="0.25">
      <c r="A7" s="874"/>
      <c r="B7" s="202" t="s">
        <v>448</v>
      </c>
      <c r="C7" s="202" t="s">
        <v>448</v>
      </c>
      <c r="D7" s="202" t="s">
        <v>448</v>
      </c>
      <c r="E7" s="202" t="s">
        <v>448</v>
      </c>
      <c r="F7" s="202" t="s">
        <v>448</v>
      </c>
      <c r="G7" s="202" t="s">
        <v>448</v>
      </c>
      <c r="H7" s="202" t="s">
        <v>448</v>
      </c>
      <c r="I7" s="202" t="s">
        <v>448</v>
      </c>
      <c r="J7" s="202" t="s">
        <v>448</v>
      </c>
    </row>
    <row r="8" spans="1:10" ht="31.5" customHeight="1" thickBot="1" x14ac:dyDescent="0.25">
      <c r="A8" s="466" t="s">
        <v>195</v>
      </c>
      <c r="B8" s="634"/>
      <c r="C8" s="634"/>
      <c r="D8" s="634"/>
      <c r="E8" s="634">
        <v>32000</v>
      </c>
      <c r="F8" s="634"/>
      <c r="G8" s="634"/>
      <c r="H8" s="634"/>
      <c r="I8" s="636">
        <v>2223852</v>
      </c>
      <c r="J8" s="638">
        <f>SUM(B8:I8)</f>
        <v>2255852</v>
      </c>
    </row>
    <row r="9" spans="1:10" ht="23.25" customHeight="1" thickBot="1" x14ac:dyDescent="0.25">
      <c r="A9" s="631" t="s">
        <v>196</v>
      </c>
      <c r="B9" s="632">
        <v>0</v>
      </c>
      <c r="C9" s="632">
        <v>0</v>
      </c>
      <c r="D9" s="632">
        <v>0</v>
      </c>
      <c r="E9" s="632">
        <v>0</v>
      </c>
      <c r="F9" s="632">
        <v>0</v>
      </c>
      <c r="G9" s="632">
        <v>0</v>
      </c>
      <c r="H9" s="632">
        <v>0</v>
      </c>
      <c r="I9" s="637">
        <v>0</v>
      </c>
      <c r="J9" s="108">
        <f>SUM(B9:I9)</f>
        <v>0</v>
      </c>
    </row>
    <row r="10" spans="1:10" ht="32.25" customHeight="1" thickBot="1" x14ac:dyDescent="0.25">
      <c r="A10" s="633" t="s">
        <v>30</v>
      </c>
      <c r="B10" s="635">
        <f t="shared" ref="B10:I10" si="0">SUM(B8:B9)</f>
        <v>0</v>
      </c>
      <c r="C10" s="204">
        <f t="shared" si="0"/>
        <v>0</v>
      </c>
      <c r="D10" s="203">
        <f t="shared" si="0"/>
        <v>0</v>
      </c>
      <c r="E10" s="204">
        <f t="shared" si="0"/>
        <v>32000</v>
      </c>
      <c r="F10" s="203">
        <f t="shared" si="0"/>
        <v>0</v>
      </c>
      <c r="G10" s="204">
        <f t="shared" si="0"/>
        <v>0</v>
      </c>
      <c r="H10" s="204">
        <f t="shared" si="0"/>
        <v>0</v>
      </c>
      <c r="I10" s="203">
        <f t="shared" si="0"/>
        <v>2223852</v>
      </c>
      <c r="J10" s="108">
        <f>SUM(B10:I10)</f>
        <v>2255852</v>
      </c>
    </row>
  </sheetData>
  <mergeCells count="2">
    <mergeCell ref="A1:J2"/>
    <mergeCell ref="A6:A7"/>
  </mergeCells>
  <pageMargins left="0.74803149606299213" right="0.74803149606299213" top="0.98425196850393704" bottom="0.98425196850393704" header="0.51181102362204722" footer="0.51181102362204722"/>
  <pageSetup paperSize="9" scale="60" orientation="landscape" r:id="rId1"/>
  <headerFooter scaleWithDoc="0" alignWithMargins="0">
    <oddHeader>&amp;R2.2.sz. melléklete
...../2018. (......) Egyek Önk.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2"/>
  <sheetViews>
    <sheetView zoomScaleNormal="100" workbookViewId="0">
      <selection activeCell="A22" sqref="A22"/>
    </sheetView>
  </sheetViews>
  <sheetFormatPr defaultRowHeight="12.75" x14ac:dyDescent="0.2"/>
  <cols>
    <col min="1" max="1" width="59.42578125" customWidth="1"/>
    <col min="2" max="3" width="17.42578125" customWidth="1"/>
    <col min="4" max="4" width="19.7109375" customWidth="1"/>
    <col min="5" max="5" width="17.85546875" customWidth="1"/>
    <col min="6" max="6" width="14.5703125" customWidth="1"/>
    <col min="7" max="7" width="15.28515625" customWidth="1"/>
    <col min="8" max="8" width="15.42578125" customWidth="1"/>
    <col min="9" max="9" width="13.28515625" customWidth="1"/>
    <col min="10" max="10" width="17.5703125" customWidth="1"/>
  </cols>
  <sheetData>
    <row r="1" spans="1:10" ht="15.75" customHeight="1" x14ac:dyDescent="0.2">
      <c r="A1" s="871" t="s">
        <v>501</v>
      </c>
      <c r="B1" s="871"/>
      <c r="C1" s="871"/>
      <c r="D1" s="871"/>
      <c r="E1" s="871"/>
      <c r="F1" s="871"/>
      <c r="G1" s="871"/>
      <c r="H1" s="871"/>
      <c r="I1" s="871"/>
      <c r="J1" s="871"/>
    </row>
    <row r="2" spans="1:10" ht="12.75" customHeight="1" x14ac:dyDescent="0.2">
      <c r="A2" s="871"/>
      <c r="B2" s="871"/>
      <c r="C2" s="871"/>
      <c r="D2" s="871"/>
      <c r="E2" s="871"/>
      <c r="F2" s="871"/>
      <c r="G2" s="871"/>
      <c r="H2" s="871"/>
      <c r="I2" s="871"/>
      <c r="J2" s="871"/>
    </row>
    <row r="5" spans="1:10" ht="13.5" thickBot="1" x14ac:dyDescent="0.25"/>
    <row r="6" spans="1:10" ht="51.75" thickBot="1" x14ac:dyDescent="0.25">
      <c r="A6" s="872" t="s">
        <v>185</v>
      </c>
      <c r="B6" s="156" t="s">
        <v>164</v>
      </c>
      <c r="C6" s="156" t="s">
        <v>170</v>
      </c>
      <c r="D6" s="156" t="s">
        <v>183</v>
      </c>
      <c r="E6" s="156" t="s">
        <v>162</v>
      </c>
      <c r="F6" s="156" t="s">
        <v>184</v>
      </c>
      <c r="G6" s="156" t="s">
        <v>181</v>
      </c>
      <c r="H6" s="156" t="s">
        <v>172</v>
      </c>
      <c r="I6" s="156" t="s">
        <v>179</v>
      </c>
      <c r="J6" s="157" t="s">
        <v>30</v>
      </c>
    </row>
    <row r="7" spans="1:10" ht="13.5" thickBot="1" x14ac:dyDescent="0.25">
      <c r="A7" s="873"/>
      <c r="B7" s="202" t="s">
        <v>448</v>
      </c>
      <c r="C7" s="202" t="s">
        <v>448</v>
      </c>
      <c r="D7" s="202" t="s">
        <v>448</v>
      </c>
      <c r="E7" s="202" t="s">
        <v>448</v>
      </c>
      <c r="F7" s="202" t="s">
        <v>448</v>
      </c>
      <c r="G7" s="202" t="s">
        <v>448</v>
      </c>
      <c r="H7" s="202" t="s">
        <v>448</v>
      </c>
      <c r="I7" s="202" t="s">
        <v>448</v>
      </c>
      <c r="J7" s="202" t="s">
        <v>448</v>
      </c>
    </row>
    <row r="8" spans="1:10" x14ac:dyDescent="0.2">
      <c r="A8" s="639" t="s">
        <v>197</v>
      </c>
      <c r="B8" s="264">
        <v>0</v>
      </c>
      <c r="C8" s="264">
        <v>0</v>
      </c>
      <c r="D8" s="264">
        <v>0</v>
      </c>
      <c r="E8" s="265">
        <f>SUM(B8:D8)</f>
        <v>0</v>
      </c>
      <c r="F8" s="482">
        <v>0</v>
      </c>
      <c r="G8" s="482">
        <v>0</v>
      </c>
      <c r="H8" s="482">
        <v>0</v>
      </c>
      <c r="I8" s="645">
        <v>0</v>
      </c>
      <c r="J8" s="648">
        <f>SUM(B8:I8)</f>
        <v>0</v>
      </c>
    </row>
    <row r="9" spans="1:10" x14ac:dyDescent="0.2">
      <c r="A9" s="263" t="s">
        <v>198</v>
      </c>
      <c r="B9" s="264">
        <v>0</v>
      </c>
      <c r="C9" s="264">
        <v>0</v>
      </c>
      <c r="D9" s="264">
        <v>0</v>
      </c>
      <c r="E9" s="266">
        <v>590000</v>
      </c>
      <c r="F9" s="482">
        <v>0</v>
      </c>
      <c r="G9" s="482">
        <v>0</v>
      </c>
      <c r="H9" s="482">
        <v>0</v>
      </c>
      <c r="I9" s="645">
        <v>0</v>
      </c>
      <c r="J9" s="648">
        <f>SUM(B9:I9)</f>
        <v>590000</v>
      </c>
    </row>
    <row r="10" spans="1:10" x14ac:dyDescent="0.2">
      <c r="A10" s="263" t="s">
        <v>199</v>
      </c>
      <c r="B10" s="264">
        <v>0</v>
      </c>
      <c r="C10" s="264">
        <v>0</v>
      </c>
      <c r="D10" s="264">
        <v>0</v>
      </c>
      <c r="E10" s="265">
        <v>0</v>
      </c>
      <c r="F10" s="482">
        <v>0</v>
      </c>
      <c r="G10" s="482">
        <v>0</v>
      </c>
      <c r="H10" s="482">
        <v>0</v>
      </c>
      <c r="I10" s="645">
        <v>0</v>
      </c>
      <c r="J10" s="648">
        <f>SUM(B10:I10)</f>
        <v>0</v>
      </c>
    </row>
    <row r="11" spans="1:10" ht="13.5" thickBot="1" x14ac:dyDescent="0.25">
      <c r="A11" s="640" t="s">
        <v>200</v>
      </c>
      <c r="B11" s="632">
        <v>0</v>
      </c>
      <c r="C11" s="632">
        <v>0</v>
      </c>
      <c r="D11" s="632">
        <v>0</v>
      </c>
      <c r="E11" s="641">
        <f>SUM(B11:D11)</f>
        <v>0</v>
      </c>
      <c r="F11" s="642">
        <v>0</v>
      </c>
      <c r="G11" s="642">
        <v>0</v>
      </c>
      <c r="H11" s="642">
        <v>0</v>
      </c>
      <c r="I11" s="646"/>
      <c r="J11" s="649">
        <f>SUM(B11:I11)</f>
        <v>0</v>
      </c>
    </row>
    <row r="12" spans="1:10" s="111" customFormat="1" ht="13.5" thickBot="1" x14ac:dyDescent="0.25">
      <c r="A12" s="643" t="s">
        <v>110</v>
      </c>
      <c r="B12" s="644">
        <f>SUM(B8:B9)</f>
        <v>0</v>
      </c>
      <c r="C12" s="644">
        <f>SUM(C8:C9)</f>
        <v>0</v>
      </c>
      <c r="D12" s="644">
        <f t="shared" ref="D12:I12" si="0">SUM(D8:D11)</f>
        <v>0</v>
      </c>
      <c r="E12" s="644">
        <f t="shared" si="0"/>
        <v>590000</v>
      </c>
      <c r="F12" s="644">
        <f t="shared" si="0"/>
        <v>0</v>
      </c>
      <c r="G12" s="644">
        <f t="shared" si="0"/>
        <v>0</v>
      </c>
      <c r="H12" s="644">
        <f t="shared" si="0"/>
        <v>0</v>
      </c>
      <c r="I12" s="647">
        <f t="shared" si="0"/>
        <v>0</v>
      </c>
      <c r="J12" s="650">
        <f>SUM(B12:I12)</f>
        <v>590000</v>
      </c>
    </row>
  </sheetData>
  <mergeCells count="2">
    <mergeCell ref="A6:A7"/>
    <mergeCell ref="A1:J2"/>
  </mergeCells>
  <phoneticPr fontId="39" type="noConversion"/>
  <pageMargins left="0.75" right="0.75" top="1" bottom="1" header="0.5" footer="0.5"/>
  <pageSetup paperSize="9" scale="63" orientation="landscape" r:id="rId1"/>
  <headerFooter alignWithMargins="0">
    <oddHeader>&amp;R2.3.sz. melléklete
...../2018. (......) Egyek Önk.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7"/>
  <sheetViews>
    <sheetView zoomScaleNormal="100" workbookViewId="0">
      <selection activeCell="C17" sqref="C17"/>
    </sheetView>
  </sheetViews>
  <sheetFormatPr defaultRowHeight="12.75" x14ac:dyDescent="0.2"/>
  <cols>
    <col min="1" max="1" width="58.5703125" customWidth="1"/>
    <col min="2" max="3" width="17.42578125" customWidth="1"/>
    <col min="4" max="4" width="14" customWidth="1"/>
    <col min="5" max="5" width="15.140625" customWidth="1"/>
    <col min="6" max="6" width="12" customWidth="1"/>
    <col min="7" max="7" width="11.5703125" customWidth="1"/>
    <col min="8" max="8" width="13.28515625" customWidth="1"/>
    <col min="9" max="9" width="14.7109375" customWidth="1"/>
    <col min="10" max="10" width="13" customWidth="1"/>
  </cols>
  <sheetData>
    <row r="1" spans="1:10" ht="15.75" customHeight="1" x14ac:dyDescent="0.2">
      <c r="A1" s="871" t="s">
        <v>502</v>
      </c>
      <c r="B1" s="871"/>
      <c r="C1" s="871"/>
      <c r="D1" s="871"/>
      <c r="E1" s="871"/>
      <c r="F1" s="871"/>
      <c r="G1" s="871"/>
      <c r="H1" s="871"/>
      <c r="I1" s="871"/>
      <c r="J1" s="871"/>
    </row>
    <row r="2" spans="1:10" ht="12.75" customHeight="1" x14ac:dyDescent="0.2">
      <c r="A2" s="871"/>
      <c r="B2" s="871"/>
      <c r="C2" s="871"/>
      <c r="D2" s="871"/>
      <c r="E2" s="871"/>
      <c r="F2" s="871"/>
      <c r="G2" s="871"/>
      <c r="H2" s="871"/>
      <c r="I2" s="871"/>
      <c r="J2" s="871"/>
    </row>
    <row r="5" spans="1:10" ht="13.5" thickBot="1" x14ac:dyDescent="0.25"/>
    <row r="6" spans="1:10" ht="64.5" thickBot="1" x14ac:dyDescent="0.25">
      <c r="A6" s="872" t="s">
        <v>185</v>
      </c>
      <c r="B6" s="156" t="s">
        <v>164</v>
      </c>
      <c r="C6" s="156" t="s">
        <v>170</v>
      </c>
      <c r="D6" s="156" t="s">
        <v>183</v>
      </c>
      <c r="E6" s="156" t="s">
        <v>162</v>
      </c>
      <c r="F6" s="156" t="s">
        <v>184</v>
      </c>
      <c r="G6" s="156" t="s">
        <v>181</v>
      </c>
      <c r="H6" s="156" t="s">
        <v>172</v>
      </c>
      <c r="I6" s="156" t="s">
        <v>179</v>
      </c>
      <c r="J6" s="157" t="s">
        <v>30</v>
      </c>
    </row>
    <row r="7" spans="1:10" ht="13.5" thickBot="1" x14ac:dyDescent="0.25">
      <c r="A7" s="873"/>
      <c r="B7" s="202" t="s">
        <v>448</v>
      </c>
      <c r="C7" s="202" t="s">
        <v>448</v>
      </c>
      <c r="D7" s="202" t="s">
        <v>448</v>
      </c>
      <c r="E7" s="202" t="s">
        <v>448</v>
      </c>
      <c r="F7" s="202" t="s">
        <v>448</v>
      </c>
      <c r="G7" s="202" t="s">
        <v>448</v>
      </c>
      <c r="H7" s="202" t="s">
        <v>448</v>
      </c>
      <c r="I7" s="202" t="s">
        <v>448</v>
      </c>
      <c r="J7" s="202" t="s">
        <v>448</v>
      </c>
    </row>
    <row r="8" spans="1:10" x14ac:dyDescent="0.2">
      <c r="A8" s="639" t="s">
        <v>197</v>
      </c>
      <c r="B8" s="264">
        <v>0</v>
      </c>
      <c r="C8" s="264">
        <v>0</v>
      </c>
      <c r="D8" s="264">
        <v>0</v>
      </c>
      <c r="E8" s="265">
        <f>SUM(B8:D8)</f>
        <v>0</v>
      </c>
      <c r="F8" s="482">
        <v>0</v>
      </c>
      <c r="G8" s="482">
        <v>0</v>
      </c>
      <c r="H8" s="482">
        <v>0</v>
      </c>
      <c r="I8" s="645">
        <v>0</v>
      </c>
      <c r="J8" s="648">
        <f>SUM(B8:I8)</f>
        <v>0</v>
      </c>
    </row>
    <row r="9" spans="1:10" x14ac:dyDescent="0.2">
      <c r="A9" s="263" t="s">
        <v>198</v>
      </c>
      <c r="B9" s="264">
        <v>0</v>
      </c>
      <c r="C9" s="264">
        <v>0</v>
      </c>
      <c r="D9" s="264">
        <v>0</v>
      </c>
      <c r="E9" s="266">
        <v>590000</v>
      </c>
      <c r="F9" s="482">
        <v>0</v>
      </c>
      <c r="G9" s="482">
        <v>0</v>
      </c>
      <c r="H9" s="482">
        <v>0</v>
      </c>
      <c r="I9" s="645">
        <v>0</v>
      </c>
      <c r="J9" s="648">
        <f>SUM(B9:I9)</f>
        <v>590000</v>
      </c>
    </row>
    <row r="10" spans="1:10" x14ac:dyDescent="0.2">
      <c r="A10" s="263" t="s">
        <v>199</v>
      </c>
      <c r="B10" s="264">
        <v>0</v>
      </c>
      <c r="C10" s="264">
        <v>0</v>
      </c>
      <c r="D10" s="264">
        <v>0</v>
      </c>
      <c r="E10" s="265">
        <v>0</v>
      </c>
      <c r="F10" s="482">
        <v>0</v>
      </c>
      <c r="G10" s="482">
        <v>0</v>
      </c>
      <c r="H10" s="482">
        <v>0</v>
      </c>
      <c r="I10" s="645">
        <v>0</v>
      </c>
      <c r="J10" s="648">
        <f>SUM(B10:I10)</f>
        <v>0</v>
      </c>
    </row>
    <row r="11" spans="1:10" ht="13.5" thickBot="1" x14ac:dyDescent="0.25">
      <c r="A11" s="640" t="s">
        <v>200</v>
      </c>
      <c r="B11" s="632">
        <v>0</v>
      </c>
      <c r="C11" s="632">
        <v>0</v>
      </c>
      <c r="D11" s="632">
        <v>0</v>
      </c>
      <c r="E11" s="641">
        <f>SUM(B11:D11)</f>
        <v>0</v>
      </c>
      <c r="F11" s="642">
        <v>0</v>
      </c>
      <c r="G11" s="642">
        <v>0</v>
      </c>
      <c r="H11" s="642">
        <v>0</v>
      </c>
      <c r="I11" s="646"/>
      <c r="J11" s="649">
        <f>SUM(B11:I11)</f>
        <v>0</v>
      </c>
    </row>
    <row r="12" spans="1:10" s="111" customFormat="1" ht="13.5" thickBot="1" x14ac:dyDescent="0.25">
      <c r="A12" s="643" t="s">
        <v>110</v>
      </c>
      <c r="B12" s="644">
        <f>SUM(B8:B9)</f>
        <v>0</v>
      </c>
      <c r="C12" s="644">
        <f>SUM(C8:C9)</f>
        <v>0</v>
      </c>
      <c r="D12" s="644">
        <f t="shared" ref="D12:I12" si="0">SUM(D8:D11)</f>
        <v>0</v>
      </c>
      <c r="E12" s="644">
        <f t="shared" si="0"/>
        <v>590000</v>
      </c>
      <c r="F12" s="644">
        <f t="shared" si="0"/>
        <v>0</v>
      </c>
      <c r="G12" s="644">
        <f t="shared" si="0"/>
        <v>0</v>
      </c>
      <c r="H12" s="644">
        <f t="shared" si="0"/>
        <v>0</v>
      </c>
      <c r="I12" s="647">
        <f t="shared" si="0"/>
        <v>0</v>
      </c>
      <c r="J12" s="650">
        <f>SUM(B12:I12)</f>
        <v>590000</v>
      </c>
    </row>
    <row r="16" spans="1:10" ht="13.5" thickBot="1" x14ac:dyDescent="0.25"/>
    <row r="17" spans="1:1" ht="13.5" thickBot="1" x14ac:dyDescent="0.25">
      <c r="A17" s="651"/>
    </row>
  </sheetData>
  <mergeCells count="2">
    <mergeCell ref="A6:A7"/>
    <mergeCell ref="A1:J2"/>
  </mergeCells>
  <phoneticPr fontId="39" type="noConversion"/>
  <pageMargins left="0.75" right="0.75" top="1" bottom="1" header="0.5" footer="0.5"/>
  <pageSetup paperSize="9" scale="70" orientation="landscape" r:id="rId1"/>
  <headerFooter alignWithMargins="0">
    <oddHeader>&amp;R2.3)a sz. melléklete
...../2018. (......) Egyek Önk.</oddHeader>
  </headerFooter>
  <colBreaks count="1" manualBreakCount="1">
    <brk id="10" max="1048575" man="1"/>
  </col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3"/>
  <dimension ref="A1:K66"/>
  <sheetViews>
    <sheetView zoomScaleNormal="100" workbookViewId="0">
      <selection activeCell="M15" sqref="M15"/>
    </sheetView>
  </sheetViews>
  <sheetFormatPr defaultRowHeight="12.75" x14ac:dyDescent="0.2"/>
  <cols>
    <col min="5" max="5" width="30.42578125" customWidth="1"/>
    <col min="6" max="6" width="11.28515625" style="141" customWidth="1"/>
    <col min="7" max="7" width="16.7109375" customWidth="1"/>
    <col min="8" max="8" width="17.85546875" style="134" customWidth="1"/>
    <col min="9" max="9" width="12.7109375" customWidth="1"/>
    <col min="11" max="11" width="10.7109375" bestFit="1" customWidth="1"/>
    <col min="12" max="12" width="12" customWidth="1"/>
  </cols>
  <sheetData>
    <row r="1" spans="1:11" ht="13.5" customHeight="1" thickBot="1" x14ac:dyDescent="0.25">
      <c r="A1" s="885" t="s">
        <v>45</v>
      </c>
      <c r="B1" s="885"/>
      <c r="C1" s="885"/>
      <c r="D1" s="885"/>
      <c r="E1" s="885"/>
      <c r="F1" s="881" t="s">
        <v>449</v>
      </c>
      <c r="G1" s="881"/>
      <c r="H1" s="881"/>
      <c r="I1" s="14"/>
    </row>
    <row r="2" spans="1:11" ht="13.5" thickBot="1" x14ac:dyDescent="0.25">
      <c r="A2" s="885"/>
      <c r="B2" s="885"/>
      <c r="C2" s="885"/>
      <c r="D2" s="885"/>
      <c r="E2" s="885"/>
      <c r="F2" s="882" t="s">
        <v>33</v>
      </c>
      <c r="G2" s="883" t="s">
        <v>43</v>
      </c>
      <c r="H2" s="884"/>
      <c r="I2" s="9"/>
    </row>
    <row r="3" spans="1:11" ht="13.5" thickBot="1" x14ac:dyDescent="0.25">
      <c r="A3" s="885"/>
      <c r="B3" s="885"/>
      <c r="C3" s="885"/>
      <c r="D3" s="885"/>
      <c r="E3" s="885"/>
      <c r="F3" s="882"/>
      <c r="G3" s="21" t="s">
        <v>379</v>
      </c>
      <c r="H3" s="131" t="s">
        <v>44</v>
      </c>
      <c r="I3" s="9"/>
    </row>
    <row r="4" spans="1:11" s="224" customFormat="1" ht="15" x14ac:dyDescent="0.25">
      <c r="A4" s="886" t="s">
        <v>149</v>
      </c>
      <c r="B4" s="887"/>
      <c r="C4" s="887"/>
      <c r="D4" s="887"/>
      <c r="E4" s="887"/>
      <c r="F4" s="887"/>
      <c r="G4" s="888"/>
      <c r="H4" s="222">
        <f>H5+H16+H17+H19+H20+H18</f>
        <v>253265119</v>
      </c>
      <c r="I4" s="223"/>
    </row>
    <row r="5" spans="1:11" ht="13.5" thickBot="1" x14ac:dyDescent="0.25">
      <c r="A5" s="878" t="s">
        <v>139</v>
      </c>
      <c r="B5" s="879"/>
      <c r="C5" s="879"/>
      <c r="D5" s="879"/>
      <c r="E5" s="879"/>
      <c r="F5" s="879"/>
      <c r="G5" s="880"/>
      <c r="H5" s="216">
        <f>H7+H12+H15+H6+H13+H14</f>
        <v>176274714</v>
      </c>
      <c r="I5" s="12"/>
    </row>
    <row r="6" spans="1:11" s="213" customFormat="1" ht="13.5" thickBot="1" x14ac:dyDescent="0.25">
      <c r="A6" s="875" t="s">
        <v>140</v>
      </c>
      <c r="B6" s="876"/>
      <c r="C6" s="876"/>
      <c r="D6" s="876"/>
      <c r="E6" s="877"/>
      <c r="F6" s="267">
        <v>16.57</v>
      </c>
      <c r="G6" s="217">
        <v>4580000</v>
      </c>
      <c r="H6" s="218">
        <f>F6*G6</f>
        <v>75890600</v>
      </c>
      <c r="I6" s="212"/>
    </row>
    <row r="7" spans="1:11" s="110" customFormat="1" ht="13.5" thickBot="1" x14ac:dyDescent="0.25">
      <c r="A7" s="889" t="s">
        <v>141</v>
      </c>
      <c r="B7" s="890"/>
      <c r="C7" s="890"/>
      <c r="D7" s="890"/>
      <c r="E7" s="891"/>
      <c r="F7" s="219"/>
      <c r="G7" s="220"/>
      <c r="H7" s="221">
        <f>SUM(H8:H11)</f>
        <v>29695400</v>
      </c>
      <c r="I7" s="214"/>
    </row>
    <row r="8" spans="1:11" x14ac:dyDescent="0.2">
      <c r="A8" s="898" t="s">
        <v>142</v>
      </c>
      <c r="B8" s="899"/>
      <c r="C8" s="899"/>
      <c r="D8" s="899"/>
      <c r="E8" s="899"/>
      <c r="F8" s="271">
        <v>22300</v>
      </c>
      <c r="G8" s="272"/>
      <c r="H8" s="273">
        <v>8966830</v>
      </c>
      <c r="I8" s="6"/>
    </row>
    <row r="9" spans="1:11" x14ac:dyDescent="0.2">
      <c r="A9" s="900" t="s">
        <v>143</v>
      </c>
      <c r="B9" s="901"/>
      <c r="C9" s="901"/>
      <c r="D9" s="901"/>
      <c r="E9" s="901"/>
      <c r="F9" s="179"/>
      <c r="G9" s="268"/>
      <c r="H9" s="260">
        <v>12704000</v>
      </c>
      <c r="I9" s="6"/>
    </row>
    <row r="10" spans="1:11" x14ac:dyDescent="0.2">
      <c r="A10" s="900" t="s">
        <v>144</v>
      </c>
      <c r="B10" s="901"/>
      <c r="C10" s="901"/>
      <c r="D10" s="901"/>
      <c r="E10" s="901"/>
      <c r="F10" s="179"/>
      <c r="G10" s="268"/>
      <c r="H10" s="260">
        <v>100000</v>
      </c>
      <c r="I10" s="6"/>
    </row>
    <row r="11" spans="1:11" ht="13.5" thickBot="1" x14ac:dyDescent="0.25">
      <c r="A11" s="900" t="s">
        <v>145</v>
      </c>
      <c r="B11" s="901"/>
      <c r="C11" s="901"/>
      <c r="D11" s="901"/>
      <c r="E11" s="901"/>
      <c r="F11" s="182"/>
      <c r="G11" s="269"/>
      <c r="H11" s="270">
        <v>7924570</v>
      </c>
      <c r="I11" s="6"/>
    </row>
    <row r="12" spans="1:11" s="111" customFormat="1" ht="14.25" thickBot="1" x14ac:dyDescent="0.3">
      <c r="A12" s="892" t="s">
        <v>146</v>
      </c>
      <c r="B12" s="893"/>
      <c r="C12" s="893"/>
      <c r="D12" s="893"/>
      <c r="E12" s="894"/>
      <c r="F12" s="225"/>
      <c r="G12" s="226"/>
      <c r="H12" s="227">
        <v>14550300</v>
      </c>
      <c r="I12" s="215"/>
      <c r="K12" s="779"/>
    </row>
    <row r="13" spans="1:11" s="111" customFormat="1" ht="14.25" thickBot="1" x14ac:dyDescent="0.3">
      <c r="A13" s="892" t="s">
        <v>317</v>
      </c>
      <c r="B13" s="893"/>
      <c r="C13" s="893"/>
      <c r="D13" s="893"/>
      <c r="E13" s="894"/>
      <c r="F13" s="225"/>
      <c r="G13" s="226"/>
      <c r="H13" s="227">
        <v>54406814</v>
      </c>
      <c r="I13" s="215"/>
      <c r="K13" s="779"/>
    </row>
    <row r="14" spans="1:11" s="111" customFormat="1" ht="14.25" thickBot="1" x14ac:dyDescent="0.3">
      <c r="A14" s="892" t="s">
        <v>503</v>
      </c>
      <c r="B14" s="893"/>
      <c r="C14" s="893"/>
      <c r="D14" s="893"/>
      <c r="E14" s="894"/>
      <c r="F14" s="225"/>
      <c r="G14" s="226"/>
      <c r="H14" s="227">
        <v>1681600</v>
      </c>
      <c r="I14" s="215"/>
      <c r="K14" s="779"/>
    </row>
    <row r="15" spans="1:11" s="111" customFormat="1" ht="14.25" thickBot="1" x14ac:dyDescent="0.3">
      <c r="A15" s="892" t="s">
        <v>318</v>
      </c>
      <c r="B15" s="893"/>
      <c r="C15" s="893"/>
      <c r="D15" s="893"/>
      <c r="E15" s="894"/>
      <c r="F15" s="225">
        <v>100</v>
      </c>
      <c r="G15" s="226">
        <v>500</v>
      </c>
      <c r="H15" s="227">
        <f>F15*G15</f>
        <v>50000</v>
      </c>
      <c r="I15" s="215"/>
    </row>
    <row r="16" spans="1:11" s="111" customFormat="1" ht="14.25" thickBot="1" x14ac:dyDescent="0.3">
      <c r="A16" s="892" t="s">
        <v>147</v>
      </c>
      <c r="B16" s="893"/>
      <c r="C16" s="893"/>
      <c r="D16" s="893"/>
      <c r="E16" s="894"/>
      <c r="F16" s="225"/>
      <c r="G16" s="226"/>
      <c r="H16" s="227">
        <v>57422165</v>
      </c>
      <c r="I16" s="215"/>
    </row>
    <row r="17" spans="1:9" s="111" customFormat="1" ht="14.25" thickBot="1" x14ac:dyDescent="0.3">
      <c r="A17" s="905" t="s">
        <v>148</v>
      </c>
      <c r="B17" s="906"/>
      <c r="C17" s="906"/>
      <c r="D17" s="906"/>
      <c r="E17" s="907"/>
      <c r="F17" s="225" t="s">
        <v>201</v>
      </c>
      <c r="G17" s="228">
        <v>3100000</v>
      </c>
      <c r="H17" s="229">
        <v>3100000</v>
      </c>
      <c r="I17" s="215"/>
    </row>
    <row r="18" spans="1:9" s="111" customFormat="1" ht="34.5" customHeight="1" thickBot="1" x14ac:dyDescent="0.3">
      <c r="A18" s="902" t="s">
        <v>380</v>
      </c>
      <c r="B18" s="903"/>
      <c r="C18" s="903"/>
      <c r="D18" s="903"/>
      <c r="E18" s="904"/>
      <c r="F18" s="225"/>
      <c r="G18" s="228">
        <v>570</v>
      </c>
      <c r="H18" s="233">
        <v>9690000</v>
      </c>
      <c r="I18" s="215"/>
    </row>
    <row r="19" spans="1:9" s="111" customFormat="1" ht="14.25" thickBot="1" x14ac:dyDescent="0.3">
      <c r="A19" s="892" t="s">
        <v>202</v>
      </c>
      <c r="B19" s="893"/>
      <c r="C19" s="893"/>
      <c r="D19" s="893"/>
      <c r="E19" s="894"/>
      <c r="F19" s="225">
        <v>99</v>
      </c>
      <c r="G19" s="228">
        <v>2550</v>
      </c>
      <c r="H19" s="233">
        <v>257550</v>
      </c>
      <c r="I19" s="215"/>
    </row>
    <row r="20" spans="1:9" ht="27" customHeight="1" thickBot="1" x14ac:dyDescent="0.25">
      <c r="A20" s="895" t="s">
        <v>152</v>
      </c>
      <c r="B20" s="896"/>
      <c r="C20" s="896"/>
      <c r="D20" s="896"/>
      <c r="E20" s="897"/>
      <c r="F20" s="231">
        <v>1210</v>
      </c>
      <c r="G20" s="232">
        <v>5448</v>
      </c>
      <c r="H20" s="233">
        <v>6520690</v>
      </c>
      <c r="I20" s="6"/>
    </row>
    <row r="21" spans="1:9" x14ac:dyDescent="0.2">
      <c r="A21" s="17"/>
      <c r="B21" s="5"/>
      <c r="C21" s="8"/>
      <c r="D21" s="5"/>
      <c r="E21" s="5"/>
      <c r="F21" s="143"/>
      <c r="G21" s="6"/>
      <c r="H21" s="130"/>
      <c r="I21" s="6"/>
    </row>
    <row r="22" spans="1:9" x14ac:dyDescent="0.2">
      <c r="A22" s="17"/>
      <c r="B22" s="5"/>
      <c r="C22" s="8"/>
      <c r="D22" s="5"/>
      <c r="E22" s="5"/>
      <c r="F22" s="143"/>
      <c r="G22" s="6"/>
      <c r="H22" s="130"/>
      <c r="I22" s="6"/>
    </row>
    <row r="23" spans="1:9" x14ac:dyDescent="0.2">
      <c r="A23" s="17"/>
      <c r="B23" s="5"/>
      <c r="C23" s="8"/>
      <c r="D23" s="5"/>
      <c r="E23" s="5"/>
      <c r="F23" s="143"/>
      <c r="G23" s="6"/>
      <c r="H23" s="130"/>
      <c r="I23" s="6"/>
    </row>
    <row r="24" spans="1:9" x14ac:dyDescent="0.2">
      <c r="A24" s="17"/>
      <c r="B24" s="5"/>
      <c r="C24" s="8"/>
      <c r="D24" s="5"/>
      <c r="E24" s="5"/>
      <c r="F24" s="143"/>
      <c r="G24" s="6"/>
      <c r="H24" s="130"/>
      <c r="I24" s="6"/>
    </row>
    <row r="25" spans="1:9" x14ac:dyDescent="0.2">
      <c r="A25" s="17"/>
      <c r="B25" s="5"/>
      <c r="C25" s="8"/>
      <c r="D25" s="5"/>
      <c r="E25" s="5"/>
      <c r="F25" s="143"/>
      <c r="G25" s="6"/>
      <c r="H25" s="130"/>
      <c r="I25" s="6"/>
    </row>
    <row r="26" spans="1:9" x14ac:dyDescent="0.2">
      <c r="A26" s="17"/>
      <c r="B26" s="5"/>
      <c r="C26" s="8"/>
      <c r="D26" s="5"/>
      <c r="E26" s="5"/>
      <c r="F26" s="143"/>
      <c r="G26" s="6"/>
      <c r="H26" s="130"/>
      <c r="I26" s="6"/>
    </row>
    <row r="27" spans="1:9" x14ac:dyDescent="0.2">
      <c r="A27" s="17"/>
      <c r="B27" s="5"/>
      <c r="C27" s="8"/>
      <c r="D27" s="5"/>
      <c r="E27" s="5"/>
      <c r="F27" s="143"/>
      <c r="G27" s="6"/>
      <c r="H27" s="130"/>
      <c r="I27" s="6"/>
    </row>
    <row r="28" spans="1:9" x14ac:dyDescent="0.2">
      <c r="A28" s="17"/>
      <c r="B28" s="5"/>
      <c r="C28" s="5"/>
      <c r="D28" s="5"/>
      <c r="E28" s="5"/>
      <c r="F28" s="143"/>
      <c r="G28" s="6"/>
      <c r="H28" s="130"/>
      <c r="I28" s="6"/>
    </row>
    <row r="29" spans="1:9" x14ac:dyDescent="0.2">
      <c r="A29" s="17"/>
      <c r="B29" s="5"/>
      <c r="C29" s="5"/>
      <c r="D29" s="5"/>
      <c r="E29" s="5"/>
      <c r="F29" s="143"/>
      <c r="G29" s="6"/>
      <c r="H29" s="130"/>
      <c r="I29" s="6"/>
    </row>
    <row r="30" spans="1:9" x14ac:dyDescent="0.2">
      <c r="A30" s="17"/>
      <c r="B30" s="5"/>
      <c r="C30" s="5"/>
      <c r="D30" s="5"/>
      <c r="E30" s="5"/>
      <c r="F30" s="143"/>
      <c r="G30" s="6"/>
      <c r="H30" s="130"/>
      <c r="I30" s="6"/>
    </row>
    <row r="31" spans="1:9" x14ac:dyDescent="0.2">
      <c r="A31" s="17"/>
      <c r="B31" s="5"/>
      <c r="C31" s="5"/>
      <c r="D31" s="5"/>
      <c r="E31" s="5"/>
      <c r="F31" s="143"/>
      <c r="G31" s="6"/>
      <c r="H31" s="130"/>
      <c r="I31" s="6"/>
    </row>
    <row r="32" spans="1:9" x14ac:dyDescent="0.2">
      <c r="A32" s="17"/>
      <c r="B32" s="5"/>
      <c r="C32" s="5"/>
      <c r="D32" s="5"/>
      <c r="E32" s="5"/>
      <c r="F32" s="143"/>
      <c r="G32" s="6"/>
      <c r="H32" s="130"/>
      <c r="I32" s="6"/>
    </row>
    <row r="33" spans="1:9" x14ac:dyDescent="0.2">
      <c r="A33" s="16"/>
      <c r="B33" s="5"/>
      <c r="C33" s="5"/>
      <c r="D33" s="5"/>
      <c r="E33" s="5"/>
      <c r="F33" s="143"/>
      <c r="G33" s="6"/>
      <c r="H33" s="130"/>
      <c r="I33" s="6"/>
    </row>
    <row r="34" spans="1:9" x14ac:dyDescent="0.2">
      <c r="A34" s="16"/>
      <c r="B34" s="5"/>
      <c r="C34" s="5"/>
      <c r="D34" s="5"/>
      <c r="E34" s="5"/>
      <c r="F34" s="143"/>
      <c r="G34" s="6"/>
      <c r="H34" s="130"/>
      <c r="I34" s="6"/>
    </row>
    <row r="35" spans="1:9" x14ac:dyDescent="0.2">
      <c r="A35" s="17"/>
      <c r="B35" s="5"/>
      <c r="C35" s="5"/>
      <c r="D35" s="5"/>
      <c r="E35" s="5"/>
      <c r="F35" s="143"/>
      <c r="G35" s="6"/>
      <c r="H35" s="130"/>
      <c r="I35" s="6"/>
    </row>
    <row r="36" spans="1:9" x14ac:dyDescent="0.2">
      <c r="A36" s="17"/>
      <c r="B36" s="5"/>
      <c r="C36" s="5"/>
      <c r="D36" s="5"/>
      <c r="E36" s="5"/>
      <c r="F36" s="143"/>
      <c r="G36" s="6"/>
      <c r="H36" s="130"/>
      <c r="I36" s="6"/>
    </row>
    <row r="37" spans="1:9" x14ac:dyDescent="0.2">
      <c r="A37" s="17"/>
      <c r="B37" s="5"/>
      <c r="C37" s="5"/>
      <c r="D37" s="5"/>
      <c r="E37" s="5"/>
      <c r="F37" s="143"/>
      <c r="G37" s="6"/>
      <c r="H37" s="130"/>
      <c r="I37" s="6"/>
    </row>
    <row r="38" spans="1:9" x14ac:dyDescent="0.2">
      <c r="A38" s="17"/>
      <c r="B38" s="5"/>
      <c r="C38" s="5"/>
      <c r="D38" s="5"/>
      <c r="E38" s="5"/>
      <c r="F38" s="143"/>
      <c r="G38" s="6"/>
      <c r="H38" s="130"/>
      <c r="I38" s="6"/>
    </row>
    <row r="39" spans="1:9" x14ac:dyDescent="0.2">
      <c r="A39" s="17"/>
      <c r="B39" s="5"/>
      <c r="C39" s="5"/>
      <c r="D39" s="5"/>
      <c r="E39" s="5"/>
      <c r="F39" s="143"/>
      <c r="G39" s="6"/>
      <c r="H39" s="130"/>
      <c r="I39" s="6"/>
    </row>
    <row r="40" spans="1:9" x14ac:dyDescent="0.2">
      <c r="A40" s="17"/>
      <c r="B40" s="5"/>
      <c r="C40" s="5"/>
      <c r="D40" s="5"/>
      <c r="E40" s="5"/>
      <c r="F40" s="143"/>
      <c r="G40" s="6"/>
      <c r="H40" s="130"/>
      <c r="I40" s="6"/>
    </row>
    <row r="41" spans="1:9" x14ac:dyDescent="0.2">
      <c r="A41" s="17"/>
      <c r="B41" s="5"/>
      <c r="C41" s="5"/>
      <c r="D41" s="5"/>
      <c r="E41" s="5"/>
      <c r="F41" s="143"/>
      <c r="G41" s="6"/>
      <c r="H41" s="130"/>
      <c r="I41" s="6"/>
    </row>
    <row r="42" spans="1:9" x14ac:dyDescent="0.2">
      <c r="A42" s="18"/>
      <c r="B42" s="11"/>
      <c r="C42" s="11"/>
      <c r="D42" s="11"/>
      <c r="E42" s="11"/>
      <c r="F42" s="144"/>
      <c r="G42" s="12"/>
      <c r="H42" s="132"/>
      <c r="I42" s="12"/>
    </row>
    <row r="43" spans="1:9" x14ac:dyDescent="0.2">
      <c r="A43" s="17"/>
      <c r="B43" s="5"/>
      <c r="C43" s="5"/>
      <c r="D43" s="5"/>
      <c r="E43" s="5"/>
      <c r="F43" s="143"/>
      <c r="G43" s="6"/>
      <c r="H43" s="130"/>
      <c r="I43" s="6"/>
    </row>
    <row r="44" spans="1:9" x14ac:dyDescent="0.2">
      <c r="A44" s="17"/>
      <c r="B44" s="5"/>
      <c r="C44" s="5"/>
      <c r="D44" s="5"/>
      <c r="E44" s="5"/>
      <c r="F44" s="143"/>
      <c r="G44" s="6"/>
      <c r="H44" s="130"/>
      <c r="I44" s="6"/>
    </row>
    <row r="45" spans="1:9" x14ac:dyDescent="0.2">
      <c r="A45" s="17"/>
      <c r="B45" s="5"/>
      <c r="C45" s="5"/>
      <c r="D45" s="5"/>
      <c r="E45" s="5"/>
      <c r="F45" s="143"/>
      <c r="G45" s="6"/>
      <c r="H45" s="130"/>
      <c r="I45" s="6"/>
    </row>
    <row r="46" spans="1:9" x14ac:dyDescent="0.2">
      <c r="A46" s="17"/>
      <c r="B46" s="5"/>
      <c r="C46" s="5"/>
      <c r="D46" s="5"/>
      <c r="E46" s="5"/>
      <c r="F46" s="143"/>
      <c r="G46" s="6"/>
      <c r="H46" s="130"/>
      <c r="I46" s="6"/>
    </row>
    <row r="47" spans="1:9" x14ac:dyDescent="0.2">
      <c r="A47" s="17"/>
      <c r="B47" s="5"/>
      <c r="C47" s="5"/>
      <c r="D47" s="5"/>
      <c r="E47" s="5"/>
      <c r="F47" s="143"/>
      <c r="G47" s="6"/>
      <c r="H47" s="130"/>
      <c r="I47" s="6"/>
    </row>
    <row r="48" spans="1:9" x14ac:dyDescent="0.2">
      <c r="A48" s="17"/>
      <c r="B48" s="11"/>
      <c r="C48" s="11"/>
      <c r="D48" s="11"/>
      <c r="E48" s="11"/>
      <c r="F48" s="144"/>
      <c r="G48" s="12"/>
      <c r="H48" s="132"/>
      <c r="I48" s="12"/>
    </row>
    <row r="49" spans="1:9" x14ac:dyDescent="0.2">
      <c r="A49" s="17"/>
      <c r="B49" s="11"/>
      <c r="C49" s="11"/>
      <c r="D49" s="11"/>
      <c r="E49" s="11"/>
      <c r="F49" s="144"/>
      <c r="G49" s="12"/>
      <c r="H49" s="130"/>
      <c r="I49" s="12"/>
    </row>
    <row r="50" spans="1:9" x14ac:dyDescent="0.2">
      <c r="A50" s="17"/>
      <c r="B50" s="5"/>
      <c r="C50" s="5"/>
      <c r="D50" s="5"/>
      <c r="E50" s="5"/>
      <c r="F50" s="143"/>
      <c r="G50" s="6"/>
      <c r="H50" s="130"/>
      <c r="I50" s="6"/>
    </row>
    <row r="51" spans="1:9" x14ac:dyDescent="0.2">
      <c r="A51" s="17"/>
      <c r="B51" s="5"/>
      <c r="C51" s="5"/>
      <c r="D51" s="5"/>
      <c r="E51" s="5"/>
      <c r="F51" s="143"/>
      <c r="G51" s="6"/>
      <c r="H51" s="130"/>
      <c r="I51" s="6"/>
    </row>
    <row r="52" spans="1:9" x14ac:dyDescent="0.2">
      <c r="A52" s="17"/>
      <c r="B52" s="11"/>
      <c r="C52" s="11"/>
      <c r="D52" s="11"/>
      <c r="E52" s="11"/>
      <c r="F52" s="144"/>
      <c r="G52" s="12"/>
      <c r="H52" s="130"/>
      <c r="I52" s="12"/>
    </row>
    <row r="53" spans="1:9" x14ac:dyDescent="0.2">
      <c r="A53" s="17"/>
      <c r="B53" s="11"/>
      <c r="C53" s="5"/>
      <c r="D53" s="5"/>
      <c r="E53" s="5"/>
      <c r="F53" s="143"/>
      <c r="G53" s="6"/>
      <c r="H53" s="130"/>
      <c r="I53" s="6"/>
    </row>
    <row r="54" spans="1:9" x14ac:dyDescent="0.2">
      <c r="A54" s="17"/>
      <c r="B54" s="11"/>
      <c r="C54" s="11"/>
      <c r="D54" s="11"/>
      <c r="E54" s="11"/>
      <c r="F54" s="144"/>
      <c r="G54" s="12"/>
      <c r="H54" s="132"/>
      <c r="I54" s="12"/>
    </row>
    <row r="55" spans="1:9" x14ac:dyDescent="0.2">
      <c r="A55" s="19"/>
      <c r="B55" s="5"/>
      <c r="C55" s="5"/>
      <c r="D55" s="5"/>
      <c r="E55" s="5"/>
      <c r="F55" s="143"/>
      <c r="G55" s="6"/>
      <c r="H55" s="130"/>
      <c r="I55" s="6"/>
    </row>
    <row r="56" spans="1:9" x14ac:dyDescent="0.2">
      <c r="A56" s="19"/>
      <c r="B56" s="5"/>
      <c r="C56" s="5"/>
      <c r="D56" s="5"/>
      <c r="E56" s="5"/>
      <c r="F56" s="143"/>
      <c r="G56" s="6"/>
      <c r="H56" s="130"/>
      <c r="I56" s="6"/>
    </row>
    <row r="57" spans="1:9" x14ac:dyDescent="0.2">
      <c r="A57" s="19"/>
      <c r="B57" s="5"/>
      <c r="C57" s="5"/>
      <c r="D57" s="5"/>
      <c r="E57" s="5"/>
      <c r="F57" s="143"/>
      <c r="G57" s="6"/>
      <c r="H57" s="130"/>
      <c r="I57" s="6"/>
    </row>
    <row r="58" spans="1:9" x14ac:dyDescent="0.2">
      <c r="A58" s="19"/>
      <c r="B58" s="5"/>
      <c r="C58" s="5"/>
      <c r="D58" s="5"/>
      <c r="E58" s="5"/>
      <c r="F58" s="143"/>
      <c r="G58" s="6"/>
      <c r="H58" s="130"/>
      <c r="I58" s="6"/>
    </row>
    <row r="59" spans="1:9" x14ac:dyDescent="0.2">
      <c r="A59" s="20"/>
      <c r="B59" s="11"/>
      <c r="C59" s="11"/>
      <c r="D59" s="11"/>
      <c r="E59" s="11"/>
      <c r="F59" s="144"/>
      <c r="G59" s="12"/>
      <c r="H59" s="132"/>
      <c r="I59" s="12"/>
    </row>
    <row r="60" spans="1:9" x14ac:dyDescent="0.2">
      <c r="A60" s="19"/>
      <c r="B60" s="5"/>
      <c r="C60" s="5"/>
      <c r="D60" s="5"/>
      <c r="E60" s="5"/>
      <c r="F60" s="143"/>
      <c r="G60" s="6"/>
      <c r="H60" s="130"/>
      <c r="I60" s="6"/>
    </row>
    <row r="61" spans="1:9" x14ac:dyDescent="0.2">
      <c r="A61" s="19"/>
      <c r="B61" s="5"/>
      <c r="C61" s="5"/>
      <c r="D61" s="5"/>
      <c r="E61" s="5"/>
      <c r="F61" s="143"/>
      <c r="G61" s="6"/>
      <c r="H61" s="130"/>
      <c r="I61" s="6"/>
    </row>
    <row r="62" spans="1:9" x14ac:dyDescent="0.2">
      <c r="A62" s="20"/>
      <c r="B62" s="11"/>
      <c r="C62" s="11"/>
      <c r="D62" s="11"/>
      <c r="E62" s="11"/>
      <c r="F62" s="144"/>
      <c r="G62" s="12"/>
      <c r="H62" s="132"/>
      <c r="I62" s="12"/>
    </row>
    <row r="63" spans="1:9" x14ac:dyDescent="0.2">
      <c r="A63" s="19"/>
      <c r="B63" s="5"/>
      <c r="C63" s="5"/>
      <c r="D63" s="5"/>
      <c r="E63" s="5"/>
      <c r="F63" s="143"/>
      <c r="G63" s="6"/>
      <c r="H63" s="130"/>
      <c r="I63" s="6"/>
    </row>
    <row r="64" spans="1:9" x14ac:dyDescent="0.2">
      <c r="A64" s="19"/>
      <c r="B64" s="5"/>
      <c r="C64" s="5"/>
      <c r="D64" s="5"/>
      <c r="E64" s="5"/>
      <c r="F64" s="143"/>
      <c r="G64" s="6"/>
      <c r="H64" s="130"/>
      <c r="I64" s="6"/>
    </row>
    <row r="65" spans="1:9" x14ac:dyDescent="0.2">
      <c r="A65" s="11"/>
      <c r="B65" s="1"/>
      <c r="C65" s="11"/>
      <c r="D65" s="11"/>
      <c r="E65" s="11"/>
      <c r="F65" s="144"/>
      <c r="G65" s="12"/>
      <c r="H65" s="132"/>
      <c r="I65" s="12"/>
    </row>
    <row r="66" spans="1:9" x14ac:dyDescent="0.2">
      <c r="A66" s="17"/>
      <c r="B66" s="1"/>
      <c r="C66" s="1"/>
      <c r="D66" s="1"/>
      <c r="E66" s="1"/>
      <c r="F66" s="145"/>
      <c r="G66" s="3"/>
      <c r="H66" s="133"/>
      <c r="I66" s="3"/>
    </row>
  </sheetData>
  <mergeCells count="21">
    <mergeCell ref="A20:E20"/>
    <mergeCell ref="A8:E8"/>
    <mergeCell ref="A9:E9"/>
    <mergeCell ref="A10:E10"/>
    <mergeCell ref="A11:E11"/>
    <mergeCell ref="A19:E19"/>
    <mergeCell ref="A18:E18"/>
    <mergeCell ref="A17:E17"/>
    <mergeCell ref="A7:E7"/>
    <mergeCell ref="A16:E16"/>
    <mergeCell ref="A15:E15"/>
    <mergeCell ref="A12:E12"/>
    <mergeCell ref="A13:E13"/>
    <mergeCell ref="A14:E14"/>
    <mergeCell ref="A6:E6"/>
    <mergeCell ref="A5:G5"/>
    <mergeCell ref="F1:H1"/>
    <mergeCell ref="F2:F3"/>
    <mergeCell ref="G2:H2"/>
    <mergeCell ref="A1:E3"/>
    <mergeCell ref="A4:G4"/>
  </mergeCells>
  <phoneticPr fontId="4" type="noConversion"/>
  <pageMargins left="0.59055118110236227" right="0.59055118110236227" top="0.98425196850393704" bottom="0.39370078740157483" header="0.51181102362204722" footer="0.51181102362204722"/>
  <pageSetup paperSize="9" scale="77" orientation="portrait" r:id="rId1"/>
  <headerFooter alignWithMargins="0">
    <oddHeader xml:space="preserve">&amp;C&amp;"Arial CE,Félkövér"Feladatalapú támogatások a 2018. évre&amp;"Arial CE,Normál"
&amp;R2.4 sz. melléklet
...../2018. (....) Egyek.Önk.
</oddHeader>
  </headerFooter>
  <colBreaks count="1" manualBreakCount="1">
    <brk id="9" max="1048575" man="1"/>
  </col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4"/>
  <dimension ref="A2:S39"/>
  <sheetViews>
    <sheetView topLeftCell="A7" zoomScaleNormal="100" workbookViewId="0">
      <selection activeCell="P16" sqref="P16"/>
    </sheetView>
  </sheetViews>
  <sheetFormatPr defaultRowHeight="12.75" x14ac:dyDescent="0.2"/>
  <cols>
    <col min="1" max="1" width="40.7109375" customWidth="1"/>
    <col min="2" max="2" width="15.7109375" customWidth="1"/>
    <col min="3" max="3" width="20.140625" customWidth="1"/>
    <col min="4" max="4" width="16.7109375" customWidth="1"/>
    <col min="5" max="5" width="14.7109375" customWidth="1"/>
    <col min="6" max="6" width="15.5703125" customWidth="1"/>
    <col min="7" max="7" width="14.7109375" customWidth="1"/>
    <col min="8" max="8" width="18.7109375" customWidth="1"/>
    <col min="9" max="9" width="17.85546875" customWidth="1"/>
    <col min="10" max="10" width="11.7109375" customWidth="1"/>
    <col min="11" max="11" width="14.85546875" customWidth="1"/>
  </cols>
  <sheetData>
    <row r="2" spans="1:19" ht="26.25" customHeight="1" x14ac:dyDescent="0.25">
      <c r="A2" s="912" t="s">
        <v>504</v>
      </c>
      <c r="B2" s="912"/>
      <c r="C2" s="912"/>
      <c r="D2" s="912"/>
      <c r="E2" s="912"/>
      <c r="F2" s="912"/>
      <c r="G2" s="912"/>
      <c r="H2" s="912"/>
      <c r="I2" s="912"/>
      <c r="J2" s="248"/>
      <c r="K2" s="248"/>
      <c r="L2" s="23"/>
      <c r="M2" s="23"/>
      <c r="N2" s="23"/>
      <c r="O2" s="23"/>
      <c r="P2" s="23"/>
      <c r="Q2" s="23"/>
      <c r="R2" s="23"/>
      <c r="S2" s="23"/>
    </row>
    <row r="3" spans="1:19" ht="15.75" x14ac:dyDescent="0.25">
      <c r="A3" s="248"/>
      <c r="B3" s="248"/>
      <c r="C3" s="248"/>
      <c r="D3" s="248"/>
      <c r="E3" s="248"/>
      <c r="F3" s="248"/>
      <c r="G3" s="248"/>
      <c r="H3" s="248"/>
      <c r="I3" s="248"/>
      <c r="J3" s="248"/>
      <c r="K3" s="248"/>
      <c r="L3" s="23"/>
      <c r="M3" s="23"/>
      <c r="N3" s="23"/>
      <c r="O3" s="23"/>
      <c r="P3" s="23"/>
      <c r="Q3" s="23"/>
      <c r="R3" s="23"/>
      <c r="S3" s="23"/>
    </row>
    <row r="4" spans="1:19" ht="15.75" x14ac:dyDescent="0.25">
      <c r="A4" s="26"/>
      <c r="B4" s="26"/>
      <c r="C4" s="26"/>
      <c r="D4" s="26"/>
      <c r="E4" s="26"/>
      <c r="F4" s="26"/>
      <c r="G4" s="26"/>
      <c r="H4" s="26"/>
      <c r="I4" s="26"/>
      <c r="J4" s="26"/>
      <c r="K4" s="26"/>
      <c r="L4" s="23"/>
      <c r="M4" s="23"/>
      <c r="N4" s="23"/>
      <c r="O4" s="23"/>
      <c r="P4" s="23"/>
      <c r="Q4" s="23"/>
      <c r="R4" s="23"/>
      <c r="S4" s="23"/>
    </row>
    <row r="5" spans="1:19" ht="16.5" thickBot="1" x14ac:dyDescent="0.3">
      <c r="A5" s="23"/>
      <c r="B5" s="23"/>
      <c r="C5" s="23"/>
      <c r="D5" s="23"/>
      <c r="E5" s="23"/>
      <c r="F5" s="23"/>
      <c r="G5" s="23"/>
      <c r="H5" s="28"/>
      <c r="I5" s="683" t="s">
        <v>428</v>
      </c>
      <c r="J5" s="28"/>
      <c r="K5" s="28"/>
      <c r="L5" s="23"/>
      <c r="M5" s="23"/>
      <c r="N5" s="23"/>
      <c r="O5" s="23"/>
      <c r="P5" s="23"/>
      <c r="Q5" s="23"/>
      <c r="R5" s="23"/>
      <c r="S5" s="23"/>
    </row>
    <row r="6" spans="1:19" ht="16.5" thickBot="1" x14ac:dyDescent="0.3">
      <c r="A6" s="27"/>
      <c r="B6" s="139"/>
      <c r="C6" s="139"/>
      <c r="D6" s="913" t="s">
        <v>101</v>
      </c>
      <c r="E6" s="914"/>
      <c r="F6" s="914"/>
      <c r="G6" s="914"/>
      <c r="H6" s="914"/>
      <c r="I6" s="915"/>
      <c r="J6" s="85"/>
      <c r="K6" s="85"/>
      <c r="L6" s="23"/>
      <c r="M6" s="23"/>
      <c r="N6" s="23"/>
      <c r="O6" s="23"/>
      <c r="P6" s="23"/>
      <c r="Q6" s="23"/>
      <c r="R6" s="23"/>
      <c r="S6" s="23"/>
    </row>
    <row r="7" spans="1:19" ht="12.75" customHeight="1" x14ac:dyDescent="0.2">
      <c r="A7" s="916" t="s">
        <v>204</v>
      </c>
      <c r="B7" s="910" t="s">
        <v>474</v>
      </c>
      <c r="C7" s="908" t="s">
        <v>475</v>
      </c>
      <c r="D7" s="910" t="s">
        <v>476</v>
      </c>
      <c r="E7" s="908" t="s">
        <v>477</v>
      </c>
      <c r="F7" s="910" t="s">
        <v>478</v>
      </c>
      <c r="G7" s="910" t="s">
        <v>479</v>
      </c>
      <c r="H7" s="910" t="s">
        <v>474</v>
      </c>
      <c r="I7" s="908" t="s">
        <v>442</v>
      </c>
      <c r="J7" s="22"/>
    </row>
    <row r="8" spans="1:19" ht="43.5" customHeight="1" thickBot="1" x14ac:dyDescent="0.25">
      <c r="A8" s="917"/>
      <c r="B8" s="911"/>
      <c r="C8" s="909"/>
      <c r="D8" s="911"/>
      <c r="E8" s="909"/>
      <c r="F8" s="911"/>
      <c r="G8" s="911"/>
      <c r="H8" s="911"/>
      <c r="I8" s="909"/>
      <c r="J8" s="126"/>
    </row>
    <row r="9" spans="1:19" ht="21" customHeight="1" thickBot="1" x14ac:dyDescent="0.25">
      <c r="A9" s="83" t="s">
        <v>205</v>
      </c>
      <c r="B9" s="489">
        <v>416016368</v>
      </c>
      <c r="C9" s="180">
        <v>91005049</v>
      </c>
      <c r="D9" s="489">
        <v>80019061</v>
      </c>
      <c r="E9" s="180">
        <v>86161905</v>
      </c>
      <c r="F9" s="490">
        <v>6511854</v>
      </c>
      <c r="G9" s="491">
        <v>6730135</v>
      </c>
      <c r="H9" s="175">
        <f>B9+D9+F9</f>
        <v>502547283</v>
      </c>
      <c r="I9" s="175">
        <f>G9+E9+C9</f>
        <v>183897089</v>
      </c>
      <c r="J9" s="126"/>
      <c r="K9" s="125"/>
    </row>
    <row r="10" spans="1:19" ht="33" customHeight="1" thickBot="1" x14ac:dyDescent="0.25">
      <c r="A10" s="173" t="s">
        <v>206</v>
      </c>
      <c r="B10" s="489">
        <v>48168458</v>
      </c>
      <c r="C10" s="180">
        <v>11979743</v>
      </c>
      <c r="D10" s="489">
        <v>16172307</v>
      </c>
      <c r="E10" s="180">
        <v>17677234</v>
      </c>
      <c r="F10" s="490">
        <v>1401779</v>
      </c>
      <c r="G10" s="491">
        <v>1301500</v>
      </c>
      <c r="H10" s="175">
        <f t="shared" ref="H10:H17" si="0">B10+D10+F10</f>
        <v>65742544</v>
      </c>
      <c r="I10" s="175">
        <f t="shared" ref="I10:I17" si="1">G10+E10+C10</f>
        <v>30958477</v>
      </c>
      <c r="J10" s="126"/>
      <c r="K10" s="125"/>
    </row>
    <row r="11" spans="1:19" ht="21" customHeight="1" thickBot="1" x14ac:dyDescent="0.25">
      <c r="A11" s="83" t="s">
        <v>207</v>
      </c>
      <c r="B11" s="489">
        <v>163057973</v>
      </c>
      <c r="C11" s="180">
        <v>167106883</v>
      </c>
      <c r="D11" s="489">
        <v>14672132</v>
      </c>
      <c r="E11" s="180">
        <v>26098300</v>
      </c>
      <c r="F11" s="490">
        <v>4875678</v>
      </c>
      <c r="G11" s="491">
        <v>5424200</v>
      </c>
      <c r="H11" s="175">
        <f t="shared" si="0"/>
        <v>182605783</v>
      </c>
      <c r="I11" s="175">
        <f t="shared" si="1"/>
        <v>198629383</v>
      </c>
      <c r="J11" s="126"/>
      <c r="K11" s="125"/>
    </row>
    <row r="12" spans="1:19" ht="21" customHeight="1" thickBot="1" x14ac:dyDescent="0.25">
      <c r="A12" s="84" t="s">
        <v>208</v>
      </c>
      <c r="B12" s="489">
        <v>17717099</v>
      </c>
      <c r="C12" s="181">
        <v>34963165</v>
      </c>
      <c r="D12" s="489"/>
      <c r="E12" s="181"/>
      <c r="F12" s="490"/>
      <c r="G12" s="491"/>
      <c r="H12" s="175">
        <f t="shared" si="0"/>
        <v>17717099</v>
      </c>
      <c r="I12" s="175">
        <f t="shared" si="1"/>
        <v>34963165</v>
      </c>
      <c r="J12" s="126"/>
      <c r="K12" s="125"/>
    </row>
    <row r="13" spans="1:19" ht="35.25" customHeight="1" thickBot="1" x14ac:dyDescent="0.25">
      <c r="A13" s="211" t="s">
        <v>408</v>
      </c>
      <c r="B13" s="489">
        <v>95165455</v>
      </c>
      <c r="C13" s="251">
        <v>89940511</v>
      </c>
      <c r="D13" s="489">
        <v>7398000</v>
      </c>
      <c r="E13" s="181">
        <v>5024165</v>
      </c>
      <c r="F13" s="490">
        <v>570000</v>
      </c>
      <c r="G13" s="491">
        <v>447255</v>
      </c>
      <c r="H13" s="175">
        <f t="shared" si="0"/>
        <v>103133455</v>
      </c>
      <c r="I13" s="175">
        <f t="shared" si="1"/>
        <v>95411931</v>
      </c>
      <c r="J13" s="126"/>
      <c r="K13" s="125"/>
    </row>
    <row r="14" spans="1:19" ht="35.25" customHeight="1" thickBot="1" x14ac:dyDescent="0.25">
      <c r="A14" s="211" t="s">
        <v>409</v>
      </c>
      <c r="B14" s="489"/>
      <c r="C14" s="251">
        <v>10000000</v>
      </c>
      <c r="D14" s="489"/>
      <c r="E14" s="181"/>
      <c r="F14" s="490"/>
      <c r="G14" s="491"/>
      <c r="H14" s="175">
        <f t="shared" si="0"/>
        <v>0</v>
      </c>
      <c r="I14" s="175">
        <f t="shared" si="1"/>
        <v>10000000</v>
      </c>
      <c r="J14" s="126"/>
      <c r="K14" s="125"/>
    </row>
    <row r="15" spans="1:19" ht="35.25" customHeight="1" thickBot="1" x14ac:dyDescent="0.25">
      <c r="A15" s="173" t="s">
        <v>214</v>
      </c>
      <c r="B15" s="252">
        <f t="shared" ref="B15:G15" si="2">SUM(B16:B17)</f>
        <v>148226301</v>
      </c>
      <c r="C15" s="252">
        <v>10128606</v>
      </c>
      <c r="D15" s="252">
        <f t="shared" si="2"/>
        <v>0</v>
      </c>
      <c r="E15" s="252">
        <f t="shared" si="2"/>
        <v>0</v>
      </c>
      <c r="F15" s="252">
        <f t="shared" si="2"/>
        <v>0</v>
      </c>
      <c r="G15" s="252">
        <f t="shared" si="2"/>
        <v>0</v>
      </c>
      <c r="H15" s="175">
        <f t="shared" si="0"/>
        <v>148226301</v>
      </c>
      <c r="I15" s="175">
        <f t="shared" si="1"/>
        <v>10128606</v>
      </c>
      <c r="J15" s="126"/>
      <c r="K15" s="125"/>
    </row>
    <row r="16" spans="1:19" ht="35.25" customHeight="1" thickBot="1" x14ac:dyDescent="0.25">
      <c r="A16" s="211" t="s">
        <v>412</v>
      </c>
      <c r="B16" s="492">
        <v>11049981</v>
      </c>
      <c r="C16" s="251">
        <v>10128606</v>
      </c>
      <c r="D16" s="492"/>
      <c r="E16" s="181"/>
      <c r="F16" s="493"/>
      <c r="G16" s="494"/>
      <c r="H16" s="175">
        <f t="shared" si="0"/>
        <v>11049981</v>
      </c>
      <c r="I16" s="175">
        <f t="shared" si="1"/>
        <v>10128606</v>
      </c>
      <c r="J16" s="126"/>
      <c r="K16" s="125"/>
    </row>
    <row r="17" spans="1:12" ht="31.5" customHeight="1" thickBot="1" x14ac:dyDescent="0.25">
      <c r="A17" s="211" t="s">
        <v>413</v>
      </c>
      <c r="B17" s="492">
        <v>137176320</v>
      </c>
      <c r="C17" s="181"/>
      <c r="D17" s="492"/>
      <c r="E17" s="181"/>
      <c r="F17" s="493"/>
      <c r="G17" s="494"/>
      <c r="H17" s="175">
        <f t="shared" si="0"/>
        <v>137176320</v>
      </c>
      <c r="I17" s="175">
        <f t="shared" si="1"/>
        <v>0</v>
      </c>
      <c r="J17" s="126"/>
      <c r="K17" s="125"/>
    </row>
    <row r="18" spans="1:12" ht="21" customHeight="1" thickBot="1" x14ac:dyDescent="0.25">
      <c r="A18" s="21" t="s">
        <v>49</v>
      </c>
      <c r="B18" s="175">
        <f>B9+B10+B11+B12+B13+B15</f>
        <v>888351654</v>
      </c>
      <c r="C18" s="175">
        <f>C9+C10+C11+C12+C13+C15</f>
        <v>405123957</v>
      </c>
      <c r="D18" s="175">
        <f>SUM(D9:D15)</f>
        <v>118261500</v>
      </c>
      <c r="E18" s="175">
        <f>SUM(E9:E15)</f>
        <v>134961604</v>
      </c>
      <c r="F18" s="175">
        <f>SUM(F9:F15)</f>
        <v>13359311</v>
      </c>
      <c r="G18" s="175">
        <f>SUM(G9:G17)</f>
        <v>13903090</v>
      </c>
      <c r="H18" s="175">
        <f>SUM(H9:H15)</f>
        <v>1019972465</v>
      </c>
      <c r="I18" s="175">
        <f>SUM(I9:I15)-I14</f>
        <v>553988651</v>
      </c>
      <c r="J18" s="126"/>
      <c r="K18" s="125"/>
    </row>
    <row r="19" spans="1:12" ht="21" customHeight="1" thickBot="1" x14ac:dyDescent="0.25">
      <c r="A19" s="24"/>
      <c r="B19" s="183"/>
      <c r="C19" s="184"/>
      <c r="D19" s="183"/>
      <c r="E19" s="184"/>
      <c r="F19" s="183"/>
      <c r="G19" s="183"/>
      <c r="H19" s="185"/>
      <c r="I19" s="185"/>
      <c r="J19" s="22"/>
      <c r="K19" s="125"/>
    </row>
    <row r="20" spans="1:12" s="285" customFormat="1" ht="21" customHeight="1" thickBot="1" x14ac:dyDescent="0.25">
      <c r="A20" s="284" t="s">
        <v>209</v>
      </c>
      <c r="B20" s="274">
        <v>76954776</v>
      </c>
      <c r="C20" s="274">
        <v>2520052989</v>
      </c>
      <c r="D20" s="274">
        <v>3386005</v>
      </c>
      <c r="E20" s="274">
        <v>2012000</v>
      </c>
      <c r="F20" s="274">
        <v>0</v>
      </c>
      <c r="G20" s="274">
        <v>25400</v>
      </c>
      <c r="H20" s="287">
        <f>B20+D20+F20</f>
        <v>80340781</v>
      </c>
      <c r="I20" s="287">
        <f>G20+E20+C20</f>
        <v>2522090389</v>
      </c>
      <c r="J20" s="126"/>
    </row>
    <row r="21" spans="1:12" s="285" customFormat="1" ht="21" customHeight="1" thickBot="1" x14ac:dyDescent="0.25">
      <c r="A21" s="284" t="s">
        <v>210</v>
      </c>
      <c r="B21" s="274">
        <v>58899410</v>
      </c>
      <c r="C21" s="274">
        <v>13426123</v>
      </c>
      <c r="D21" s="274"/>
      <c r="E21" s="274"/>
      <c r="F21" s="274"/>
      <c r="G21" s="274"/>
      <c r="H21" s="287">
        <f>B21+D21+F21</f>
        <v>58899410</v>
      </c>
      <c r="I21" s="287">
        <f t="shared" ref="I21:I26" si="3">G21+E21+C21</f>
        <v>13426123</v>
      </c>
      <c r="J21" s="126"/>
    </row>
    <row r="22" spans="1:12" s="285" customFormat="1" ht="21" customHeight="1" thickBot="1" x14ac:dyDescent="0.25">
      <c r="A22" s="284" t="s">
        <v>211</v>
      </c>
      <c r="B22" s="274">
        <v>1500000</v>
      </c>
      <c r="C22" s="274">
        <v>0</v>
      </c>
      <c r="D22" s="274"/>
      <c r="E22" s="274"/>
      <c r="F22" s="274"/>
      <c r="G22" s="274"/>
      <c r="H22" s="287">
        <f>B22+D22+F22</f>
        <v>1500000</v>
      </c>
      <c r="I22" s="287">
        <f t="shared" si="3"/>
        <v>0</v>
      </c>
      <c r="J22" s="126"/>
    </row>
    <row r="23" spans="1:12" s="285" customFormat="1" ht="42" customHeight="1" thickBot="1" x14ac:dyDescent="0.25">
      <c r="A23" s="286" t="s">
        <v>215</v>
      </c>
      <c r="B23" s="274">
        <v>7554365</v>
      </c>
      <c r="C23" s="274">
        <v>10449365</v>
      </c>
      <c r="D23" s="274"/>
      <c r="E23" s="274"/>
      <c r="F23" s="274"/>
      <c r="G23" s="274"/>
      <c r="H23" s="287">
        <f>B23+D23+F23</f>
        <v>7554365</v>
      </c>
      <c r="I23" s="287">
        <f t="shared" si="3"/>
        <v>10449365</v>
      </c>
      <c r="J23" s="126"/>
    </row>
    <row r="24" spans="1:12" ht="21" customHeight="1" thickBot="1" x14ac:dyDescent="0.25">
      <c r="A24" s="21" t="s">
        <v>212</v>
      </c>
      <c r="B24" s="175">
        <f t="shared" ref="B24:G24" si="4">SUM(B20:B23)</f>
        <v>144908551</v>
      </c>
      <c r="C24" s="175">
        <f t="shared" si="4"/>
        <v>2543928477</v>
      </c>
      <c r="D24" s="175">
        <f t="shared" si="4"/>
        <v>3386005</v>
      </c>
      <c r="E24" s="175">
        <f t="shared" si="4"/>
        <v>2012000</v>
      </c>
      <c r="F24" s="175">
        <f t="shared" si="4"/>
        <v>0</v>
      </c>
      <c r="G24" s="175">
        <f t="shared" si="4"/>
        <v>25400</v>
      </c>
      <c r="H24" s="175">
        <f>B24+D24+F24</f>
        <v>148294556</v>
      </c>
      <c r="I24" s="287">
        <f t="shared" si="3"/>
        <v>2545965877</v>
      </c>
      <c r="J24" s="126"/>
      <c r="K24" s="125"/>
    </row>
    <row r="25" spans="1:12" ht="21" customHeight="1" thickBot="1" x14ac:dyDescent="0.25">
      <c r="A25" s="24"/>
      <c r="B25" s="183"/>
      <c r="C25" s="184"/>
      <c r="D25" s="183"/>
      <c r="E25" s="184"/>
      <c r="F25" s="183"/>
      <c r="G25" s="183"/>
      <c r="H25" s="175"/>
      <c r="I25" s="288"/>
      <c r="J25" s="22"/>
    </row>
    <row r="26" spans="1:12" ht="21" customHeight="1" thickBot="1" x14ac:dyDescent="0.25">
      <c r="A26" s="21" t="s">
        <v>410</v>
      </c>
      <c r="B26" s="140"/>
      <c r="C26" s="186">
        <v>2668247</v>
      </c>
      <c r="D26" s="140"/>
      <c r="E26" s="186"/>
      <c r="F26" s="140"/>
      <c r="G26" s="140"/>
      <c r="H26" s="175">
        <f>B26+D26+F26</f>
        <v>0</v>
      </c>
      <c r="I26" s="287">
        <f t="shared" si="3"/>
        <v>2668247</v>
      </c>
      <c r="J26" s="22"/>
      <c r="K26" s="125"/>
    </row>
    <row r="27" spans="1:12" ht="21" customHeight="1" thickBot="1" x14ac:dyDescent="0.25">
      <c r="A27" s="24"/>
      <c r="B27" s="187"/>
      <c r="C27" s="187"/>
      <c r="D27" s="183"/>
      <c r="E27" s="184"/>
      <c r="F27" s="183"/>
      <c r="G27" s="183"/>
      <c r="H27" s="185"/>
      <c r="I27" s="288"/>
      <c r="J27" s="22"/>
    </row>
    <row r="28" spans="1:12" ht="21" customHeight="1" thickBot="1" x14ac:dyDescent="0.25">
      <c r="A28" s="21" t="s">
        <v>50</v>
      </c>
      <c r="B28" s="175">
        <f t="shared" ref="B28:H28" si="5">B18+B24+B26</f>
        <v>1033260205</v>
      </c>
      <c r="C28" s="175">
        <f>C18+C24+C26</f>
        <v>2951720681</v>
      </c>
      <c r="D28" s="175">
        <f>D18+D24+D26</f>
        <v>121647505</v>
      </c>
      <c r="E28" s="175">
        <f t="shared" si="5"/>
        <v>136973604</v>
      </c>
      <c r="F28" s="175">
        <f>F18+F24+F26</f>
        <v>13359311</v>
      </c>
      <c r="G28" s="175">
        <f t="shared" si="5"/>
        <v>13928490</v>
      </c>
      <c r="H28" s="175">
        <f t="shared" si="5"/>
        <v>1168267021</v>
      </c>
      <c r="I28" s="175">
        <f>I18+I24+I26</f>
        <v>3102622775</v>
      </c>
      <c r="J28" s="22"/>
      <c r="K28" s="125"/>
    </row>
    <row r="29" spans="1:12" ht="21" customHeight="1" x14ac:dyDescent="0.2">
      <c r="A29" s="25"/>
      <c r="B29" s="188"/>
      <c r="C29" s="188"/>
      <c r="D29" s="188"/>
      <c r="E29" s="189"/>
      <c r="F29" s="188"/>
      <c r="G29" s="188"/>
      <c r="H29" s="188"/>
      <c r="I29" s="435"/>
      <c r="J29" s="22"/>
    </row>
    <row r="30" spans="1:12" x14ac:dyDescent="0.2">
      <c r="A30" s="22"/>
      <c r="B30" s="22"/>
      <c r="C30" s="22"/>
      <c r="D30" s="22"/>
      <c r="E30" s="22"/>
      <c r="F30" s="22"/>
      <c r="G30" s="22"/>
      <c r="H30" s="22"/>
      <c r="I30" s="22"/>
      <c r="J30" s="22"/>
    </row>
    <row r="31" spans="1:12" ht="16.5" customHeight="1" x14ac:dyDescent="0.2">
      <c r="A31" s="86"/>
      <c r="B31" s="86"/>
      <c r="C31" s="86"/>
      <c r="D31" s="86"/>
      <c r="E31" s="86"/>
      <c r="F31" s="86"/>
      <c r="G31" s="86"/>
      <c r="H31" s="86"/>
      <c r="I31" s="87"/>
      <c r="J31" s="22"/>
    </row>
    <row r="32" spans="1:12" x14ac:dyDescent="0.2">
      <c r="A32" s="22"/>
      <c r="B32" s="22"/>
      <c r="C32" s="22"/>
      <c r="D32" s="22"/>
      <c r="E32" s="22"/>
      <c r="F32" s="22"/>
      <c r="G32" s="22"/>
      <c r="H32" s="22"/>
      <c r="I32" s="22"/>
      <c r="J32" s="22"/>
      <c r="K32" s="22"/>
      <c r="L32" s="22"/>
    </row>
    <row r="33" spans="1:12" x14ac:dyDescent="0.2">
      <c r="A33" s="22"/>
      <c r="B33" s="22"/>
      <c r="C33" s="22"/>
      <c r="D33" s="22"/>
      <c r="E33" s="22"/>
      <c r="F33" s="22"/>
      <c r="G33" s="22"/>
      <c r="H33" s="22"/>
      <c r="I33" s="22"/>
      <c r="J33" s="22"/>
      <c r="K33" s="22"/>
      <c r="L33" s="22"/>
    </row>
    <row r="34" spans="1:12" x14ac:dyDescent="0.2">
      <c r="A34" s="22"/>
      <c r="B34" s="22"/>
      <c r="C34" s="22"/>
      <c r="D34" s="22"/>
      <c r="E34" s="22"/>
      <c r="F34" s="22"/>
      <c r="G34" s="22"/>
      <c r="H34" s="22"/>
      <c r="I34" s="22"/>
      <c r="J34" s="22"/>
      <c r="K34" s="22"/>
      <c r="L34" s="22"/>
    </row>
    <row r="35" spans="1:12" x14ac:dyDescent="0.2">
      <c r="A35" s="22"/>
      <c r="B35" s="22"/>
      <c r="C35" s="22"/>
      <c r="D35" s="22"/>
      <c r="E35" s="22"/>
      <c r="F35" s="22"/>
      <c r="G35" s="22"/>
      <c r="H35" s="22"/>
      <c r="I35" s="22"/>
      <c r="J35" s="22"/>
      <c r="K35" s="22"/>
      <c r="L35" s="22"/>
    </row>
    <row r="36" spans="1:12" x14ac:dyDescent="0.2">
      <c r="A36" s="22"/>
      <c r="B36" s="22"/>
      <c r="C36" s="22"/>
      <c r="D36" s="22"/>
      <c r="E36" s="22"/>
      <c r="F36" s="22"/>
      <c r="G36" s="22"/>
      <c r="H36" s="22"/>
      <c r="I36" s="22"/>
      <c r="J36" s="22"/>
      <c r="K36" s="22"/>
      <c r="L36" s="22"/>
    </row>
    <row r="37" spans="1:12" x14ac:dyDescent="0.2">
      <c r="A37" s="22"/>
      <c r="B37" s="22"/>
      <c r="C37" s="22"/>
      <c r="D37" s="22"/>
      <c r="E37" s="22"/>
      <c r="F37" s="22"/>
      <c r="G37" s="22"/>
      <c r="H37" s="22"/>
      <c r="I37" s="22"/>
      <c r="J37" s="22"/>
      <c r="K37" s="22"/>
      <c r="L37" s="22"/>
    </row>
    <row r="38" spans="1:12" x14ac:dyDescent="0.2">
      <c r="A38" s="22"/>
      <c r="B38" s="22"/>
      <c r="C38" s="22"/>
      <c r="D38" s="22"/>
      <c r="E38" s="22"/>
      <c r="F38" s="22"/>
      <c r="G38" s="22"/>
      <c r="H38" s="22"/>
      <c r="I38" s="22"/>
      <c r="J38" s="22"/>
      <c r="K38" s="22"/>
      <c r="L38" s="22"/>
    </row>
    <row r="39" spans="1:12" x14ac:dyDescent="0.2">
      <c r="A39" s="22"/>
      <c r="B39" s="22"/>
      <c r="C39" s="22"/>
      <c r="D39" s="22"/>
      <c r="E39" s="22"/>
      <c r="F39" s="22"/>
      <c r="G39" s="22"/>
      <c r="H39" s="22"/>
      <c r="I39" s="22"/>
      <c r="J39" s="22"/>
      <c r="K39" s="22"/>
      <c r="L39" s="22"/>
    </row>
  </sheetData>
  <mergeCells count="11">
    <mergeCell ref="I7:I8"/>
    <mergeCell ref="D7:D8"/>
    <mergeCell ref="B7:B8"/>
    <mergeCell ref="A2:I2"/>
    <mergeCell ref="C7:C8"/>
    <mergeCell ref="F7:F8"/>
    <mergeCell ref="G7:G8"/>
    <mergeCell ref="D6:I6"/>
    <mergeCell ref="H7:H8"/>
    <mergeCell ref="A7:A8"/>
    <mergeCell ref="E7:E8"/>
  </mergeCells>
  <phoneticPr fontId="4" type="noConversion"/>
  <pageMargins left="0.19685039370078741" right="0.19685039370078741" top="0.39370078740157483" bottom="0.39370078740157483" header="0.51181102362204722" footer="0.51181102362204722"/>
  <pageSetup paperSize="9" scale="78" orientation="landscape" r:id="rId1"/>
  <headerFooter alignWithMargins="0">
    <oddHeader>&amp;R3.sz. melléklet
..../2018.(....) Egyek Önk.</oddHeader>
  </headerFooter>
  <colBreaks count="1" manualBreakCount="1">
    <brk id="1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26</vt:i4>
      </vt:variant>
      <vt:variant>
        <vt:lpstr>Névvel ellátott tartományok</vt:lpstr>
      </vt:variant>
      <vt:variant>
        <vt:i4>14</vt:i4>
      </vt:variant>
    </vt:vector>
  </HeadingPairs>
  <TitlesOfParts>
    <vt:vector size="40" baseType="lpstr">
      <vt:lpstr>bevétel 2.m. </vt:lpstr>
      <vt:lpstr>Bevétel Önkormányzat 2.1 </vt:lpstr>
      <vt:lpstr>Bev.étel Önk.köt.fel. 2.1)a</vt:lpstr>
      <vt:lpstr>Bevétel Polg.Hivatal 2.2 </vt:lpstr>
      <vt:lpstr>Bev. Polg.Hiv. köt.fel. 2.2)a</vt:lpstr>
      <vt:lpstr>Bevétel Könyvtár-Műv.h. 2.3. </vt:lpstr>
      <vt:lpstr>Bev.Könyvt.Műv.h.köt.fel.2.3)a</vt:lpstr>
      <vt:lpstr>Támogatás 2.4</vt:lpstr>
      <vt:lpstr>Kiadások3</vt:lpstr>
      <vt:lpstr>önkormányzat kiadásai 3.1. </vt:lpstr>
      <vt:lpstr>önk.köt.fel.kiadásai 3.1.)a</vt:lpstr>
      <vt:lpstr>Polg.Hivatal kiadásai 3.2</vt:lpstr>
      <vt:lpstr>Polg.Hivatal kiadásai 3.2)a</vt:lpstr>
      <vt:lpstr>Könyvtár és Műv.H. kiadásai 3.3</vt:lpstr>
      <vt:lpstr>Könyvtár és Műv.H. k 3.3)a</vt:lpstr>
      <vt:lpstr>Működési kiadások4</vt:lpstr>
      <vt:lpstr>Felhalmozás 5.mell.</vt:lpstr>
      <vt:lpstr>6. m.Többéves kih.</vt:lpstr>
      <vt:lpstr>Mérleg7 </vt:lpstr>
      <vt:lpstr>Előirányzat felh.8</vt:lpstr>
      <vt:lpstr>Közvetett tám.-k 9. </vt:lpstr>
      <vt:lpstr>mérleg 3 éves 10.m.</vt:lpstr>
      <vt:lpstr>Tartalék 11.</vt:lpstr>
      <vt:lpstr>Eu-s pály. 12.</vt:lpstr>
      <vt:lpstr>13. mell.</vt:lpstr>
      <vt:lpstr>14.sz.mell.</vt:lpstr>
      <vt:lpstr>'Támogatás 2.4'!Nyomtatási_cím</vt:lpstr>
      <vt:lpstr>'Bev. Polg.Hiv. köt.fel. 2.2)a'!Nyomtatási_terület</vt:lpstr>
      <vt:lpstr>'Bev.Könyvt.Műv.h.köt.fel.2.3)a'!Nyomtatási_terület</vt:lpstr>
      <vt:lpstr>'bevétel 2.m. '!Nyomtatási_terület</vt:lpstr>
      <vt:lpstr>'Bevétel Polg.Hivatal 2.2 '!Nyomtatási_terület</vt:lpstr>
      <vt:lpstr>Kiadások3!Nyomtatási_terület</vt:lpstr>
      <vt:lpstr>'mérleg 3 éves 10.m.'!Nyomtatási_terület</vt:lpstr>
      <vt:lpstr>'Mérleg7 '!Nyomtatási_terület</vt:lpstr>
      <vt:lpstr>'önk.köt.fel.kiadásai 3.1.)a'!Nyomtatási_terület</vt:lpstr>
      <vt:lpstr>'önkormányzat kiadásai 3.1. '!Nyomtatási_terület</vt:lpstr>
      <vt:lpstr>'Polg.Hivatal kiadásai 3.2'!Nyomtatási_terület</vt:lpstr>
      <vt:lpstr>'Polg.Hivatal kiadásai 3.2)a'!Nyomtatási_terület</vt:lpstr>
      <vt:lpstr>'Támogatás 2.4'!Nyomtatási_terület</vt:lpstr>
      <vt:lpstr>'Tartalék 11.'!Nyomtatási_terület</vt:lpstr>
    </vt:vector>
  </TitlesOfParts>
  <Company>kincstár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Szekeres Zsuzsanna</dc:creator>
  <cp:lastModifiedBy>Fekete Lászlóné</cp:lastModifiedBy>
  <cp:lastPrinted>2019-03-18T10:21:12Z</cp:lastPrinted>
  <dcterms:created xsi:type="dcterms:W3CDTF">1999-11-19T07:39:00Z</dcterms:created>
  <dcterms:modified xsi:type="dcterms:W3CDTF">2019-03-18T12:08:46Z</dcterms:modified>
</cp:coreProperties>
</file>