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60" yWindow="60" windowWidth="15480" windowHeight="8040" firstSheet="18" activeTab="22"/>
  </bookViews>
  <sheets>
    <sheet name="bevétel 1.m. " sheetId="98" r:id="rId1"/>
    <sheet name="Bevétel Önkormányzat 1.1 " sheetId="99" r:id="rId2"/>
    <sheet name="Bevétel Önk.köt.fel. 1.1)a" sheetId="145" r:id="rId3"/>
    <sheet name="Bevétel Önk.önk.váll.fel.1.1)b" sheetId="150" r:id="rId4"/>
    <sheet name="Bevétel Polg.Hivatal 1.2 " sheetId="100" r:id="rId5"/>
    <sheet name="Bev. Polg.Hiv. köt.fel. 1.2)a" sheetId="146" r:id="rId6"/>
    <sheet name="Bevétel Könyvtár-Műv.h. 1.3. " sheetId="101" r:id="rId7"/>
    <sheet name="Bev.Könyvt.Műv.h.köt.fel.1.3)a" sheetId="119" r:id="rId8"/>
    <sheet name="Támogatás 1.4" sheetId="154" r:id="rId9"/>
    <sheet name="Kiadások 2" sheetId="71" r:id="rId10"/>
    <sheet name="önkormányzat kiadásai 2.1. " sheetId="120" r:id="rId11"/>
    <sheet name="önk.köt.fel.kiadásai 2.1.)a" sheetId="147" r:id="rId12"/>
    <sheet name="Önk.önként.váll.fel.kiad.2.1.)b" sheetId="153" r:id="rId13"/>
    <sheet name="Polg.Hivatal kiadásai 2.2" sheetId="73" r:id="rId14"/>
    <sheet name="Polg.Hivatal kiadásai 2.2)a" sheetId="140" r:id="rId15"/>
    <sheet name="Könyvtár és Műv.H. kiadásai 2.3" sheetId="83" r:id="rId16"/>
    <sheet name="Könyvtár és Műv.H. k 2.3)a" sheetId="142" r:id="rId17"/>
    <sheet name="Működési kiadások 3" sheetId="72" r:id="rId18"/>
    <sheet name="Felhalmozás 4.mell." sheetId="137" r:id="rId19"/>
    <sheet name="Mérleg 5 " sheetId="102" r:id="rId20"/>
    <sheet name="Előirányzat felh. 6" sheetId="77" r:id="rId21"/>
    <sheet name="mérleg 3 éves 7.m." sheetId="156" r:id="rId22"/>
    <sheet name="Tartalék 8." sheetId="158" r:id="rId23"/>
  </sheets>
  <definedNames>
    <definedName name="_xlnm.Print_Titles" localSheetId="8">'Támogatás 1.4'!$1:$3</definedName>
    <definedName name="_xlnm.Print_Area" localSheetId="5">'Bev. Polg.Hiv. köt.fel. 1.2)a'!$A$1:$J$11</definedName>
    <definedName name="_xlnm.Print_Area" localSheetId="7">'Bev.Könyvt.Műv.h.köt.fel.1.3)a'!$A$1:$J$12</definedName>
    <definedName name="_xlnm.Print_Area" localSheetId="0">'bevétel 1.m. '!$A$1:$E$47</definedName>
    <definedName name="_xlnm.Print_Area" localSheetId="4">'Bevétel Polg.Hivatal 1.2 '!$A$1:$J$11</definedName>
    <definedName name="_xlnm.Print_Area" localSheetId="18">'Felhalmozás 4.mell.'!$A$1:$D$47</definedName>
    <definedName name="_xlnm.Print_Area" localSheetId="9">'Kiadások 2'!$A$1:$F$29</definedName>
    <definedName name="_xlnm.Print_Area" localSheetId="21">'mérleg 3 éves 7.m.'!$A$1:$I$36</definedName>
    <definedName name="_xlnm.Print_Area" localSheetId="19">'Mérleg 5 '!$A$1:$D$68</definedName>
    <definedName name="_xlnm.Print_Area" localSheetId="11">'önk.köt.fel.kiadásai 2.1.)a'!$A$1:$L$35</definedName>
    <definedName name="_xlnm.Print_Area" localSheetId="10">'önkormányzat kiadásai 2.1. '!$A$1:$L$41</definedName>
    <definedName name="_xlnm.Print_Area" localSheetId="13">'Polg.Hivatal kiadásai 2.2'!$A$1:$L$13</definedName>
    <definedName name="_xlnm.Print_Area" localSheetId="14">'Polg.Hivatal kiadásai 2.2)a'!$A$1:$L$12</definedName>
    <definedName name="_xlnm.Print_Area" localSheetId="8">'Támogatás 1.4'!$A$1:$H$25</definedName>
    <definedName name="_xlnm.Print_Area" localSheetId="22">'Tartalék 8.'!$A$1:$P$26</definedName>
  </definedNames>
  <calcPr calcId="145621"/>
</workbook>
</file>

<file path=xl/calcChain.xml><?xml version="1.0" encoding="utf-8"?>
<calcChain xmlns="http://schemas.openxmlformats.org/spreadsheetml/2006/main">
  <c r="H14" i="156" l="1"/>
  <c r="H23" i="156" l="1"/>
  <c r="B26" i="77"/>
  <c r="D38" i="102"/>
  <c r="C32" i="72" l="1"/>
  <c r="B15" i="71" l="1"/>
  <c r="C37" i="98" l="1"/>
  <c r="D37" i="98"/>
  <c r="C35" i="147" l="1"/>
  <c r="D35" i="147"/>
  <c r="E35" i="147"/>
  <c r="F35" i="147"/>
  <c r="G35" i="147"/>
  <c r="H35" i="147"/>
  <c r="I35" i="147"/>
  <c r="J35" i="147"/>
  <c r="K35" i="147"/>
  <c r="H7" i="154"/>
  <c r="J32" i="99"/>
  <c r="H31" i="156"/>
  <c r="I31" i="156" s="1"/>
  <c r="H28" i="156"/>
  <c r="L35" i="147" l="1"/>
  <c r="F19" i="72"/>
  <c r="C14" i="72"/>
  <c r="F18" i="72"/>
  <c r="H5" i="154"/>
  <c r="H4" i="154" s="1"/>
  <c r="D14" i="72"/>
  <c r="O9" i="77" l="1"/>
  <c r="D62" i="102"/>
  <c r="D17" i="102"/>
  <c r="B37" i="98"/>
  <c r="B36" i="98" s="1"/>
  <c r="B38" i="98"/>
  <c r="B24" i="98"/>
  <c r="B21" i="98" s="1"/>
  <c r="J18" i="145"/>
  <c r="J16" i="99"/>
  <c r="J21" i="99"/>
  <c r="J19" i="99"/>
  <c r="L21" i="147" l="1"/>
  <c r="L19" i="147"/>
  <c r="F11" i="147" l="1"/>
  <c r="K10" i="147"/>
  <c r="J9" i="147"/>
  <c r="F9" i="147"/>
  <c r="I8" i="147"/>
  <c r="H8" i="147"/>
  <c r="F8" i="147"/>
  <c r="D8" i="147"/>
  <c r="C8" i="147"/>
  <c r="I7" i="147"/>
  <c r="H7" i="147"/>
  <c r="F7" i="147"/>
  <c r="D7" i="147"/>
  <c r="H6" i="147"/>
  <c r="G6" i="147"/>
  <c r="F6" i="147"/>
  <c r="D6" i="147"/>
  <c r="C6" i="147"/>
  <c r="B6" i="147"/>
  <c r="L21" i="120" l="1"/>
  <c r="L19" i="120"/>
  <c r="K13" i="140" l="1"/>
  <c r="J13" i="140"/>
  <c r="I13" i="140"/>
  <c r="H13" i="140"/>
  <c r="G13" i="140"/>
  <c r="F13" i="140"/>
  <c r="E13" i="140"/>
  <c r="D13" i="140"/>
  <c r="C13" i="140"/>
  <c r="B13" i="140"/>
  <c r="L12" i="140"/>
  <c r="L11" i="140"/>
  <c r="L10" i="140"/>
  <c r="L13" i="140" s="1"/>
  <c r="K12" i="142"/>
  <c r="J12" i="142"/>
  <c r="I12" i="142"/>
  <c r="H12" i="142"/>
  <c r="G12" i="142"/>
  <c r="F12" i="142"/>
  <c r="E12" i="142"/>
  <c r="D12" i="142"/>
  <c r="C12" i="142"/>
  <c r="B12" i="142"/>
  <c r="L11" i="142"/>
  <c r="L10" i="142"/>
  <c r="L9" i="142"/>
  <c r="L12" i="142" s="1"/>
  <c r="L8" i="142"/>
  <c r="L18" i="120" l="1"/>
  <c r="C32" i="99"/>
  <c r="D32" i="99"/>
  <c r="E32" i="99"/>
  <c r="F32" i="99"/>
  <c r="G32" i="99"/>
  <c r="H32" i="99"/>
  <c r="I32" i="99"/>
  <c r="B32" i="99"/>
  <c r="J18" i="99"/>
  <c r="D18" i="156" l="1"/>
  <c r="E40" i="98" l="1"/>
  <c r="H18" i="158"/>
  <c r="D33" i="137"/>
  <c r="C17" i="153" l="1"/>
  <c r="D17" i="153"/>
  <c r="E17" i="153"/>
  <c r="F17" i="153"/>
  <c r="G17" i="153"/>
  <c r="H17" i="153"/>
  <c r="I17" i="153"/>
  <c r="J17" i="153"/>
  <c r="K17" i="153"/>
  <c r="B17" i="153"/>
  <c r="L9" i="153"/>
  <c r="L10" i="153"/>
  <c r="L11" i="153"/>
  <c r="L12" i="153"/>
  <c r="L13" i="153"/>
  <c r="L14" i="153"/>
  <c r="L15" i="153"/>
  <c r="L16" i="153"/>
  <c r="L8" i="153"/>
  <c r="L17" i="153" l="1"/>
  <c r="L12" i="73"/>
  <c r="L11" i="73"/>
  <c r="L10" i="73"/>
  <c r="L11" i="83"/>
  <c r="L10" i="83"/>
  <c r="L9" i="83"/>
  <c r="L8" i="83"/>
  <c r="B18" i="71" l="1"/>
  <c r="J17" i="145" l="1"/>
  <c r="H19" i="158" l="1"/>
  <c r="H14" i="158"/>
  <c r="H26" i="158" l="1"/>
  <c r="G18" i="156" l="1"/>
  <c r="C31" i="156"/>
  <c r="C18" i="156"/>
  <c r="G31" i="156" l="1"/>
  <c r="G33" i="156" s="1"/>
  <c r="F31" i="156"/>
  <c r="D31" i="156"/>
  <c r="D33" i="156" s="1"/>
  <c r="B31" i="156"/>
  <c r="F23" i="156"/>
  <c r="F18" i="156"/>
  <c r="B18" i="156"/>
  <c r="B33" i="156" s="1"/>
  <c r="F33" i="156" l="1"/>
  <c r="C33" i="156"/>
  <c r="N28" i="77" l="1"/>
  <c r="F17" i="72" l="1"/>
  <c r="B17" i="77"/>
  <c r="D24" i="102"/>
  <c r="C9" i="102"/>
  <c r="C8" i="102"/>
  <c r="D44" i="137" l="1"/>
  <c r="D45" i="137" s="1"/>
  <c r="I10" i="150" l="1"/>
  <c r="H10" i="150"/>
  <c r="G10" i="150"/>
  <c r="F10" i="150"/>
  <c r="E10" i="150"/>
  <c r="D10" i="150"/>
  <c r="C10" i="150"/>
  <c r="J9" i="150"/>
  <c r="J8" i="150"/>
  <c r="J7" i="150"/>
  <c r="B10" i="150" l="1"/>
  <c r="J10" i="150" s="1"/>
  <c r="F33" i="72"/>
  <c r="F24" i="72"/>
  <c r="F21" i="72"/>
  <c r="F32" i="72" l="1"/>
  <c r="D13" i="137"/>
  <c r="C6" i="72"/>
  <c r="C37" i="72" s="1"/>
  <c r="C38" i="72" s="1"/>
  <c r="L40" i="120" l="1"/>
  <c r="L39" i="120"/>
  <c r="L38" i="120"/>
  <c r="L37" i="120"/>
  <c r="L36" i="120"/>
  <c r="L35" i="120"/>
  <c r="L34" i="120"/>
  <c r="L33" i="120"/>
  <c r="L32" i="120"/>
  <c r="L31" i="120"/>
  <c r="L30" i="120"/>
  <c r="L29" i="120"/>
  <c r="L28" i="120"/>
  <c r="L27" i="120"/>
  <c r="L26" i="120"/>
  <c r="L25" i="120"/>
  <c r="L24" i="120"/>
  <c r="L23" i="120"/>
  <c r="L22" i="120"/>
  <c r="L20" i="120"/>
  <c r="L17" i="120"/>
  <c r="L16" i="120"/>
  <c r="L15" i="120"/>
  <c r="L14" i="120"/>
  <c r="L13" i="120"/>
  <c r="L12" i="120"/>
  <c r="L11" i="120"/>
  <c r="L10" i="120"/>
  <c r="L9" i="120"/>
  <c r="L8" i="120"/>
  <c r="L7" i="120"/>
  <c r="L6" i="120"/>
  <c r="C29" i="145"/>
  <c r="D29" i="145"/>
  <c r="E29" i="145"/>
  <c r="F29" i="145"/>
  <c r="G29" i="145"/>
  <c r="H29" i="145"/>
  <c r="I29" i="145"/>
  <c r="J28" i="145"/>
  <c r="J27" i="145"/>
  <c r="J26" i="145"/>
  <c r="J25" i="145"/>
  <c r="J24" i="145"/>
  <c r="J23" i="145"/>
  <c r="J22" i="145"/>
  <c r="J21" i="145"/>
  <c r="J19" i="145"/>
  <c r="J16" i="145"/>
  <c r="J15" i="145"/>
  <c r="J14" i="145"/>
  <c r="J13" i="145"/>
  <c r="J12" i="145"/>
  <c r="J11" i="145"/>
  <c r="J10" i="145"/>
  <c r="J9" i="145"/>
  <c r="J8" i="145"/>
  <c r="J7" i="145"/>
  <c r="J12" i="99"/>
  <c r="B29" i="145" l="1"/>
  <c r="J29" i="145" s="1"/>
  <c r="B35" i="147"/>
  <c r="L33" i="147"/>
  <c r="J31" i="99"/>
  <c r="J30" i="99"/>
  <c r="J29" i="99"/>
  <c r="J28" i="99"/>
  <c r="J27" i="99"/>
  <c r="J26" i="99"/>
  <c r="J25" i="99"/>
  <c r="J24" i="99"/>
  <c r="J23" i="99"/>
  <c r="J22" i="99"/>
  <c r="J20" i="99"/>
  <c r="J17" i="99"/>
  <c r="J15" i="99"/>
  <c r="J14" i="99"/>
  <c r="J13" i="99"/>
  <c r="J11" i="99"/>
  <c r="J10" i="99"/>
  <c r="J9" i="99"/>
  <c r="J8" i="99"/>
  <c r="L6" i="147" l="1"/>
  <c r="J10" i="146"/>
  <c r="J9" i="146"/>
  <c r="J8" i="146"/>
  <c r="J10" i="100"/>
  <c r="J9" i="100"/>
  <c r="J8" i="100"/>
  <c r="B18" i="98"/>
  <c r="E11" i="98"/>
  <c r="D9" i="102" s="1"/>
  <c r="C42" i="98"/>
  <c r="F16" i="72" l="1"/>
  <c r="F15" i="72"/>
  <c r="N23" i="77" l="1"/>
  <c r="N24" i="77"/>
  <c r="N25" i="77"/>
  <c r="N26" i="77"/>
  <c r="N31" i="77"/>
  <c r="N22" i="77"/>
  <c r="N10" i="77"/>
  <c r="N11" i="77"/>
  <c r="N12" i="77"/>
  <c r="N14" i="77"/>
  <c r="N15" i="77"/>
  <c r="N16" i="77"/>
  <c r="N9" i="77"/>
  <c r="L34" i="147"/>
  <c r="L32" i="147"/>
  <c r="L31" i="147"/>
  <c r="L30" i="147"/>
  <c r="L29" i="147"/>
  <c r="L28" i="147"/>
  <c r="L27" i="147"/>
  <c r="L26" i="147"/>
  <c r="L25" i="147"/>
  <c r="L24" i="147"/>
  <c r="L23" i="147"/>
  <c r="L22" i="147"/>
  <c r="L20" i="147"/>
  <c r="L18" i="147"/>
  <c r="L17" i="147"/>
  <c r="L16" i="147"/>
  <c r="L15" i="147"/>
  <c r="L14" i="147"/>
  <c r="L13" i="147"/>
  <c r="L12" i="147"/>
  <c r="L11" i="147"/>
  <c r="L10" i="147"/>
  <c r="L9" i="147"/>
  <c r="L8" i="147"/>
  <c r="L7" i="147"/>
  <c r="C41" i="120"/>
  <c r="D41" i="120"/>
  <c r="E41" i="120"/>
  <c r="G41" i="120"/>
  <c r="H41" i="120"/>
  <c r="I41" i="120"/>
  <c r="J41" i="120"/>
  <c r="K41" i="120"/>
  <c r="B41" i="120"/>
  <c r="F41" i="120"/>
  <c r="I11" i="146"/>
  <c r="H11" i="146"/>
  <c r="G11" i="146"/>
  <c r="F11" i="146"/>
  <c r="E11" i="146"/>
  <c r="D11" i="146"/>
  <c r="C11" i="146"/>
  <c r="B11" i="146"/>
  <c r="J11" i="146"/>
  <c r="C13" i="73" l="1"/>
  <c r="D13" i="73"/>
  <c r="E13" i="73"/>
  <c r="F13" i="73"/>
  <c r="G13" i="73"/>
  <c r="H13" i="73"/>
  <c r="I13" i="73"/>
  <c r="J13" i="73"/>
  <c r="K13" i="73"/>
  <c r="B13" i="73"/>
  <c r="C11" i="100"/>
  <c r="D11" i="100"/>
  <c r="E11" i="100"/>
  <c r="F11" i="100"/>
  <c r="G11" i="100"/>
  <c r="H11" i="100"/>
  <c r="I11" i="100"/>
  <c r="B11" i="100"/>
  <c r="K13" i="77" l="1"/>
  <c r="N13" i="77" s="1"/>
  <c r="J29" i="77"/>
  <c r="N29" i="77" s="1"/>
  <c r="F28" i="72" l="1"/>
  <c r="F29" i="72" l="1"/>
  <c r="I12" i="119" l="1"/>
  <c r="H12" i="119"/>
  <c r="G12" i="119"/>
  <c r="F12" i="119"/>
  <c r="D12" i="119"/>
  <c r="C12" i="119"/>
  <c r="B12" i="119"/>
  <c r="E11" i="119"/>
  <c r="J11" i="119" s="1"/>
  <c r="J10" i="119"/>
  <c r="J9" i="119"/>
  <c r="E8" i="119"/>
  <c r="E12" i="119" s="1"/>
  <c r="J12" i="119" l="1"/>
  <c r="J8" i="119"/>
  <c r="D42" i="98"/>
  <c r="E16" i="98" l="1"/>
  <c r="L13" i="73"/>
  <c r="B8" i="98"/>
  <c r="B7" i="98" s="1"/>
  <c r="E46" i="98" l="1"/>
  <c r="D38" i="98"/>
  <c r="C38" i="98"/>
  <c r="D36" i="98" l="1"/>
  <c r="B24" i="71"/>
  <c r="E47" i="98"/>
  <c r="B31" i="98"/>
  <c r="C31" i="98"/>
  <c r="D31" i="98"/>
  <c r="D29" i="98" s="1"/>
  <c r="B33" i="77"/>
  <c r="D21" i="102"/>
  <c r="D34" i="102"/>
  <c r="C18" i="71"/>
  <c r="D18" i="71"/>
  <c r="E33" i="98"/>
  <c r="E16" i="71"/>
  <c r="D33" i="77"/>
  <c r="C33" i="77"/>
  <c r="O32" i="77"/>
  <c r="O31" i="77"/>
  <c r="O30" i="77"/>
  <c r="O29" i="77"/>
  <c r="O28" i="77"/>
  <c r="O27" i="77"/>
  <c r="O26" i="77"/>
  <c r="O25" i="77"/>
  <c r="O24" i="77"/>
  <c r="M17" i="77"/>
  <c r="L17" i="77"/>
  <c r="K17" i="77"/>
  <c r="J17" i="77"/>
  <c r="I17" i="77"/>
  <c r="H17" i="77"/>
  <c r="G17" i="77"/>
  <c r="F17" i="77"/>
  <c r="E17" i="77"/>
  <c r="D17" i="77"/>
  <c r="C17" i="77"/>
  <c r="O16" i="77"/>
  <c r="O15" i="77"/>
  <c r="O14" i="77"/>
  <c r="O13" i="77"/>
  <c r="O12" i="77"/>
  <c r="O11" i="77"/>
  <c r="O10" i="77"/>
  <c r="O8" i="77"/>
  <c r="E14" i="71"/>
  <c r="E14" i="72"/>
  <c r="F34" i="72"/>
  <c r="E26" i="71"/>
  <c r="D58" i="102" s="1"/>
  <c r="D24" i="71"/>
  <c r="C24" i="71"/>
  <c r="E23" i="71"/>
  <c r="E22" i="71"/>
  <c r="E21" i="71"/>
  <c r="E20" i="71"/>
  <c r="E17" i="71"/>
  <c r="E13" i="71"/>
  <c r="E12" i="71"/>
  <c r="E11" i="71"/>
  <c r="E10" i="71"/>
  <c r="E9" i="71"/>
  <c r="E45" i="98"/>
  <c r="E44" i="98"/>
  <c r="E43" i="98"/>
  <c r="E42" i="98"/>
  <c r="E41" i="98"/>
  <c r="E39" i="98"/>
  <c r="E32" i="98"/>
  <c r="E30" i="98"/>
  <c r="D33" i="102" s="1"/>
  <c r="E28" i="98"/>
  <c r="E27" i="98"/>
  <c r="E26" i="98"/>
  <c r="E25" i="98"/>
  <c r="D24" i="98"/>
  <c r="D21" i="98" s="1"/>
  <c r="C24" i="98"/>
  <c r="C21" i="98" s="1"/>
  <c r="E23" i="98"/>
  <c r="E20" i="98"/>
  <c r="E19" i="98"/>
  <c r="D18" i="98"/>
  <c r="C18" i="98"/>
  <c r="E17" i="98"/>
  <c r="D14" i="102" s="1"/>
  <c r="E15" i="98"/>
  <c r="D13" i="102" s="1"/>
  <c r="E14" i="98"/>
  <c r="D12" i="102" s="1"/>
  <c r="E13" i="98"/>
  <c r="D11" i="102" s="1"/>
  <c r="E12" i="98"/>
  <c r="D10" i="102" s="1"/>
  <c r="E10" i="98"/>
  <c r="D8" i="102" s="1"/>
  <c r="E9" i="98"/>
  <c r="D7" i="102" s="1"/>
  <c r="D8" i="98"/>
  <c r="D7" i="98" s="1"/>
  <c r="C8" i="98"/>
  <c r="C7" i="98" s="1"/>
  <c r="C36" i="98"/>
  <c r="F25" i="72"/>
  <c r="F26" i="72"/>
  <c r="F27" i="72"/>
  <c r="F30" i="72"/>
  <c r="F13" i="72"/>
  <c r="F7" i="72"/>
  <c r="F8" i="72"/>
  <c r="F9" i="72"/>
  <c r="F10" i="72"/>
  <c r="F11" i="72"/>
  <c r="F12" i="72"/>
  <c r="F22" i="72"/>
  <c r="F23" i="72"/>
  <c r="F31" i="72"/>
  <c r="F36" i="72"/>
  <c r="D35" i="72"/>
  <c r="E35" i="72"/>
  <c r="D6" i="72"/>
  <c r="E6" i="72"/>
  <c r="C12" i="83"/>
  <c r="D12" i="83"/>
  <c r="E12" i="83"/>
  <c r="F12" i="83"/>
  <c r="G12" i="83"/>
  <c r="H12" i="83"/>
  <c r="I12" i="83"/>
  <c r="J12" i="83"/>
  <c r="K12" i="83"/>
  <c r="B12" i="83"/>
  <c r="J9" i="101"/>
  <c r="J10" i="101"/>
  <c r="F12" i="101"/>
  <c r="G12" i="101"/>
  <c r="H12" i="101"/>
  <c r="I12" i="101"/>
  <c r="J11" i="100"/>
  <c r="C12" i="101"/>
  <c r="D12" i="101"/>
  <c r="E11" i="101"/>
  <c r="J11" i="101" s="1"/>
  <c r="E8" i="101"/>
  <c r="J8" i="101"/>
  <c r="B12" i="101"/>
  <c r="E12" i="101"/>
  <c r="E38" i="98"/>
  <c r="E33" i="77"/>
  <c r="F33" i="77"/>
  <c r="G33" i="77"/>
  <c r="H33" i="77"/>
  <c r="I33" i="77"/>
  <c r="J33" i="77"/>
  <c r="K33" i="77"/>
  <c r="L33" i="77"/>
  <c r="M33" i="77"/>
  <c r="O22" i="77"/>
  <c r="D37" i="72" l="1"/>
  <c r="D49" i="102"/>
  <c r="D66" i="102" s="1"/>
  <c r="F14" i="72"/>
  <c r="E37" i="72"/>
  <c r="F6" i="72"/>
  <c r="D6" i="102"/>
  <c r="D5" i="102" s="1"/>
  <c r="D37" i="102" s="1"/>
  <c r="D68" i="102" s="1"/>
  <c r="E68" i="102" s="1"/>
  <c r="J12" i="101"/>
  <c r="E18" i="98"/>
  <c r="E37" i="98"/>
  <c r="E36" i="98" s="1"/>
  <c r="B28" i="71"/>
  <c r="L41" i="120"/>
  <c r="L12" i="83"/>
  <c r="D28" i="71"/>
  <c r="E24" i="98"/>
  <c r="E8" i="98"/>
  <c r="C34" i="98"/>
  <c r="E31" i="98"/>
  <c r="E24" i="71"/>
  <c r="E29" i="98"/>
  <c r="F35" i="72"/>
  <c r="C28" i="71"/>
  <c r="D34" i="98"/>
  <c r="E7" i="98"/>
  <c r="E21" i="98"/>
  <c r="B34" i="98"/>
  <c r="E15" i="71"/>
  <c r="E18" i="71" l="1"/>
  <c r="E28" i="71" s="1"/>
  <c r="D67" i="102"/>
  <c r="F37" i="72"/>
  <c r="E34" i="98"/>
  <c r="O23" i="77"/>
  <c r="O33" i="77" s="1"/>
  <c r="N33" i="77"/>
  <c r="N17" i="77"/>
  <c r="O17" i="77"/>
  <c r="H18" i="156"/>
  <c r="H33" i="156" l="1"/>
</calcChain>
</file>

<file path=xl/sharedStrings.xml><?xml version="1.0" encoding="utf-8"?>
<sst xmlns="http://schemas.openxmlformats.org/spreadsheetml/2006/main" count="962" uniqueCount="413">
  <si>
    <t>Megnevezés</t>
  </si>
  <si>
    <t>1.</t>
  </si>
  <si>
    <t>10.</t>
  </si>
  <si>
    <t>4.</t>
  </si>
  <si>
    <t>7.</t>
  </si>
  <si>
    <t>2.</t>
  </si>
  <si>
    <t>5.</t>
  </si>
  <si>
    <t>9.</t>
  </si>
  <si>
    <t>11.</t>
  </si>
  <si>
    <t>3.</t>
  </si>
  <si>
    <t>6.</t>
  </si>
  <si>
    <t>8.</t>
  </si>
  <si>
    <t>Összesen:</t>
  </si>
  <si>
    <t>21.</t>
  </si>
  <si>
    <t>13.</t>
  </si>
  <si>
    <t>Összesen</t>
  </si>
  <si>
    <t>12.</t>
  </si>
  <si>
    <t xml:space="preserve">adatok ezer forintban </t>
  </si>
  <si>
    <t xml:space="preserve">Kiemelt előirányzatok </t>
  </si>
  <si>
    <t xml:space="preserve">Összesen </t>
  </si>
  <si>
    <t>Működési kiadások összesen</t>
  </si>
  <si>
    <t xml:space="preserve">Kiadások összesen: </t>
  </si>
  <si>
    <t>Felújítási cél megnevezése</t>
  </si>
  <si>
    <t>Feladat megnevezése</t>
  </si>
  <si>
    <t>Előirányzat</t>
  </si>
  <si>
    <t>jan.</t>
  </si>
  <si>
    <t>febr.</t>
  </si>
  <si>
    <t>márc.</t>
  </si>
  <si>
    <t>ápr.</t>
  </si>
  <si>
    <t>máj.</t>
  </si>
  <si>
    <t>jun.</t>
  </si>
  <si>
    <t>júl.</t>
  </si>
  <si>
    <t>aug.</t>
  </si>
  <si>
    <t>szept.</t>
  </si>
  <si>
    <t>okt.</t>
  </si>
  <si>
    <t>nov.</t>
  </si>
  <si>
    <t>dec.</t>
  </si>
  <si>
    <t>BEVÉTELEK</t>
  </si>
  <si>
    <t>BEVÉTEL ÖSSZESEN</t>
  </si>
  <si>
    <t>KIADÁSOK</t>
  </si>
  <si>
    <t>KIADÁS ÖSSZESEN</t>
  </si>
  <si>
    <t>B E V É T E L E K</t>
  </si>
  <si>
    <t>Sor-
szám</t>
  </si>
  <si>
    <t>Bevételi jogcím</t>
  </si>
  <si>
    <t>K I A D Á S O K</t>
  </si>
  <si>
    <t>Sor-szám</t>
  </si>
  <si>
    <t>Kiadási jogcímek</t>
  </si>
  <si>
    <t>14.</t>
  </si>
  <si>
    <t>16.</t>
  </si>
  <si>
    <t>17.</t>
  </si>
  <si>
    <t>15.</t>
  </si>
  <si>
    <t>18.</t>
  </si>
  <si>
    <t>19.</t>
  </si>
  <si>
    <t>20.</t>
  </si>
  <si>
    <t>22.</t>
  </si>
  <si>
    <t>23.</t>
  </si>
  <si>
    <t>24.</t>
  </si>
  <si>
    <t>Egyek Nagyközség Önkormányzat Felhalmozási kiadásai feladatonként</t>
  </si>
  <si>
    <t>Tárkányi Béla Könyvtár és Művelődési Ház összesen:</t>
  </si>
  <si>
    <t>25.</t>
  </si>
  <si>
    <t>26.</t>
  </si>
  <si>
    <t>27.</t>
  </si>
  <si>
    <t>Önkormányzati Tűzoltóság</t>
  </si>
  <si>
    <t xml:space="preserve"> </t>
  </si>
  <si>
    <t xml:space="preserve">KÖLTSÉGVETÉSI BEVÉTELEK ÖSSZESEN: </t>
  </si>
  <si>
    <t>B3 Közhatalmi bevétel</t>
  </si>
  <si>
    <t>B34. Vagyoni típusú adók</t>
  </si>
  <si>
    <t>B35. Termékek és szogáltatások adói</t>
  </si>
  <si>
    <t>B351. Értékesítési és forgalmi adók (állandó jelleggel végzett ipaírűzési tevékenység után fizetett helyi iparűzési adó)</t>
  </si>
  <si>
    <t>B354. Gépjárműadók</t>
  </si>
  <si>
    <t>B355. Egyéb áruhasználati és szolgáltatási adók (talajterhelési díj)</t>
  </si>
  <si>
    <t>B4. Működési bevételek</t>
  </si>
  <si>
    <t>B.5. Felhalmozási bevételek</t>
  </si>
  <si>
    <t>B1. Működési célú támogatások államháztartáson belülről</t>
  </si>
  <si>
    <t>B111. Helyi önkormányzatok működésének általános támogatása</t>
  </si>
  <si>
    <t>B114. Települési önkormányzatok kulturális feladatainak támogatása</t>
  </si>
  <si>
    <t>B116 Helyi önkormányzatok kiegészítő támogatása</t>
  </si>
  <si>
    <t>B115 Működési célú központosított előirányzatok</t>
  </si>
  <si>
    <t>B11. Önkormányzatok működési támogatásai</t>
  </si>
  <si>
    <t>B2. Felhalmozási célú támogatások államháztartáson belülről</t>
  </si>
  <si>
    <t xml:space="preserve">B25. Egyéb felhalmozási célú támogatások bevételei államháztartáson belülről </t>
  </si>
  <si>
    <t>B7. Felhalmozási célú átvett pénzeszközök</t>
  </si>
  <si>
    <t>B81. Belföldi finanszírozás bevételei</t>
  </si>
  <si>
    <t>B811. Hitel-, kölcsönfelvétel államháztartáson kívülről</t>
  </si>
  <si>
    <t>B813. Maradvány igénybevétele</t>
  </si>
  <si>
    <t xml:space="preserve">            felhalmozási</t>
  </si>
  <si>
    <t>ebből:    működési</t>
  </si>
  <si>
    <t>B816. Központi, irányítószervi támogatás</t>
  </si>
  <si>
    <t>B8. Finanszírozási bevételek</t>
  </si>
  <si>
    <t>KÖLTSÉGVETÉSI HIÁNY FINANSZÍROZÁSÁRA SZOLGÁLÓ PÉNZF.NÉLKÜLI BEVÉTELEK:</t>
  </si>
  <si>
    <t>B6. Működési célú átvett pénzeszközök</t>
  </si>
  <si>
    <t>A. Költségvetési bevételek összesen</t>
  </si>
  <si>
    <t>B3. Közhatalmi bevétel</t>
  </si>
  <si>
    <t>B5. Felhalmozási bevételek</t>
  </si>
  <si>
    <t>Kormányzati funkciók</t>
  </si>
  <si>
    <t>106010 Lakóingatlan szociális célú bérbeadás, üzemeltetés</t>
  </si>
  <si>
    <t>013350 Az önkormányzati vagyonnal való gazdálk-sal kapcs. Feladatok</t>
  </si>
  <si>
    <t>066020 Város és községgazdálkodás</t>
  </si>
  <si>
    <t>018010 Önkormányzatok elszámolásai a közp-i ktg.vetéssel</t>
  </si>
  <si>
    <t>900020 Önkormányzati funkciókra nem sorolható bevételek államháztartásoknak</t>
  </si>
  <si>
    <t>900060 Forgatási és befektetési célú finanszírozási műveletek</t>
  </si>
  <si>
    <t>107055 Falugondoki, tanyagondnoki feladatok ellátása</t>
  </si>
  <si>
    <t>041237 Közfogallkoztatási mintaprogram</t>
  </si>
  <si>
    <t>013320 Köztemető fenntartás és működtetés</t>
  </si>
  <si>
    <t>011130 Önkormányzatok és önkormányzati hivatalok jogalkotói és általános igazgatási tevékenysége</t>
  </si>
  <si>
    <t>011220 Adó-, vám és jövedéki igazgatás</t>
  </si>
  <si>
    <t>082042 Könyvtári állomány gyarapítása, nyilvántartása</t>
  </si>
  <si>
    <t>082044 Könyvtári szolgáltatások</t>
  </si>
  <si>
    <t>082063 Múzeumi, kiállítási tevékenység</t>
  </si>
  <si>
    <t>082091 Közművelődési- közösségi és társadalmi részvétel fejlesztése</t>
  </si>
  <si>
    <t>Költségvetési bevétel rovatrend</t>
  </si>
  <si>
    <t>Költségvetési kiadás rovatrand</t>
  </si>
  <si>
    <t>K1. Személyi juttatások</t>
  </si>
  <si>
    <t>K2. Munkaadókat terhelő járulékok és szociális hozzájárulási adók</t>
  </si>
  <si>
    <t>K3. Dologi kiadások</t>
  </si>
  <si>
    <t>K4. Ellátottak pénzbeli juttatásai</t>
  </si>
  <si>
    <t>K6. Beruházások</t>
  </si>
  <si>
    <t>K7. Felújítások</t>
  </si>
  <si>
    <t>K8. Egyéb felhalmozási célú kiadások</t>
  </si>
  <si>
    <t>Felhalmozási kiadások összesen:</t>
  </si>
  <si>
    <t>K5. Egyéb működési célú kiadások (tartalékok nélkül)</t>
  </si>
  <si>
    <t>K9. Finanszírozási kiadások (működési)</t>
  </si>
  <si>
    <t>K9. Finanszírozási kiadások (felhalmozási)</t>
  </si>
  <si>
    <t xml:space="preserve">K2. Munkaadókat terhelő járulékok és szociális hozzájárulási adó </t>
  </si>
  <si>
    <t xml:space="preserve">K4. Ellátottak pénzbeli juttatásai </t>
  </si>
  <si>
    <t>K512. Tartalék tartalék</t>
  </si>
  <si>
    <t>K9. Finanszírozási kiadások</t>
  </si>
  <si>
    <t>083030 Egyéb kiadói tevékenyésg</t>
  </si>
  <si>
    <t>064010 Közvilágítás</t>
  </si>
  <si>
    <t>032020 Tűz és katasztrófavédelmi tevékenységek</t>
  </si>
  <si>
    <t>072111 Háziorvosi alapellátás</t>
  </si>
  <si>
    <t>072112 Háziorvosi ügyeleti ellátás</t>
  </si>
  <si>
    <t>072210 Járóbetegek gyógyító szakellátása</t>
  </si>
  <si>
    <t>074040 Fertőző megbetegedéseket megel.jár.ü.ell.</t>
  </si>
  <si>
    <t>107060 Egyéb szociális pénzbeni ellátások, tám-k</t>
  </si>
  <si>
    <t>011130 Önk.-k és önk-i hav-k jogalkotói és ált.ig.tev.</t>
  </si>
  <si>
    <t>K2. Munkaadókat terhelő járulékok és szociális hozzájárulási adó</t>
  </si>
  <si>
    <t>K5. Egyéb működési célú kiadások (tartalék nélkül)</t>
  </si>
  <si>
    <t>K5. Egyéb működési célú kiadások</t>
  </si>
  <si>
    <t>B21. Felhalmozási célú önkormányzati támogatások (központosított előirányzatok,  vis maior)</t>
  </si>
  <si>
    <t>K1. Személyi  juttatás</t>
  </si>
  <si>
    <t>K11. Foglalkoztatottak személyi juttatásai</t>
  </si>
  <si>
    <t>K12. Külső személyi juttatások</t>
  </si>
  <si>
    <t xml:space="preserve">K9. Finanszírozási kiadások </t>
  </si>
  <si>
    <t xml:space="preserve">   ebből: közfoglalkoztatás</t>
  </si>
  <si>
    <t>Egyeki Sportbarátok Sport Egyesülete</t>
  </si>
  <si>
    <t>Polgárőrség</t>
  </si>
  <si>
    <t>Temetési kölcsön</t>
  </si>
  <si>
    <t>Kormányzati funkció</t>
  </si>
  <si>
    <t>011130</t>
  </si>
  <si>
    <t>B111. Helyi önkormányzatok működésének ált.tám-a</t>
  </si>
  <si>
    <t>B114. Telelpülési önkormányzatok kulturális feladatainak tám-a</t>
  </si>
  <si>
    <t>B115. Működési célú központosított előirányzatok</t>
  </si>
  <si>
    <t>B16.  Egyéb működési célú támogatások bevételei államházt.belülről</t>
  </si>
  <si>
    <t>B21. Felhalmozási célú önkormányzati támogatások</t>
  </si>
  <si>
    <t>B25. Egyéb felhalmozási célú támogatások bevételei államháztartáson belülről</t>
  </si>
  <si>
    <t>B35. Termékek és szolgáltatások adói</t>
  </si>
  <si>
    <t>B351. Értékesítési és forgalmi adók</t>
  </si>
  <si>
    <t>B354. Gépjármű adók</t>
  </si>
  <si>
    <t>B36. Egyéb közhatalmi bevételek</t>
  </si>
  <si>
    <t>B.4.Működési bevételek</t>
  </si>
  <si>
    <t>B.811. Hitel, kölcsön felvétel államháztartáson kívülről</t>
  </si>
  <si>
    <t>K1. Személyi juttatás</t>
  </si>
  <si>
    <t>K4. Ellátottak pénzbeli juttatása</t>
  </si>
  <si>
    <t>K6. Beruházás</t>
  </si>
  <si>
    <t>K7. Felújítás</t>
  </si>
  <si>
    <t xml:space="preserve"> KIADÁSOK ÖSSZESEN: </t>
  </si>
  <si>
    <t xml:space="preserve">K5. Egyéb működési célú kiadások </t>
  </si>
  <si>
    <t>B116. Helyi önkormányzatok kiegészítő támogatása</t>
  </si>
  <si>
    <t>B16. Egyéb működési célú támogatások bevételei államháztartáson belülről</t>
  </si>
  <si>
    <t>B8111. Hosszú lejáratú hitelek, kölcsön felvétele</t>
  </si>
  <si>
    <t>B8113. Rövid lejáratú hitelek, kölcsönök felvétele</t>
  </si>
  <si>
    <t>B8192. Rövid lejáratú kölcsönök bevételei</t>
  </si>
  <si>
    <t>044320 Építőipar támogatása</t>
  </si>
  <si>
    <t>107060 Egyéb szociális pénzbeni és term-i ellátás</t>
  </si>
  <si>
    <t>045160 Közutak, hidak, alagutak fenntartása</t>
  </si>
  <si>
    <t>104060 A gyermekek, fiatalok és családok életmin.jav.</t>
  </si>
  <si>
    <t xml:space="preserve">   ebből: választott tisztségviselők juttatásai</t>
  </si>
  <si>
    <t>K9. Finanszírozási kiadások felhalmozási</t>
  </si>
  <si>
    <t>041237</t>
  </si>
  <si>
    <t>013350</t>
  </si>
  <si>
    <t>28.</t>
  </si>
  <si>
    <t>29.</t>
  </si>
  <si>
    <t>30.</t>
  </si>
  <si>
    <t>31.</t>
  </si>
  <si>
    <t>32.</t>
  </si>
  <si>
    <t>33.</t>
  </si>
  <si>
    <t>34.</t>
  </si>
  <si>
    <t>35.</t>
  </si>
  <si>
    <t>B.8192. Rövid lejáratú kölcsönök bevételei</t>
  </si>
  <si>
    <t>Egyéb központi támogatás</t>
  </si>
  <si>
    <t>Pótlékok, bírságok egyéb közhatalmi bevételek</t>
  </si>
  <si>
    <t>B814. Államháztartáson belüli megelőlegezések</t>
  </si>
  <si>
    <t>B.14. Működési célú visszatérítendő támogatások, kölcsönök visszatérülése államháztartáson belülről</t>
  </si>
  <si>
    <t>042180 Állat- egészségügyi ellátás</t>
  </si>
  <si>
    <t>011130 Önk-k és önkormányzati hivatalok jogalkotási és ált. ig. tevékenysége</t>
  </si>
  <si>
    <t>B74. Felhalmozási célú visszatérítendő támogatások, kölcsönök visszatérülése államháztartáson kívülről</t>
  </si>
  <si>
    <t xml:space="preserve">B75. Egyéb felhalmozási célú átvett pénzeszközök </t>
  </si>
  <si>
    <t>042180</t>
  </si>
  <si>
    <t>B74. Fehalmozási célú visszatérítendő támogatások, kölcsönök visszatérülése államháztartáson kívülről</t>
  </si>
  <si>
    <t>B75. Egyéb felhalmozási célú átvett pénzeszközök</t>
  </si>
  <si>
    <t>052020 Szennyvíz gyűjtése, tisztítása és elhelyezése</t>
  </si>
  <si>
    <t>Balmazújvárosi Többcélú Társulás</t>
  </si>
  <si>
    <t>Elvonások és befizetések</t>
  </si>
  <si>
    <t>018010 Önkormányzatok elszámolásai a központi költségvetéssel</t>
  </si>
  <si>
    <t>074051 Nem fertőző megbetegedések megelőzés</t>
  </si>
  <si>
    <t>084031 Civil szervezetek támogatása</t>
  </si>
  <si>
    <t>042180 Állat-egészségügy ellátás</t>
  </si>
  <si>
    <t>B14. Működési célú visszatérítendő támogatások, kölcsönök visszatérülése államháztartáson belülről</t>
  </si>
  <si>
    <t>Működésképtelen önkormányzatok egyéb támogatása</t>
  </si>
  <si>
    <t>5000 fő feletti lakosságszámú települési önk.adósság konsz.során kapott felhalmozási támogatás</t>
  </si>
  <si>
    <t>052020 Szennyvíz gyűjtése, tisztítása, elhelyezése</t>
  </si>
  <si>
    <t>ebből: K915. Központi irányítószervi támogatás folyósítás</t>
  </si>
  <si>
    <t>K5. Egyéb működési célú kiadások (működési tartalékka együtt)</t>
  </si>
  <si>
    <t>ebből: K513 Tartalék (működési)</t>
  </si>
  <si>
    <t>K513. Tartalékok (felhalmozási)</t>
  </si>
  <si>
    <t>Tartalékok (működési)</t>
  </si>
  <si>
    <t>Ebből: K914 Államháztartáson belüli megelőlegezések visszafizetése</t>
  </si>
  <si>
    <t>K915. Központi irányítószervi támogatás folyósítása</t>
  </si>
  <si>
    <t>Egyek Nagyközség Önkormányzat és költségvetési szervei bevételei forrásonként, főbb jogcím-csoportonkénti részletezettségben</t>
  </si>
  <si>
    <t>B31. Jövedelemadók</t>
  </si>
  <si>
    <t>adatok forintban</t>
  </si>
  <si>
    <t>018030 Támogatási célú finanszírozási műveletek</t>
  </si>
  <si>
    <t>104037 Intézményen kívüli gyermekétkeztetés</t>
  </si>
  <si>
    <t xml:space="preserve">K513. Tartalék </t>
  </si>
  <si>
    <t>36.</t>
  </si>
  <si>
    <t>Adójellegű bevételek</t>
  </si>
  <si>
    <t>B31. Magánszemélyek jövedelemadói</t>
  </si>
  <si>
    <t>K513. Tartalékok</t>
  </si>
  <si>
    <t>K513. Tartalékok (működési)</t>
  </si>
  <si>
    <t xml:space="preserve"> ebből K914. Államháztartáson belüli megelőlegezések</t>
  </si>
  <si>
    <t>B.15.Működési célú visszatérítendő támogatások, kölcsönök igénybevétele államháztartáson belülről</t>
  </si>
  <si>
    <t>2. Egyeki Polgármesteri Hivatal</t>
  </si>
  <si>
    <t>3. Tárkányi Béla Könytár és Művelődési ház</t>
  </si>
  <si>
    <t>1. Egyek Nagyközség Önkormányzata</t>
  </si>
  <si>
    <t>Egyek Nagyközség Önkormányzat Felújítási kiadásai célonként</t>
  </si>
  <si>
    <t>Egyek település szennyvízelvezetési- és tisztítási projektje</t>
  </si>
  <si>
    <t>052020</t>
  </si>
  <si>
    <t>045120 Út- autópálya építés</t>
  </si>
  <si>
    <t>045120 Út-, autópálya építés</t>
  </si>
  <si>
    <t>086090 Egyéb szabadidős szolgáltatások</t>
  </si>
  <si>
    <t>Nem közművel összegyűjtött szenyvízártalmatlanítás tám.</t>
  </si>
  <si>
    <t>082063</t>
  </si>
  <si>
    <t>013320</t>
  </si>
  <si>
    <t>Gyepmesteri telep: egyéb tárgyi eszköz beszerzés</t>
  </si>
  <si>
    <t>045120</t>
  </si>
  <si>
    <t>Külterületi utak fejlesztése</t>
  </si>
  <si>
    <t>086010 Határon túli magyarok egyéb támogatásai</t>
  </si>
  <si>
    <t>016010 Országgyűlési, önkormányzati és európai parlamenti képviselőválasztásokhoz kapcsolódó tevékenységek</t>
  </si>
  <si>
    <t>041233 Hosszabb időtartamú közfoglalkoztatás</t>
  </si>
  <si>
    <t>041233 Hosszabb időtartamú közfogallkoztatás</t>
  </si>
  <si>
    <t xml:space="preserve">Egyeki Polgármesteri Hivatal 2020. évi tervezett bevételei </t>
  </si>
  <si>
    <t>Egyek Nagyközség Önkormányzatának 2020. évre tervezett bevételei kötelező feladatonként</t>
  </si>
  <si>
    <t>Egyek Nagyközség Önkormányzatának 2020. évi bevételei</t>
  </si>
  <si>
    <t>Egyeki Polgármesteri Hivatal 2020. évi tervezett bevételei kötelező feladatonként</t>
  </si>
  <si>
    <t>Tárkányi Béla Könyvtár és Művelődési Ház 2020. évi tervezett bevételei</t>
  </si>
  <si>
    <t>Tárkányi Béla Könyvtár és Művelődési Ház 2020. évi bevételei</t>
  </si>
  <si>
    <t>Egyek Nagyközség Önkormányzat és költségvetési szervei 2020. évi  kiadásai kiemelt előirányzatonként</t>
  </si>
  <si>
    <t>Egyek Nagyközség Önkormányzatának 2020. évi tervezett kiadásai  feladatonként</t>
  </si>
  <si>
    <t>Egyeki Polgármesteri Hivatal 2020. évi tervezett kiadásai feladatonként</t>
  </si>
  <si>
    <t>Egyeki Polgármesteri Hivatal 2020. évi tervezett kiadásai kötelező feladatonként</t>
  </si>
  <si>
    <t>Tárkányi Béla Könyvtár és Művelődési Ház 2020. évi tervezett kiadásai feladatonként</t>
  </si>
  <si>
    <t>Tárkányi Béla Könyvtár és Művelődési Ház 2020. évi tervezett kiadásai  kötelező feladatonként</t>
  </si>
  <si>
    <t>Egyek Nagyközség Önkormányzat és költségvetési szervei 2020. évi működési  kiadásai kiemelt előirányzatonként</t>
  </si>
  <si>
    <t xml:space="preserve">2020. Évi előirányzat </t>
  </si>
  <si>
    <t>2020. évi előirányzat</t>
  </si>
  <si>
    <t>Az Önkormányzat 2020. évi Pénzügyi mérlege</t>
  </si>
  <si>
    <t>Egyek Nagyközség Önkormányzat 2020. évi előirányzat-felhasználási ütemterve</t>
  </si>
  <si>
    <t>2020. évi előirányzat (Ft)</t>
  </si>
  <si>
    <t>2020. terv</t>
  </si>
  <si>
    <t xml:space="preserve">2020. Előirányzat 
Önkormányzat </t>
  </si>
  <si>
    <t xml:space="preserve">2020. Előirányzat Egyeki Polgármesteri Hivatal </t>
  </si>
  <si>
    <t>2020. Előirányzat Tárkányi Béla Könyvtár és Művelődési Ház</t>
  </si>
  <si>
    <t xml:space="preserve">2020. Előirányzat  Egyek Nagyközség Önkormányzata </t>
  </si>
  <si>
    <t xml:space="preserve">2020. Előirányzat 
Egyeki Polgármesteri Hivatal </t>
  </si>
  <si>
    <t>2020. Előirányzat 
Tárkányi Béla Könyvt. És Műv.H.</t>
  </si>
  <si>
    <t>2020. Előirányzat 
Összesen:</t>
  </si>
  <si>
    <t>B1131. Települési önkormányzatok egyes szociális és gyermekjóléti feladatainak támogatása</t>
  </si>
  <si>
    <t>B1132. Települési önkormányzatok gyermekétkeztetési feladatainak támogatása</t>
  </si>
  <si>
    <t>B36. Egyéb közhatalmi bevételek (bírság, pótlék, mezőőri díj, talajterhelési díj)</t>
  </si>
  <si>
    <t>086090 Egyéb szabadidős szolgáltatás</t>
  </si>
  <si>
    <t>107080 Esélyegyenlőség elősegítését célzó tevékenységek és programok</t>
  </si>
  <si>
    <t>072210 Járóbeteg gyógyító szakellátása</t>
  </si>
  <si>
    <t>Egyeki Szöghatár Nonprofit Kft.-nek kölcsön (Étterem fejl.tám. ,megelőlegezés</t>
  </si>
  <si>
    <t>Plébánia támogatása (Képviselői tiszteletdíjról való lemondás miatt, 2020. évi)</t>
  </si>
  <si>
    <t>Kétöklű Szociális Szövetkezet működési támogatás</t>
  </si>
  <si>
    <t>Egyeki Mentőállomás</t>
  </si>
  <si>
    <t>Mozgássérültek Egyesülete</t>
  </si>
  <si>
    <t>Látássérültek Egyesülete</t>
  </si>
  <si>
    <t>BURSA támogatás</t>
  </si>
  <si>
    <t>Iskola eü. Finanszírozás</t>
  </si>
  <si>
    <t>Krizis segély</t>
  </si>
  <si>
    <t>Köztemető fenntartás és működtetés</t>
  </si>
  <si>
    <t>Tájház tetőszerkezetésnek felújítása (Kubinyi Ágoston program pályázat)</t>
  </si>
  <si>
    <t>107080</t>
  </si>
  <si>
    <t>Esélyegyenlőséget c. tev.-k és programok (EFOP pályázat)</t>
  </si>
  <si>
    <t>Közfoglalkoztatási program keretében végzett ingatlan felújítás (Béke u. 17, Teleki u. 25.)</t>
  </si>
  <si>
    <t xml:space="preserve"> forintban </t>
  </si>
  <si>
    <t>Önkormányzati jogalkotás: immat.javak beszerzése beszerzése</t>
  </si>
  <si>
    <t>Köztemetőben építés, eszköz beszerzés</t>
  </si>
  <si>
    <t>Egyek Nagyközség Önkormányzatának 2020. évre tervezett bevételei önként vállalt feladatonként</t>
  </si>
  <si>
    <t>Egyek Nagyközség Önkormányzatának 2020. évi tervezett kiadásai  önként vállalt feladatonként</t>
  </si>
  <si>
    <t>2020. évi terv</t>
  </si>
  <si>
    <t>074040</t>
  </si>
  <si>
    <t>Fertőző megbetegedések megelőzése, járványügyi ellátás</t>
  </si>
  <si>
    <t>Esélyegyenlőség elősegítését célzó tevékenységek és programok</t>
  </si>
  <si>
    <t>"Egyek 0359. hrsz. mezőgazdasági bekötő út kiépítése" pályázat</t>
  </si>
  <si>
    <t>37.</t>
  </si>
  <si>
    <t>K513. Tartalék</t>
  </si>
  <si>
    <t>2020. Évi Költségvetési kiadások összesen</t>
  </si>
  <si>
    <t>2020. évi Költségvetési bevételek összesen</t>
  </si>
  <si>
    <t>Támogatási jogcím</t>
  </si>
  <si>
    <t>2020. ÉV</t>
  </si>
  <si>
    <t>mutató</t>
  </si>
  <si>
    <t>hozzájárulás</t>
  </si>
  <si>
    <t>Fajlagos összeg</t>
  </si>
  <si>
    <t>összege Ft</t>
  </si>
  <si>
    <t>Önkormányzati támogatás összesen:</t>
  </si>
  <si>
    <t xml:space="preserve">I. Helyi Önkormányzatok általános működési támogatása összesen: </t>
  </si>
  <si>
    <t>I. 1.a) Önkormányzati Hivatal működésének támogatása</t>
  </si>
  <si>
    <t>I.1 b. Települési üzemeltetés támogatása</t>
  </si>
  <si>
    <t xml:space="preserve"> - Zöldterület-gazdálkodással kapcsolatos feladatok ell.tám.</t>
  </si>
  <si>
    <t xml:space="preserve">                   - Közvilágítás fenntartásának támogatása</t>
  </si>
  <si>
    <t xml:space="preserve">                   - Köztemető fenntartásával kapcsolatos feladatok támogatása</t>
  </si>
  <si>
    <t xml:space="preserve">                   - Közutak fenntartásának támogatása</t>
  </si>
  <si>
    <t>I.1.d.) Egyéb kötelező önkormányzati feladatok támogatása</t>
  </si>
  <si>
    <t>V.I.1.kiegészítés I.1. jogcímekhez kapcsolódó kiegészítés</t>
  </si>
  <si>
    <t>Polgármesteri illetmény támogatása</t>
  </si>
  <si>
    <t>I.2. Nem közművel összegyűjtött háztartási szennyvíz ártalmatlanítása</t>
  </si>
  <si>
    <t>III.2. Hozzájárulás pénzbeli szociális ellátásokhoz</t>
  </si>
  <si>
    <t>III.3.a.(1) A finanszírozás szempontjából elismert szakmai dolgozók bértámogatása: felsőfokú végzettségű kisgyermeknevelők, szaktanácsadók</t>
  </si>
  <si>
    <t>III.3.a.(2) A finanszírozás szempontjából elismert szakmai dolgozók bértámogatása: bölcsődei dajkáék, középvokú végzettségű kisgyermeknevelők, szaktanácsadók</t>
  </si>
  <si>
    <t>III.3.b. Bölcsődei üzemeltetési támogatás</t>
  </si>
  <si>
    <t>III.5.aa) A finszírozás szempontjából elismert dolgozók bértámogatása</t>
  </si>
  <si>
    <t>III.5.ab) Gyermekétkeztetés üzemeltetési támogatása</t>
  </si>
  <si>
    <t>III.3.e). Falugondnoki vagy tanyagondnoki szolgáltatás</t>
  </si>
  <si>
    <t>12 hó</t>
  </si>
  <si>
    <t>III.5.c A rászoruló gyermekek intézményen kívüli szünidei étkeztetésének támogatása</t>
  </si>
  <si>
    <t>3.mell. 17. Lakott külterületekkel kapcsolatos feladatok támogatása</t>
  </si>
  <si>
    <t>IV.1.d) Települési önkormányzatok támogatása nyilvános könyvtári ellátásokhoz és közművelődési feladatokhoz</t>
  </si>
  <si>
    <t>K915. Finanszírozási kiadások működési</t>
  </si>
  <si>
    <t>jún.</t>
  </si>
  <si>
    <t>adatok ezer forintban</t>
  </si>
  <si>
    <t>Működési kiadások</t>
  </si>
  <si>
    <t>2018. évi tényleges teljesítés</t>
  </si>
  <si>
    <t>Működési bevételek</t>
  </si>
  <si>
    <t>B3. Közhatalmi bevételek</t>
  </si>
  <si>
    <t>B8. Finanszírozási bevételek (működési)</t>
  </si>
  <si>
    <t>ebből: tartalék (működési)</t>
  </si>
  <si>
    <t>ebből: maradvány igénybevétel</t>
  </si>
  <si>
    <t>Müködési kiadás összesen:</t>
  </si>
  <si>
    <t>Müködési bevétel összesen:</t>
  </si>
  <si>
    <t>Felhalmozási kiadások</t>
  </si>
  <si>
    <t>Felhalmozási bevételek</t>
  </si>
  <si>
    <t>B1. Működési támogatások államháztartáson belülről</t>
  </si>
  <si>
    <t>K5. Felhalmozási célú tartalék</t>
  </si>
  <si>
    <t>B8. Finanszírozási bevételek (felhalmozási)</t>
  </si>
  <si>
    <t>ebből: felhalmozási célú hitelfelvétel</t>
  </si>
  <si>
    <t xml:space="preserve">            maradvány igénybevétel</t>
  </si>
  <si>
    <t>Felhalmozási kiadás összesen:</t>
  </si>
  <si>
    <t>Felhalmozási bevétel összesen:</t>
  </si>
  <si>
    <t>M i n d ö s s z e s e n  :</t>
  </si>
  <si>
    <t>KIMUTATÁS</t>
  </si>
  <si>
    <t>a 2020.</t>
  </si>
  <si>
    <t>évre tervezett tartalékokról</t>
  </si>
  <si>
    <t xml:space="preserve">adatok forintban </t>
  </si>
  <si>
    <t>Általános tartalék összesen:</t>
  </si>
  <si>
    <t>Működési célú általános tartalék</t>
  </si>
  <si>
    <t>Fejlesztési célú tartalék összesen:</t>
  </si>
  <si>
    <t>Fejlesztési célú tartalék</t>
  </si>
  <si>
    <t>Tartalék összesen:</t>
  </si>
  <si>
    <t>2019. évi tényleges teljesítés</t>
  </si>
  <si>
    <t>ebből: működési célú hitelfelvétel</t>
  </si>
  <si>
    <t>ebből: államháztartáson belüli megelőlegezés</t>
  </si>
  <si>
    <t>045220 Vízi létesítmény építése (kivéve: árvízvédelmi létesítmények)</t>
  </si>
  <si>
    <t>Egyek Nagyközség Önkormányzatának 2020. évi tervezett kiadásai  kötelező feladatonként</t>
  </si>
  <si>
    <t>Fő tér Tisza utca felújítás</t>
  </si>
  <si>
    <t>045220</t>
  </si>
  <si>
    <t>Vízi létesítmény építése (kivéve: árvízvédelmi létesítmények)</t>
  </si>
  <si>
    <t>072111</t>
  </si>
  <si>
    <t>Háziorvosi alapellátás</t>
  </si>
  <si>
    <t>B8112. Likviditási célú hitelek, kölcsön felvétele</t>
  </si>
  <si>
    <t xml:space="preserve">                                              Egyek Nagyközség Önkormányzata működési és felhalmozási célú bevételeinek és kiadásainak 2018. évi tényleges, 2019. évi tényleges és 2020. évi előirányzata mérleg rendszerben</t>
  </si>
  <si>
    <t>047120 Piac üzemeltetése</t>
  </si>
  <si>
    <t>062020 Településfejlesztési projektek és támogatásuk</t>
  </si>
  <si>
    <t>Tisza-tavi hulladékgaz. Tagsági díj</t>
  </si>
  <si>
    <t>EFOP esélyegyenlőség elősegítését célzó tevékenység</t>
  </si>
  <si>
    <t>Önkormányzati jogalkotás: informatikai eszközök  beszerzése</t>
  </si>
  <si>
    <t>Önkormányzati jogalkás: egyéb tárgyi eszközök beszerzése</t>
  </si>
  <si>
    <t>Önkormányzati vagyon: immateriális javak beszerzése</t>
  </si>
  <si>
    <t>Önkormányzati vagyon: informatikai eszközök beszerzése</t>
  </si>
  <si>
    <t>Önkormányzati vagyon: egyéb tárgyi eszköz beszerzése</t>
  </si>
  <si>
    <t>Önkormányzati ingatlan és vagyon , egyéb tárgyi eszköz felújítás (szivattyúfelújítás, nyílászárócsere / Hunyadi u. 12., Hunyadi u. 48.(Étterem ajtó), Fő u. 59., Fasor u. 57/)</t>
  </si>
  <si>
    <t>041233</t>
  </si>
  <si>
    <t>Közfoglalkoztási mintaprogramok egyéb tárgyi eszköz beszerzés</t>
  </si>
  <si>
    <t>Közfoglalkoztatási mintaprogramok:ingatlan beszerzés,informatikai eszköz egyéb tárgyi eszköz beszerzés</t>
  </si>
  <si>
    <t>047120</t>
  </si>
  <si>
    <t>Piac üzemeltetése</t>
  </si>
  <si>
    <t>062020</t>
  </si>
  <si>
    <t>Településfejlesztési projektek: ingatlan beszerzés és létesítés (bölcsőde , négyállásos kocsimosó)</t>
  </si>
  <si>
    <t>Önkormányzati vagyon: ipari park létesítése, ingatlan beszerzés létesítés kiadásai</t>
  </si>
  <si>
    <t>Egyeki Szöghatár Nonprofit Kft. Működési c. támogatás</t>
  </si>
  <si>
    <t>Sorsz.</t>
  </si>
  <si>
    <t>Polgármesteri Hivatal: immateriális javak beszerzése</t>
  </si>
  <si>
    <t>Polgármesteri Hivatal: informatikai eszközök beszerzése</t>
  </si>
  <si>
    <t>Polgármesteri Hivatal: egyéb tárgyi eszközök beszerzése</t>
  </si>
  <si>
    <t>082042</t>
  </si>
  <si>
    <t>Könyvtári álomány gyarapítása: könyv beszerzés</t>
  </si>
  <si>
    <t>Könyvtári szolgáltatások: egyéb tárgyi eszköz beszerzés</t>
  </si>
  <si>
    <t>082044</t>
  </si>
  <si>
    <t>082091</t>
  </si>
  <si>
    <t>Közművlődés- közösségi és társadalmi részvétel fejlesztése: egyéb tárgyi eszközök beszerzése</t>
  </si>
  <si>
    <t>38.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</si>
</sst>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#,##0.0"/>
  </numFmts>
  <fonts count="7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sz val="12"/>
      <name val="Arial"/>
      <family val="2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b/>
      <u/>
      <sz val="8"/>
      <name val="Arial"/>
      <family val="2"/>
    </font>
    <font>
      <i/>
      <sz val="10"/>
      <name val="Arial"/>
      <family val="2"/>
    </font>
    <font>
      <sz val="9"/>
      <name val="Arial CE"/>
      <charset val="238"/>
    </font>
    <font>
      <sz val="8"/>
      <name val="Arial CE"/>
      <charset val="238"/>
    </font>
    <font>
      <sz val="11"/>
      <name val="Arial CE"/>
      <charset val="238"/>
    </font>
    <font>
      <i/>
      <sz val="10"/>
      <name val="Arial CE"/>
      <charset val="238"/>
    </font>
    <font>
      <b/>
      <i/>
      <sz val="10"/>
      <name val="Arial"/>
      <family val="2"/>
      <charset val="238"/>
    </font>
    <font>
      <b/>
      <i/>
      <sz val="10"/>
      <name val="Arial CE"/>
      <charset val="238"/>
    </font>
    <font>
      <b/>
      <sz val="14"/>
      <name val="Times New Roman"/>
      <family val="1"/>
      <charset val="238"/>
    </font>
    <font>
      <i/>
      <sz val="10"/>
      <color indexed="8"/>
      <name val="Arial"/>
      <family val="2"/>
    </font>
    <font>
      <b/>
      <i/>
      <sz val="8"/>
      <color indexed="8"/>
      <name val="Arial"/>
      <family val="2"/>
      <charset val="238"/>
    </font>
    <font>
      <b/>
      <sz val="9"/>
      <name val="Arial CE"/>
      <charset val="238"/>
    </font>
    <font>
      <b/>
      <i/>
      <sz val="11"/>
      <name val="Arial"/>
      <family val="2"/>
    </font>
    <font>
      <i/>
      <sz val="11"/>
      <name val="Arial CE"/>
      <charset val="238"/>
    </font>
    <font>
      <b/>
      <sz val="16"/>
      <name val="Arial CE"/>
      <charset val="238"/>
    </font>
    <font>
      <b/>
      <i/>
      <sz val="11"/>
      <name val="Arial"/>
      <family val="2"/>
      <charset val="238"/>
    </font>
    <font>
      <i/>
      <sz val="9"/>
      <name val="Arial CE"/>
      <charset val="238"/>
    </font>
    <font>
      <b/>
      <u/>
      <sz val="9"/>
      <name val="Arial CE"/>
      <charset val="238"/>
    </font>
    <font>
      <i/>
      <sz val="8"/>
      <color indexed="8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"/>
      <family val="2"/>
    </font>
    <font>
      <sz val="11"/>
      <name val="Arial"/>
      <family val="2"/>
    </font>
    <font>
      <b/>
      <i/>
      <sz val="10"/>
      <color indexed="8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</font>
    <font>
      <b/>
      <i/>
      <sz val="14"/>
      <name val="Times New Roman"/>
      <family val="1"/>
      <charset val="238"/>
    </font>
    <font>
      <b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16"/>
      <name val="Arial"/>
      <family val="2"/>
      <charset val="238"/>
    </font>
    <font>
      <u/>
      <sz val="10"/>
      <name val="Arial CE"/>
      <charset val="238"/>
    </font>
    <font>
      <b/>
      <i/>
      <u/>
      <sz val="10"/>
      <name val="Arial"/>
      <family val="2"/>
      <charset val="238"/>
    </font>
    <font>
      <b/>
      <i/>
      <u/>
      <sz val="10"/>
      <name val="Arial CE"/>
      <charset val="238"/>
    </font>
    <font>
      <b/>
      <sz val="11"/>
      <name val="Arial"/>
      <family val="2"/>
    </font>
    <font>
      <b/>
      <sz val="11"/>
      <name val="Arial CE"/>
      <charset val="238"/>
    </font>
    <font>
      <sz val="10"/>
      <color rgb="FFFF0000"/>
      <name val="Arial CE"/>
      <charset val="238"/>
    </font>
    <font>
      <sz val="10"/>
      <color theme="9" tint="-0.499984740745262"/>
      <name val="Arial CE"/>
      <charset val="238"/>
    </font>
    <font>
      <b/>
      <sz val="10"/>
      <color theme="9" tint="-0.499984740745262"/>
      <name val="Arial CE"/>
      <charset val="238"/>
    </font>
    <font>
      <sz val="11"/>
      <color theme="9" tint="-0.49998474074526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7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806">
    <xf numFmtId="0" fontId="0" fillId="0" borderId="0" xfId="0"/>
    <xf numFmtId="0" fontId="0" fillId="0" borderId="0" xfId="0" applyBorder="1"/>
    <xf numFmtId="3" fontId="0" fillId="0" borderId="0" xfId="0" applyNumberFormat="1"/>
    <xf numFmtId="0" fontId="5" fillId="0" borderId="0" xfId="0" applyFont="1"/>
    <xf numFmtId="0" fontId="0" fillId="0" borderId="0" xfId="0" applyBorder="1" applyAlignment="1"/>
    <xf numFmtId="0" fontId="13" fillId="0" borderId="8" xfId="0" applyFont="1" applyBorder="1"/>
    <xf numFmtId="0" fontId="11" fillId="0" borderId="0" xfId="0" applyFont="1"/>
    <xf numFmtId="0" fontId="7" fillId="0" borderId="0" xfId="0" applyFont="1" applyAlignment="1"/>
    <xf numFmtId="0" fontId="13" fillId="0" borderId="0" xfId="0" applyFont="1" applyBorder="1"/>
    <xf numFmtId="0" fontId="11" fillId="0" borderId="1" xfId="0" applyFont="1" applyBorder="1"/>
    <xf numFmtId="0" fontId="7" fillId="0" borderId="0" xfId="0" applyFont="1" applyAlignment="1">
      <alignment horizontal="center" wrapText="1"/>
    </xf>
    <xf numFmtId="0" fontId="7" fillId="0" borderId="8" xfId="0" applyFont="1" applyBorder="1" applyAlignment="1"/>
    <xf numFmtId="0" fontId="16" fillId="0" borderId="0" xfId="0" applyFont="1" applyAlignment="1"/>
    <xf numFmtId="3" fontId="17" fillId="2" borderId="8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9" fillId="0" borderId="0" xfId="0" applyFont="1" applyBorder="1"/>
    <xf numFmtId="3" fontId="17" fillId="2" borderId="0" xfId="0" applyNumberFormat="1" applyFont="1" applyFill="1" applyBorder="1" applyAlignment="1">
      <alignment horizontal="center"/>
    </xf>
    <xf numFmtId="0" fontId="17" fillId="0" borderId="0" xfId="0" applyFont="1" applyBorder="1"/>
    <xf numFmtId="0" fontId="22" fillId="0" borderId="0" xfId="0" applyFont="1" applyAlignment="1">
      <alignment horizontal="center"/>
    </xf>
    <xf numFmtId="0" fontId="18" fillId="0" borderId="0" xfId="0" applyFont="1"/>
    <xf numFmtId="0" fontId="17" fillId="0" borderId="13" xfId="0" applyFont="1" applyBorder="1" applyAlignment="1">
      <alignment horizontal="left"/>
    </xf>
    <xf numFmtId="0" fontId="17" fillId="0" borderId="13" xfId="0" applyFont="1" applyBorder="1" applyAlignment="1">
      <alignment horizontal="center"/>
    </xf>
    <xf numFmtId="0" fontId="17" fillId="0" borderId="13" xfId="0" applyFont="1" applyBorder="1"/>
    <xf numFmtId="3" fontId="18" fillId="0" borderId="13" xfId="0" applyNumberFormat="1" applyFont="1" applyBorder="1"/>
    <xf numFmtId="0" fontId="17" fillId="0" borderId="0" xfId="0" applyFont="1"/>
    <xf numFmtId="3" fontId="18" fillId="0" borderId="0" xfId="0" applyNumberFormat="1" applyFont="1"/>
    <xf numFmtId="164" fontId="26" fillId="0" borderId="0" xfId="3" applyNumberFormat="1" applyFont="1" applyFill="1" applyBorder="1" applyAlignment="1" applyProtection="1">
      <alignment horizontal="centerContinuous" vertical="center"/>
    </xf>
    <xf numFmtId="0" fontId="28" fillId="0" borderId="13" xfId="0" applyFont="1" applyBorder="1"/>
    <xf numFmtId="3" fontId="19" fillId="0" borderId="13" xfId="0" applyNumberFormat="1" applyFont="1" applyBorder="1"/>
    <xf numFmtId="0" fontId="13" fillId="0" borderId="14" xfId="3" applyFont="1" applyFill="1" applyBorder="1" applyAlignment="1" applyProtection="1">
      <alignment horizontal="center" vertical="center" wrapText="1"/>
    </xf>
    <xf numFmtId="0" fontId="13" fillId="0" borderId="15" xfId="3" applyFont="1" applyFill="1" applyBorder="1" applyAlignment="1" applyProtection="1">
      <alignment horizontal="center" vertical="center" wrapText="1"/>
    </xf>
    <xf numFmtId="0" fontId="13" fillId="0" borderId="16" xfId="3" applyFont="1" applyFill="1" applyBorder="1" applyAlignment="1" applyProtection="1">
      <alignment horizontal="center" vertical="center" wrapText="1"/>
    </xf>
    <xf numFmtId="0" fontId="13" fillId="0" borderId="17" xfId="3" applyFont="1" applyFill="1" applyBorder="1" applyAlignment="1" applyProtection="1">
      <alignment horizontal="left" vertical="center" wrapText="1" indent="1"/>
    </xf>
    <xf numFmtId="0" fontId="11" fillId="0" borderId="13" xfId="3" applyFont="1" applyFill="1" applyBorder="1" applyAlignment="1" applyProtection="1">
      <alignment horizontal="left" vertical="center" wrapText="1" indent="1"/>
    </xf>
    <xf numFmtId="0" fontId="11" fillId="0" borderId="18" xfId="3" applyFont="1" applyFill="1" applyBorder="1" applyAlignment="1" applyProtection="1">
      <alignment horizontal="left" vertical="center" wrapText="1" indent="1"/>
    </xf>
    <xf numFmtId="0" fontId="11" fillId="0" borderId="13" xfId="3" applyFont="1" applyFill="1" applyBorder="1" applyAlignment="1" applyProtection="1">
      <alignment horizontal="left" vertical="center" wrapText="1" indent="2"/>
    </xf>
    <xf numFmtId="0" fontId="13" fillId="0" borderId="9" xfId="3" applyFont="1" applyFill="1" applyBorder="1" applyAlignment="1" applyProtection="1">
      <alignment horizontal="left" vertical="center" wrapText="1" indent="1"/>
    </xf>
    <xf numFmtId="164" fontId="13" fillId="0" borderId="7" xfId="3" applyNumberFormat="1" applyFont="1" applyFill="1" applyBorder="1" applyAlignment="1" applyProtection="1">
      <alignment horizontal="centerContinuous" vertical="center"/>
    </xf>
    <xf numFmtId="0" fontId="30" fillId="0" borderId="0" xfId="0" applyFont="1"/>
    <xf numFmtId="0" fontId="11" fillId="0" borderId="24" xfId="0" applyFont="1" applyBorder="1"/>
    <xf numFmtId="0" fontId="11" fillId="0" borderId="25" xfId="0" applyFont="1" applyBorder="1"/>
    <xf numFmtId="0" fontId="7" fillId="0" borderId="0" xfId="0" applyFont="1" applyBorder="1" applyAlignment="1">
      <alignment horizontal="center"/>
    </xf>
    <xf numFmtId="0" fontId="13" fillId="0" borderId="0" xfId="0" applyFont="1" applyBorder="1" applyAlignment="1"/>
    <xf numFmtId="3" fontId="13" fillId="0" borderId="0" xfId="0" applyNumberFormat="1" applyFont="1" applyBorder="1" applyAlignment="1"/>
    <xf numFmtId="165" fontId="12" fillId="2" borderId="8" xfId="1" applyNumberFormat="1" applyFont="1" applyFill="1" applyBorder="1"/>
    <xf numFmtId="0" fontId="17" fillId="0" borderId="13" xfId="0" applyFont="1" applyFill="1" applyBorder="1"/>
    <xf numFmtId="3" fontId="18" fillId="0" borderId="13" xfId="0" applyNumberFormat="1" applyFont="1" applyFill="1" applyBorder="1"/>
    <xf numFmtId="0" fontId="0" fillId="0" borderId="0" xfId="0" applyFill="1"/>
    <xf numFmtId="0" fontId="4" fillId="0" borderId="0" xfId="0" applyFont="1"/>
    <xf numFmtId="165" fontId="13" fillId="0" borderId="28" xfId="1" applyNumberFormat="1" applyFont="1" applyFill="1" applyBorder="1" applyAlignment="1" applyProtection="1">
      <alignment vertical="center" wrapText="1"/>
    </xf>
    <xf numFmtId="165" fontId="11" fillId="2" borderId="8" xfId="1" applyNumberFormat="1" applyFont="1" applyFill="1" applyBorder="1"/>
    <xf numFmtId="0" fontId="33" fillId="0" borderId="0" xfId="0" applyFont="1"/>
    <xf numFmtId="0" fontId="35" fillId="0" borderId="0" xfId="0" applyFont="1"/>
    <xf numFmtId="0" fontId="13" fillId="0" borderId="27" xfId="3" applyFont="1" applyFill="1" applyBorder="1" applyAlignment="1" applyProtection="1">
      <alignment horizontal="left" vertical="center" wrapText="1" indent="1"/>
    </xf>
    <xf numFmtId="165" fontId="13" fillId="0" borderId="8" xfId="1" applyNumberFormat="1" applyFont="1" applyFill="1" applyBorder="1" applyAlignment="1" applyProtection="1">
      <alignment vertical="center" wrapText="1"/>
    </xf>
    <xf numFmtId="0" fontId="13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left" vertical="center"/>
    </xf>
    <xf numFmtId="49" fontId="11" fillId="0" borderId="0" xfId="3" applyNumberFormat="1" applyFont="1" applyFill="1" applyBorder="1" applyAlignment="1" applyProtection="1">
      <alignment horizontal="left" vertical="center"/>
    </xf>
    <xf numFmtId="3" fontId="18" fillId="2" borderId="0" xfId="0" applyNumberFormat="1" applyFont="1" applyFill="1" applyBorder="1" applyAlignment="1"/>
    <xf numFmtId="3" fontId="19" fillId="2" borderId="0" xfId="0" applyNumberFormat="1" applyFont="1" applyFill="1" applyBorder="1" applyAlignment="1"/>
    <xf numFmtId="0" fontId="17" fillId="2" borderId="0" xfId="0" applyFont="1" applyFill="1" applyBorder="1" applyAlignment="1"/>
    <xf numFmtId="0" fontId="17" fillId="0" borderId="13" xfId="0" applyFont="1" applyBorder="1" applyAlignment="1">
      <alignment wrapText="1"/>
    </xf>
    <xf numFmtId="165" fontId="12" fillId="0" borderId="8" xfId="1" applyNumberFormat="1" applyFont="1" applyFill="1" applyBorder="1"/>
    <xf numFmtId="165" fontId="0" fillId="0" borderId="0" xfId="0" applyNumberFormat="1"/>
    <xf numFmtId="165" fontId="11" fillId="0" borderId="0" xfId="1" applyNumberFormat="1" applyFont="1"/>
    <xf numFmtId="0" fontId="11" fillId="0" borderId="23" xfId="3" applyFont="1" applyFill="1" applyBorder="1" applyAlignment="1" applyProtection="1">
      <alignment horizontal="left" vertical="center" wrapText="1" indent="2"/>
    </xf>
    <xf numFmtId="0" fontId="6" fillId="0" borderId="8" xfId="0" applyFont="1" applyBorder="1"/>
    <xf numFmtId="0" fontId="0" fillId="2" borderId="0" xfId="0" applyFill="1"/>
    <xf numFmtId="0" fontId="2" fillId="0" borderId="0" xfId="0" applyFont="1"/>
    <xf numFmtId="165" fontId="6" fillId="2" borderId="8" xfId="1" applyNumberFormat="1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9" xfId="0" applyFont="1" applyBorder="1" applyAlignment="1"/>
    <xf numFmtId="0" fontId="13" fillId="0" borderId="8" xfId="0" applyFont="1" applyBorder="1" applyAlignment="1">
      <alignment horizontal="center"/>
    </xf>
    <xf numFmtId="165" fontId="30" fillId="0" borderId="0" xfId="1" applyNumberFormat="1" applyFont="1"/>
    <xf numFmtId="0" fontId="8" fillId="2" borderId="0" xfId="0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center" wrapText="1"/>
    </xf>
    <xf numFmtId="3" fontId="25" fillId="2" borderId="8" xfId="0" applyNumberFormat="1" applyFont="1" applyFill="1" applyBorder="1"/>
    <xf numFmtId="3" fontId="0" fillId="2" borderId="0" xfId="0" applyNumberFormat="1" applyFill="1"/>
    <xf numFmtId="0" fontId="32" fillId="2" borderId="0" xfId="0" applyFont="1" applyFill="1"/>
    <xf numFmtId="3" fontId="32" fillId="2" borderId="0" xfId="0" applyNumberFormat="1" applyFont="1" applyFill="1"/>
    <xf numFmtId="165" fontId="12" fillId="2" borderId="24" xfId="1" applyNumberFormat="1" applyFont="1" applyFill="1" applyBorder="1"/>
    <xf numFmtId="165" fontId="34" fillId="2" borderId="24" xfId="1" applyNumberFormat="1" applyFont="1" applyFill="1" applyBorder="1"/>
    <xf numFmtId="0" fontId="13" fillId="0" borderId="3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1" fillId="0" borderId="24" xfId="0" applyFont="1" applyBorder="1" applyAlignment="1">
      <alignment wrapText="1"/>
    </xf>
    <xf numFmtId="3" fontId="13" fillId="0" borderId="8" xfId="0" applyNumberFormat="1" applyFont="1" applyBorder="1" applyAlignment="1">
      <alignment horizontal="center"/>
    </xf>
    <xf numFmtId="165" fontId="11" fillId="0" borderId="34" xfId="1" applyNumberFormat="1" applyFont="1" applyBorder="1" applyAlignment="1">
      <alignment horizontal="center"/>
    </xf>
    <xf numFmtId="165" fontId="11" fillId="0" borderId="35" xfId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5" fontId="11" fillId="0" borderId="0" xfId="1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165" fontId="13" fillId="0" borderId="8" xfId="1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5" fontId="11" fillId="0" borderId="1" xfId="1" applyNumberFormat="1" applyFont="1" applyBorder="1" applyAlignment="1">
      <alignment horizontal="center"/>
    </xf>
    <xf numFmtId="165" fontId="2" fillId="0" borderId="0" xfId="1" applyNumberFormat="1" applyFont="1"/>
    <xf numFmtId="0" fontId="6" fillId="2" borderId="7" xfId="0" applyFont="1" applyFill="1" applyBorder="1" applyAlignment="1">
      <alignment horizontal="center"/>
    </xf>
    <xf numFmtId="165" fontId="39" fillId="0" borderId="0" xfId="1" applyNumberFormat="1" applyFont="1"/>
    <xf numFmtId="0" fontId="39" fillId="0" borderId="0" xfId="0" applyFont="1"/>
    <xf numFmtId="3" fontId="17" fillId="2" borderId="8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/>
    <xf numFmtId="0" fontId="4" fillId="2" borderId="0" xfId="0" applyFont="1" applyFill="1"/>
    <xf numFmtId="165" fontId="14" fillId="0" borderId="8" xfId="1" applyNumberFormat="1" applyFont="1" applyFill="1" applyBorder="1" applyAlignment="1" applyProtection="1">
      <alignment vertical="center" wrapText="1"/>
    </xf>
    <xf numFmtId="0" fontId="11" fillId="0" borderId="9" xfId="3" applyFont="1" applyFill="1" applyBorder="1" applyAlignment="1" applyProtection="1">
      <alignment horizontal="left" vertical="center" wrapText="1"/>
    </xf>
    <xf numFmtId="165" fontId="3" fillId="0" borderId="8" xfId="1" applyNumberFormat="1" applyFont="1" applyFill="1" applyBorder="1" applyAlignment="1">
      <alignment horizontal="center"/>
    </xf>
    <xf numFmtId="0" fontId="11" fillId="0" borderId="25" xfId="0" applyFont="1" applyBorder="1" applyAlignment="1">
      <alignment wrapText="1"/>
    </xf>
    <xf numFmtId="0" fontId="13" fillId="0" borderId="20" xfId="3" applyFont="1" applyFill="1" applyBorder="1" applyAlignment="1" applyProtection="1">
      <alignment horizontal="left" vertical="center" wrapText="1" indent="1"/>
    </xf>
    <xf numFmtId="0" fontId="16" fillId="0" borderId="7" xfId="0" applyFont="1" applyBorder="1" applyAlignment="1">
      <alignment horizontal="right"/>
    </xf>
    <xf numFmtId="0" fontId="7" fillId="0" borderId="0" xfId="0" applyFont="1" applyAlignment="1">
      <alignment wrapText="1"/>
    </xf>
    <xf numFmtId="165" fontId="11" fillId="0" borderId="35" xfId="1" applyNumberFormat="1" applyFont="1" applyFill="1" applyBorder="1" applyAlignment="1">
      <alignment horizontal="center"/>
    </xf>
    <xf numFmtId="165" fontId="11" fillId="0" borderId="34" xfId="1" applyNumberFormat="1" applyFont="1" applyFill="1" applyBorder="1" applyAlignment="1">
      <alignment horizontal="center"/>
    </xf>
    <xf numFmtId="3" fontId="43" fillId="2" borderId="8" xfId="0" applyNumberFormat="1" applyFont="1" applyFill="1" applyBorder="1"/>
    <xf numFmtId="165" fontId="44" fillId="0" borderId="0" xfId="1" applyNumberFormat="1" applyFont="1"/>
    <xf numFmtId="0" fontId="44" fillId="0" borderId="0" xfId="0" applyFont="1"/>
    <xf numFmtId="165" fontId="45" fillId="0" borderId="0" xfId="1" applyNumberFormat="1" applyFont="1"/>
    <xf numFmtId="0" fontId="45" fillId="0" borderId="0" xfId="0" applyFont="1"/>
    <xf numFmtId="165" fontId="33" fillId="0" borderId="0" xfId="1" applyNumberFormat="1" applyFont="1"/>
    <xf numFmtId="0" fontId="0" fillId="0" borderId="0" xfId="0" applyAlignment="1">
      <alignment horizontal="right"/>
    </xf>
    <xf numFmtId="0" fontId="11" fillId="0" borderId="13" xfId="0" applyFont="1" applyBorder="1"/>
    <xf numFmtId="165" fontId="12" fillId="2" borderId="13" xfId="1" applyNumberFormat="1" applyFont="1" applyFill="1" applyBorder="1"/>
    <xf numFmtId="165" fontId="4" fillId="0" borderId="13" xfId="1" applyNumberFormat="1" applyFont="1" applyBorder="1" applyAlignment="1">
      <alignment horizontal="center"/>
    </xf>
    <xf numFmtId="165" fontId="10" fillId="0" borderId="13" xfId="1" applyNumberFormat="1" applyFont="1" applyBorder="1" applyAlignment="1">
      <alignment horizontal="center"/>
    </xf>
    <xf numFmtId="165" fontId="11" fillId="0" borderId="8" xfId="1" applyNumberFormat="1" applyFont="1" applyBorder="1" applyAlignment="1">
      <alignment horizontal="center"/>
    </xf>
    <xf numFmtId="0" fontId="46" fillId="0" borderId="11" xfId="0" applyFont="1" applyBorder="1"/>
    <xf numFmtId="0" fontId="46" fillId="0" borderId="11" xfId="0" applyFont="1" applyBorder="1" applyAlignment="1">
      <alignment horizontal="left"/>
    </xf>
    <xf numFmtId="0" fontId="46" fillId="0" borderId="11" xfId="0" applyFont="1" applyBorder="1" applyAlignment="1">
      <alignment wrapText="1"/>
    </xf>
    <xf numFmtId="0" fontId="46" fillId="0" borderId="12" xfId="0" applyFont="1" applyBorder="1"/>
    <xf numFmtId="0" fontId="1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16" fillId="0" borderId="0" xfId="0" applyFont="1" applyBorder="1" applyAlignment="1">
      <alignment horizontal="right"/>
    </xf>
    <xf numFmtId="0" fontId="0" fillId="0" borderId="0" xfId="0" applyFont="1"/>
    <xf numFmtId="165" fontId="11" fillId="0" borderId="8" xfId="1" applyNumberFormat="1" applyFont="1" applyBorder="1"/>
    <xf numFmtId="165" fontId="10" fillId="0" borderId="0" xfId="1" applyNumberFormat="1" applyFont="1"/>
    <xf numFmtId="165" fontId="11" fillId="0" borderId="8" xfId="1" applyNumberFormat="1" applyFont="1" applyBorder="1" applyAlignment="1">
      <alignment wrapText="1"/>
    </xf>
    <xf numFmtId="165" fontId="6" fillId="0" borderId="8" xfId="1" applyNumberFormat="1" applyFont="1" applyBorder="1" applyAlignment="1">
      <alignment horizontal="center"/>
    </xf>
    <xf numFmtId="43" fontId="6" fillId="0" borderId="8" xfId="1" applyFont="1" applyBorder="1" applyAlignment="1">
      <alignment horizontal="center"/>
    </xf>
    <xf numFmtId="3" fontId="25" fillId="0" borderId="13" xfId="0" applyNumberFormat="1" applyFont="1" applyFill="1" applyBorder="1"/>
    <xf numFmtId="3" fontId="24" fillId="0" borderId="8" xfId="0" applyNumberFormat="1" applyFont="1" applyFill="1" applyBorder="1" applyAlignment="1">
      <alignment wrapText="1"/>
    </xf>
    <xf numFmtId="3" fontId="47" fillId="0" borderId="2" xfId="0" applyNumberFormat="1" applyFont="1" applyFill="1" applyBorder="1" applyAlignment="1">
      <alignment wrapText="1"/>
    </xf>
    <xf numFmtId="3" fontId="25" fillId="0" borderId="15" xfId="0" applyNumberFormat="1" applyFont="1" applyFill="1" applyBorder="1"/>
    <xf numFmtId="3" fontId="47" fillId="0" borderId="18" xfId="0" applyNumberFormat="1" applyFont="1" applyFill="1" applyBorder="1"/>
    <xf numFmtId="3" fontId="47" fillId="2" borderId="18" xfId="0" applyNumberFormat="1" applyFont="1" applyFill="1" applyBorder="1"/>
    <xf numFmtId="3" fontId="47" fillId="0" borderId="13" xfId="0" applyNumberFormat="1" applyFont="1" applyFill="1" applyBorder="1"/>
    <xf numFmtId="3" fontId="47" fillId="2" borderId="13" xfId="0" applyNumberFormat="1" applyFont="1" applyFill="1" applyBorder="1"/>
    <xf numFmtId="3" fontId="48" fillId="0" borderId="21" xfId="0" applyNumberFormat="1" applyFont="1" applyFill="1" applyBorder="1"/>
    <xf numFmtId="3" fontId="48" fillId="2" borderId="21" xfId="0" applyNumberFormat="1" applyFont="1" applyFill="1" applyBorder="1"/>
    <xf numFmtId="3" fontId="25" fillId="0" borderId="21" xfId="0" applyNumberFormat="1" applyFont="1" applyFill="1" applyBorder="1"/>
    <xf numFmtId="3" fontId="47" fillId="0" borderId="21" xfId="0" applyNumberFormat="1" applyFont="1" applyFill="1" applyBorder="1"/>
    <xf numFmtId="3" fontId="47" fillId="2" borderId="21" xfId="0" applyNumberFormat="1" applyFont="1" applyFill="1" applyBorder="1"/>
    <xf numFmtId="3" fontId="49" fillId="0" borderId="13" xfId="0" applyNumberFormat="1" applyFont="1" applyFill="1" applyBorder="1"/>
    <xf numFmtId="3" fontId="49" fillId="2" borderId="21" xfId="0" applyNumberFormat="1" applyFont="1" applyFill="1" applyBorder="1"/>
    <xf numFmtId="3" fontId="25" fillId="2" borderId="4" xfId="0" applyNumberFormat="1" applyFont="1" applyFill="1" applyBorder="1"/>
    <xf numFmtId="3" fontId="50" fillId="2" borderId="13" xfId="0" applyNumberFormat="1" applyFont="1" applyFill="1" applyBorder="1"/>
    <xf numFmtId="3" fontId="50" fillId="2" borderId="31" xfId="0" applyNumberFormat="1" applyFont="1" applyFill="1" applyBorder="1"/>
    <xf numFmtId="3" fontId="50" fillId="2" borderId="13" xfId="0" applyNumberFormat="1" applyFont="1" applyFill="1" applyBorder="1" applyAlignment="1">
      <alignment horizontal="right"/>
    </xf>
    <xf numFmtId="3" fontId="47" fillId="2" borderId="8" xfId="0" applyNumberFormat="1" applyFont="1" applyFill="1" applyBorder="1" applyAlignment="1">
      <alignment wrapText="1"/>
    </xf>
    <xf numFmtId="3" fontId="50" fillId="2" borderId="15" xfId="0" applyNumberFormat="1" applyFont="1" applyFill="1" applyBorder="1"/>
    <xf numFmtId="3" fontId="48" fillId="2" borderId="16" xfId="0" applyNumberFormat="1" applyFont="1" applyFill="1" applyBorder="1"/>
    <xf numFmtId="165" fontId="12" fillId="0" borderId="13" xfId="1" applyNumberFormat="1" applyFont="1" applyBorder="1"/>
    <xf numFmtId="3" fontId="47" fillId="2" borderId="43" xfId="0" applyNumberFormat="1" applyFont="1" applyFill="1" applyBorder="1"/>
    <xf numFmtId="3" fontId="47" fillId="2" borderId="29" xfId="0" applyNumberFormat="1" applyFont="1" applyFill="1" applyBorder="1"/>
    <xf numFmtId="3" fontId="48" fillId="2" borderId="46" xfId="0" applyNumberFormat="1" applyFont="1" applyFill="1" applyBorder="1"/>
    <xf numFmtId="0" fontId="11" fillId="0" borderId="14" xfId="3" applyFont="1" applyFill="1" applyBorder="1" applyAlignment="1" applyProtection="1">
      <alignment horizontal="left" vertical="center" wrapText="1" indent="1"/>
    </xf>
    <xf numFmtId="0" fontId="11" fillId="0" borderId="27" xfId="3" applyFont="1" applyFill="1" applyBorder="1" applyAlignment="1" applyProtection="1">
      <alignment horizontal="left" vertical="center" wrapText="1" indent="1"/>
    </xf>
    <xf numFmtId="165" fontId="11" fillId="0" borderId="8" xfId="1" applyNumberFormat="1" applyFont="1" applyFill="1" applyBorder="1" applyAlignment="1" applyProtection="1">
      <alignment vertical="center" wrapText="1"/>
    </xf>
    <xf numFmtId="0" fontId="29" fillId="0" borderId="19" xfId="3" applyFont="1" applyFill="1" applyBorder="1" applyAlignment="1" applyProtection="1">
      <alignment horizontal="left" vertical="center" wrapText="1" indent="1"/>
    </xf>
    <xf numFmtId="0" fontId="29" fillId="0" borderId="13" xfId="3" applyFont="1" applyFill="1" applyBorder="1" applyAlignment="1" applyProtection="1">
      <alignment horizontal="left" vertical="center" wrapText="1" indent="1"/>
    </xf>
    <xf numFmtId="0" fontId="13" fillId="0" borderId="22" xfId="3" applyFont="1" applyFill="1" applyBorder="1" applyAlignment="1" applyProtection="1">
      <alignment horizontal="left" vertical="center" wrapText="1" indent="1"/>
    </xf>
    <xf numFmtId="0" fontId="13" fillId="0" borderId="23" xfId="3" applyFont="1" applyFill="1" applyBorder="1" applyAlignment="1" applyProtection="1">
      <alignment horizontal="left" vertical="center" wrapText="1" indent="1"/>
    </xf>
    <xf numFmtId="0" fontId="13" fillId="0" borderId="48" xfId="3" applyFont="1" applyFill="1" applyBorder="1" applyAlignment="1" applyProtection="1">
      <alignment horizontal="left" vertical="center" wrapText="1" indent="1"/>
    </xf>
    <xf numFmtId="165" fontId="4" fillId="0" borderId="8" xfId="1" applyNumberFormat="1" applyFont="1" applyBorder="1" applyAlignment="1"/>
    <xf numFmtId="164" fontId="13" fillId="0" borderId="16" xfId="3" applyNumberFormat="1" applyFont="1" applyFill="1" applyBorder="1" applyAlignment="1" applyProtection="1">
      <alignment horizontal="center" vertical="center" wrapText="1"/>
      <protection locked="0"/>
    </xf>
    <xf numFmtId="3" fontId="48" fillId="2" borderId="47" xfId="0" applyNumberFormat="1" applyFont="1" applyFill="1" applyBorder="1"/>
    <xf numFmtId="3" fontId="49" fillId="2" borderId="50" xfId="0" applyNumberFormat="1" applyFont="1" applyFill="1" applyBorder="1"/>
    <xf numFmtId="0" fontId="31" fillId="0" borderId="0" xfId="0" applyFont="1"/>
    <xf numFmtId="0" fontId="51" fillId="0" borderId="11" xfId="0" applyFont="1" applyBorder="1"/>
    <xf numFmtId="0" fontId="51" fillId="0" borderId="11" xfId="0" applyFont="1" applyBorder="1" applyAlignment="1">
      <alignment wrapText="1"/>
    </xf>
    <xf numFmtId="0" fontId="51" fillId="0" borderId="12" xfId="0" applyFont="1" applyBorder="1"/>
    <xf numFmtId="0" fontId="6" fillId="2" borderId="8" xfId="0" applyFont="1" applyFill="1" applyBorder="1"/>
    <xf numFmtId="165" fontId="12" fillId="2" borderId="11" xfId="1" applyNumberFormat="1" applyFont="1" applyFill="1" applyBorder="1"/>
    <xf numFmtId="165" fontId="34" fillId="2" borderId="11" xfId="1" applyNumberFormat="1" applyFont="1" applyFill="1" applyBorder="1"/>
    <xf numFmtId="43" fontId="6" fillId="0" borderId="0" xfId="1" applyFont="1" applyBorder="1" applyAlignment="1">
      <alignment horizontal="center"/>
    </xf>
    <xf numFmtId="0" fontId="12" fillId="0" borderId="13" xfId="0" applyFont="1" applyBorder="1"/>
    <xf numFmtId="165" fontId="29" fillId="0" borderId="51" xfId="1" applyNumberFormat="1" applyFont="1" applyFill="1" applyBorder="1" applyAlignment="1" applyProtection="1">
      <alignment vertical="center" wrapText="1"/>
    </xf>
    <xf numFmtId="165" fontId="11" fillId="0" borderId="36" xfId="1" applyNumberFormat="1" applyFont="1" applyFill="1" applyBorder="1" applyAlignment="1" applyProtection="1">
      <alignment vertical="center" wrapText="1"/>
      <protection locked="0"/>
    </xf>
    <xf numFmtId="165" fontId="11" fillId="0" borderId="24" xfId="1" applyNumberFormat="1" applyFont="1" applyFill="1" applyBorder="1" applyAlignment="1" applyProtection="1">
      <alignment vertical="center" wrapText="1"/>
      <protection locked="0"/>
    </xf>
    <xf numFmtId="165" fontId="11" fillId="0" borderId="42" xfId="1" applyNumberFormat="1" applyFont="1" applyFill="1" applyBorder="1" applyAlignment="1" applyProtection="1">
      <alignment vertical="center" wrapText="1"/>
      <protection locked="0"/>
    </xf>
    <xf numFmtId="165" fontId="13" fillId="0" borderId="51" xfId="1" applyNumberFormat="1" applyFont="1" applyFill="1" applyBorder="1" applyAlignment="1" applyProtection="1">
      <alignment vertical="center" wrapText="1"/>
      <protection locked="0"/>
    </xf>
    <xf numFmtId="165" fontId="13" fillId="0" borderId="24" xfId="1" applyNumberFormat="1" applyFont="1" applyFill="1" applyBorder="1" applyAlignment="1" applyProtection="1">
      <alignment vertical="center" wrapText="1"/>
      <protection locked="0"/>
    </xf>
    <xf numFmtId="165" fontId="11" fillId="0" borderId="8" xfId="1" applyNumberFormat="1" applyFont="1" applyFill="1" applyBorder="1" applyAlignment="1" applyProtection="1">
      <alignment vertical="center" wrapText="1"/>
      <protection locked="0"/>
    </xf>
    <xf numFmtId="0" fontId="29" fillId="0" borderId="21" xfId="3" applyFont="1" applyFill="1" applyBorder="1" applyAlignment="1" applyProtection="1">
      <alignment horizontal="left" vertical="center" wrapText="1" indent="1"/>
    </xf>
    <xf numFmtId="165" fontId="29" fillId="0" borderId="25" xfId="1" applyNumberFormat="1" applyFont="1" applyFill="1" applyBorder="1" applyAlignment="1" applyProtection="1">
      <alignment vertical="center" wrapText="1"/>
      <protection locked="0"/>
    </xf>
    <xf numFmtId="0" fontId="11" fillId="0" borderId="18" xfId="3" applyFont="1" applyFill="1" applyBorder="1" applyAlignment="1" applyProtection="1">
      <alignment horizontal="left" vertical="center" wrapText="1" indent="2"/>
    </xf>
    <xf numFmtId="165" fontId="6" fillId="0" borderId="8" xfId="1" applyNumberFormat="1" applyFont="1" applyFill="1" applyBorder="1" applyAlignment="1" applyProtection="1">
      <alignment vertical="center" wrapText="1"/>
    </xf>
    <xf numFmtId="0" fontId="6" fillId="0" borderId="9" xfId="3" applyFont="1" applyFill="1" applyBorder="1" applyAlignment="1" applyProtection="1">
      <alignment horizontal="left" vertical="center" wrapText="1" indent="1"/>
    </xf>
    <xf numFmtId="0" fontId="51" fillId="0" borderId="22" xfId="0" applyFont="1" applyBorder="1" applyAlignment="1">
      <alignment wrapText="1"/>
    </xf>
    <xf numFmtId="165" fontId="13" fillId="0" borderId="6" xfId="1" applyNumberFormat="1" applyFont="1" applyFill="1" applyBorder="1" applyAlignment="1" applyProtection="1">
      <alignment vertical="center" wrapText="1"/>
    </xf>
    <xf numFmtId="165" fontId="0" fillId="0" borderId="13" xfId="1" applyNumberFormat="1" applyFont="1" applyBorder="1"/>
    <xf numFmtId="3" fontId="12" fillId="2" borderId="5" xfId="0" applyNumberFormat="1" applyFont="1" applyFill="1" applyBorder="1" applyAlignment="1">
      <alignment horizontal="center" vertical="center"/>
    </xf>
    <xf numFmtId="165" fontId="12" fillId="2" borderId="5" xfId="1" applyNumberFormat="1" applyFont="1" applyFill="1" applyBorder="1" applyAlignment="1">
      <alignment horizontal="center" vertical="center"/>
    </xf>
    <xf numFmtId="3" fontId="12" fillId="2" borderId="26" xfId="0" applyNumberFormat="1" applyFont="1" applyFill="1" applyBorder="1" applyAlignment="1">
      <alignment horizontal="center" vertical="center"/>
    </xf>
    <xf numFmtId="0" fontId="34" fillId="0" borderId="2" xfId="0" applyFont="1" applyBorder="1" applyAlignment="1">
      <alignment horizontal="left" vertical="center" wrapText="1"/>
    </xf>
    <xf numFmtId="165" fontId="11" fillId="2" borderId="29" xfId="1" applyNumberFormat="1" applyFont="1" applyFill="1" applyBorder="1" applyAlignment="1">
      <alignment horizontal="center"/>
    </xf>
    <xf numFmtId="165" fontId="11" fillId="2" borderId="46" xfId="1" applyNumberFormat="1" applyFont="1" applyFill="1" applyBorder="1" applyAlignment="1">
      <alignment horizontal="center"/>
    </xf>
    <xf numFmtId="0" fontId="12" fillId="0" borderId="24" xfId="0" applyFont="1" applyBorder="1"/>
    <xf numFmtId="0" fontId="12" fillId="0" borderId="0" xfId="0" applyFont="1"/>
    <xf numFmtId="0" fontId="12" fillId="2" borderId="0" xfId="0" applyFont="1" applyFill="1"/>
    <xf numFmtId="0" fontId="18" fillId="2" borderId="0" xfId="0" applyFont="1" applyFill="1" applyAlignment="1">
      <alignment horizontal="right"/>
    </xf>
    <xf numFmtId="0" fontId="12" fillId="0" borderId="11" xfId="0" applyFont="1" applyBorder="1"/>
    <xf numFmtId="0" fontId="12" fillId="0" borderId="0" xfId="0" applyFont="1" applyBorder="1"/>
    <xf numFmtId="0" fontId="12" fillId="0" borderId="42" xfId="0" applyFont="1" applyBorder="1"/>
    <xf numFmtId="0" fontId="15" fillId="0" borderId="13" xfId="3" applyFont="1" applyFill="1" applyBorder="1" applyAlignment="1" applyProtection="1">
      <alignment horizontal="left" vertical="center" wrapText="1" indent="1"/>
    </xf>
    <xf numFmtId="165" fontId="15" fillId="0" borderId="24" xfId="1" applyNumberFormat="1" applyFont="1" applyFill="1" applyBorder="1" applyAlignment="1" applyProtection="1">
      <alignment vertical="center" wrapText="1"/>
      <protection locked="0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12" fillId="0" borderId="23" xfId="0" applyFont="1" applyBorder="1"/>
    <xf numFmtId="165" fontId="6" fillId="0" borderId="13" xfId="0" applyNumberFormat="1" applyFont="1" applyBorder="1"/>
    <xf numFmtId="0" fontId="12" fillId="0" borderId="23" xfId="0" applyFont="1" applyBorder="1" applyAlignment="1">
      <alignment wrapText="1"/>
    </xf>
    <xf numFmtId="0" fontId="34" fillId="0" borderId="45" xfId="0" applyFont="1" applyBorder="1"/>
    <xf numFmtId="165" fontId="34" fillId="0" borderId="31" xfId="0" applyNumberFormat="1" applyFont="1" applyBorder="1"/>
    <xf numFmtId="0" fontId="34" fillId="0" borderId="0" xfId="0" applyFont="1"/>
    <xf numFmtId="3" fontId="12" fillId="2" borderId="13" xfId="0" applyNumberFormat="1" applyFont="1" applyFill="1" applyBorder="1"/>
    <xf numFmtId="165" fontId="6" fillId="0" borderId="13" xfId="1" applyNumberFormat="1" applyFont="1" applyBorder="1" applyAlignment="1">
      <alignment horizontal="center"/>
    </xf>
    <xf numFmtId="165" fontId="12" fillId="0" borderId="13" xfId="1" applyNumberFormat="1" applyFont="1" applyBorder="1" applyAlignment="1">
      <alignment horizontal="center"/>
    </xf>
    <xf numFmtId="165" fontId="12" fillId="2" borderId="13" xfId="1" applyNumberFormat="1" applyFont="1" applyFill="1" applyBorder="1" applyAlignment="1"/>
    <xf numFmtId="0" fontId="10" fillId="2" borderId="7" xfId="0" applyFont="1" applyFill="1" applyBorder="1" applyAlignment="1"/>
    <xf numFmtId="165" fontId="10" fillId="0" borderId="0" xfId="1" applyNumberFormat="1" applyFont="1" applyFill="1"/>
    <xf numFmtId="165" fontId="10" fillId="0" borderId="0" xfId="1" applyNumberFormat="1" applyFont="1" applyAlignment="1">
      <alignment horizontal="right"/>
    </xf>
    <xf numFmtId="0" fontId="12" fillId="0" borderId="12" xfId="0" applyFont="1" applyBorder="1"/>
    <xf numFmtId="3" fontId="30" fillId="0" borderId="0" xfId="0" applyNumberFormat="1" applyFont="1"/>
    <xf numFmtId="3" fontId="47" fillId="0" borderId="11" xfId="0" applyNumberFormat="1" applyFont="1" applyFill="1" applyBorder="1" applyAlignment="1">
      <alignment wrapText="1"/>
    </xf>
    <xf numFmtId="3" fontId="48" fillId="0" borderId="12" xfId="0" applyNumberFormat="1" applyFont="1" applyFill="1" applyBorder="1" applyAlignment="1">
      <alignment wrapText="1"/>
    </xf>
    <xf numFmtId="3" fontId="24" fillId="0" borderId="12" xfId="0" applyNumberFormat="1" applyFont="1" applyFill="1" applyBorder="1" applyAlignment="1">
      <alignment wrapText="1"/>
    </xf>
    <xf numFmtId="3" fontId="47" fillId="0" borderId="12" xfId="0" applyNumberFormat="1" applyFont="1" applyFill="1" applyBorder="1" applyAlignment="1">
      <alignment wrapText="1"/>
    </xf>
    <xf numFmtId="3" fontId="25" fillId="0" borderId="40" xfId="0" applyNumberFormat="1" applyFont="1" applyFill="1" applyBorder="1"/>
    <xf numFmtId="3" fontId="25" fillId="0" borderId="20" xfId="0" applyNumberFormat="1" applyFont="1" applyFill="1" applyBorder="1"/>
    <xf numFmtId="3" fontId="48" fillId="0" borderId="13" xfId="0" applyNumberFormat="1" applyFont="1" applyFill="1" applyBorder="1"/>
    <xf numFmtId="3" fontId="25" fillId="0" borderId="18" xfId="0" applyNumberFormat="1" applyFont="1" applyFill="1" applyBorder="1"/>
    <xf numFmtId="3" fontId="25" fillId="0" borderId="16" xfId="0" applyNumberFormat="1" applyFont="1" applyFill="1" applyBorder="1"/>
    <xf numFmtId="3" fontId="24" fillId="0" borderId="9" xfId="0" applyNumberFormat="1" applyFont="1" applyFill="1" applyBorder="1" applyAlignment="1">
      <alignment wrapText="1"/>
    </xf>
    <xf numFmtId="3" fontId="25" fillId="0" borderId="28" xfId="0" applyNumberFormat="1" applyFont="1" applyFill="1" applyBorder="1"/>
    <xf numFmtId="3" fontId="47" fillId="0" borderId="46" xfId="0" applyNumberFormat="1" applyFont="1" applyFill="1" applyBorder="1" applyAlignment="1">
      <alignment wrapText="1"/>
    </xf>
    <xf numFmtId="3" fontId="40" fillId="0" borderId="20" xfId="0" applyNumberFormat="1" applyFont="1" applyFill="1" applyBorder="1"/>
    <xf numFmtId="3" fontId="49" fillId="2" borderId="13" xfId="0" applyNumberFormat="1" applyFont="1" applyFill="1" applyBorder="1"/>
    <xf numFmtId="3" fontId="50" fillId="0" borderId="13" xfId="0" applyNumberFormat="1" applyFont="1" applyFill="1" applyBorder="1"/>
    <xf numFmtId="3" fontId="48" fillId="0" borderId="19" xfId="0" applyNumberFormat="1" applyFont="1" applyFill="1" applyBorder="1"/>
    <xf numFmtId="3" fontId="40" fillId="2" borderId="19" xfId="0" applyNumberFormat="1" applyFont="1" applyFill="1" applyBorder="1"/>
    <xf numFmtId="3" fontId="25" fillId="0" borderId="33" xfId="0" applyNumberFormat="1" applyFont="1" applyFill="1" applyBorder="1"/>
    <xf numFmtId="3" fontId="25" fillId="0" borderId="37" xfId="0" applyNumberFormat="1" applyFont="1" applyFill="1" applyBorder="1"/>
    <xf numFmtId="3" fontId="25" fillId="2" borderId="15" xfId="0" applyNumberFormat="1" applyFont="1" applyFill="1" applyBorder="1"/>
    <xf numFmtId="3" fontId="24" fillId="0" borderId="14" xfId="0" applyNumberFormat="1" applyFont="1" applyFill="1" applyBorder="1" applyAlignment="1">
      <alignment wrapText="1"/>
    </xf>
    <xf numFmtId="3" fontId="25" fillId="2" borderId="27" xfId="0" applyNumberFormat="1" applyFont="1" applyFill="1" applyBorder="1"/>
    <xf numFmtId="3" fontId="43" fillId="2" borderId="6" xfId="0" applyNumberFormat="1" applyFont="1" applyFill="1" applyBorder="1"/>
    <xf numFmtId="3" fontId="48" fillId="2" borderId="37" xfId="0" applyNumberFormat="1" applyFont="1" applyFill="1" applyBorder="1"/>
    <xf numFmtId="3" fontId="48" fillId="2" borderId="37" xfId="0" applyNumberFormat="1" applyFont="1" applyFill="1" applyBorder="1" applyAlignment="1">
      <alignment horizontal="right"/>
    </xf>
    <xf numFmtId="3" fontId="48" fillId="2" borderId="38" xfId="0" applyNumberFormat="1" applyFont="1" applyFill="1" applyBorder="1"/>
    <xf numFmtId="165" fontId="12" fillId="2" borderId="21" xfId="1" applyNumberFormat="1" applyFont="1" applyFill="1" applyBorder="1"/>
    <xf numFmtId="0" fontId="11" fillId="0" borderId="18" xfId="0" applyFont="1" applyBorder="1"/>
    <xf numFmtId="0" fontId="11" fillId="0" borderId="21" xfId="0" applyFont="1" applyBorder="1"/>
    <xf numFmtId="165" fontId="4" fillId="0" borderId="21" xfId="1" applyNumberFormat="1" applyFont="1" applyBorder="1" applyAlignment="1">
      <alignment horizontal="center"/>
    </xf>
    <xf numFmtId="165" fontId="0" fillId="0" borderId="21" xfId="1" applyNumberFormat="1" applyFont="1" applyBorder="1"/>
    <xf numFmtId="0" fontId="14" fillId="0" borderId="14" xfId="0" applyFont="1" applyBorder="1"/>
    <xf numFmtId="165" fontId="34" fillId="2" borderId="15" xfId="1" applyNumberFormat="1" applyFont="1" applyFill="1" applyBorder="1"/>
    <xf numFmtId="165" fontId="0" fillId="0" borderId="29" xfId="1" applyNumberFormat="1" applyFont="1" applyBorder="1"/>
    <xf numFmtId="165" fontId="0" fillId="0" borderId="46" xfId="1" applyNumberFormat="1" applyFont="1" applyBorder="1"/>
    <xf numFmtId="165" fontId="34" fillId="2" borderId="27" xfId="1" applyNumberFormat="1" applyFont="1" applyFill="1" applyBorder="1"/>
    <xf numFmtId="165" fontId="4" fillId="0" borderId="24" xfId="0" applyNumberFormat="1" applyFont="1" applyBorder="1"/>
    <xf numFmtId="165" fontId="4" fillId="0" borderId="25" xfId="0" applyNumberFormat="1" applyFont="1" applyBorder="1"/>
    <xf numFmtId="165" fontId="4" fillId="0" borderId="8" xfId="0" applyNumberFormat="1" applyFont="1" applyBorder="1"/>
    <xf numFmtId="0" fontId="0" fillId="0" borderId="8" xfId="0" applyBorder="1"/>
    <xf numFmtId="0" fontId="13" fillId="0" borderId="52" xfId="0" applyFont="1" applyBorder="1" applyAlignment="1">
      <alignment horizontal="center" vertical="center" wrapText="1"/>
    </xf>
    <xf numFmtId="3" fontId="24" fillId="0" borderId="26" xfId="0" applyNumberFormat="1" applyFont="1" applyFill="1" applyBorder="1" applyAlignment="1">
      <alignment wrapText="1"/>
    </xf>
    <xf numFmtId="3" fontId="24" fillId="0" borderId="30" xfId="0" applyNumberFormat="1" applyFont="1" applyFill="1" applyBorder="1" applyAlignment="1">
      <alignment wrapText="1"/>
    </xf>
    <xf numFmtId="3" fontId="48" fillId="0" borderId="51" xfId="0" applyNumberFormat="1" applyFont="1" applyFill="1" applyBorder="1" applyAlignment="1">
      <alignment wrapText="1"/>
    </xf>
    <xf numFmtId="3" fontId="48" fillId="0" borderId="24" xfId="0" applyNumberFormat="1" applyFont="1" applyFill="1" applyBorder="1" applyAlignment="1">
      <alignment wrapText="1"/>
    </xf>
    <xf numFmtId="3" fontId="47" fillId="0" borderId="24" xfId="0" applyNumberFormat="1" applyFont="1" applyFill="1" applyBorder="1" applyAlignment="1">
      <alignment wrapText="1"/>
    </xf>
    <xf numFmtId="0" fontId="41" fillId="0" borderId="42" xfId="0" applyFont="1" applyBorder="1" applyAlignment="1">
      <alignment wrapText="1"/>
    </xf>
    <xf numFmtId="165" fontId="12" fillId="2" borderId="25" xfId="1" applyNumberFormat="1" applyFont="1" applyFill="1" applyBorder="1"/>
    <xf numFmtId="165" fontId="12" fillId="2" borderId="12" xfId="1" applyNumberFormat="1" applyFont="1" applyFill="1" applyBorder="1"/>
    <xf numFmtId="165" fontId="0" fillId="0" borderId="0" xfId="1" applyNumberFormat="1" applyFont="1"/>
    <xf numFmtId="0" fontId="16" fillId="0" borderId="0" xfId="0" applyFont="1" applyAlignment="1">
      <alignment horizontal="right"/>
    </xf>
    <xf numFmtId="0" fontId="12" fillId="0" borderId="39" xfId="3" applyFont="1" applyFill="1" applyBorder="1" applyAlignment="1" applyProtection="1">
      <alignment horizontal="left" vertical="center" wrapText="1" indent="1"/>
    </xf>
    <xf numFmtId="0" fontId="6" fillId="0" borderId="3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65" fontId="12" fillId="0" borderId="42" xfId="1" applyNumberFormat="1" applyFont="1" applyBorder="1"/>
    <xf numFmtId="0" fontId="12" fillId="0" borderId="3" xfId="0" applyFont="1" applyBorder="1"/>
    <xf numFmtId="165" fontId="12" fillId="0" borderId="42" xfId="1" applyNumberFormat="1" applyFont="1" applyBorder="1" applyAlignment="1">
      <alignment horizontal="center"/>
    </xf>
    <xf numFmtId="165" fontId="12" fillId="0" borderId="25" xfId="1" applyNumberFormat="1" applyFont="1" applyBorder="1"/>
    <xf numFmtId="0" fontId="12" fillId="0" borderId="25" xfId="0" applyFont="1" applyBorder="1"/>
    <xf numFmtId="165" fontId="12" fillId="0" borderId="24" xfId="1" applyNumberFormat="1" applyFont="1" applyBorder="1"/>
    <xf numFmtId="165" fontId="6" fillId="2" borderId="8" xfId="0" applyNumberFormat="1" applyFont="1" applyFill="1" applyBorder="1"/>
    <xf numFmtId="0" fontId="4" fillId="0" borderId="0" xfId="0" applyFont="1" applyFill="1"/>
    <xf numFmtId="165" fontId="2" fillId="0" borderId="0" xfId="1" applyNumberFormat="1" applyFont="1" applyFill="1"/>
    <xf numFmtId="0" fontId="0" fillId="0" borderId="0" xfId="0" applyFont="1" applyFill="1"/>
    <xf numFmtId="165" fontId="0" fillId="0" borderId="0" xfId="1" applyNumberFormat="1" applyFont="1" applyFill="1"/>
    <xf numFmtId="165" fontId="0" fillId="2" borderId="0" xfId="0" applyNumberFormat="1" applyFill="1"/>
    <xf numFmtId="0" fontId="51" fillId="0" borderId="12" xfId="0" applyFont="1" applyFill="1" applyBorder="1"/>
    <xf numFmtId="165" fontId="12" fillId="0" borderId="25" xfId="1" applyNumberFormat="1" applyFont="1" applyFill="1" applyBorder="1"/>
    <xf numFmtId="0" fontId="12" fillId="0" borderId="25" xfId="0" applyFont="1" applyFill="1" applyBorder="1"/>
    <xf numFmtId="0" fontId="12" fillId="0" borderId="12" xfId="0" applyFont="1" applyFill="1" applyBorder="1"/>
    <xf numFmtId="165" fontId="12" fillId="0" borderId="24" xfId="1" applyNumberFormat="1" applyFont="1" applyFill="1" applyBorder="1" applyAlignment="1">
      <alignment horizontal="center"/>
    </xf>
    <xf numFmtId="165" fontId="6" fillId="0" borderId="51" xfId="1" applyNumberFormat="1" applyFont="1" applyFill="1" applyBorder="1" applyAlignment="1">
      <alignment horizontal="center" vertical="center"/>
    </xf>
    <xf numFmtId="165" fontId="12" fillId="2" borderId="32" xfId="1" applyNumberFormat="1" applyFont="1" applyFill="1" applyBorder="1"/>
    <xf numFmtId="0" fontId="52" fillId="0" borderId="11" xfId="0" applyFont="1" applyBorder="1"/>
    <xf numFmtId="0" fontId="37" fillId="0" borderId="17" xfId="3" applyFont="1" applyFill="1" applyBorder="1" applyAlignment="1" applyProtection="1">
      <alignment horizontal="left" vertical="center" wrapText="1" indent="1"/>
    </xf>
    <xf numFmtId="165" fontId="29" fillId="0" borderId="4" xfId="1" applyNumberFormat="1" applyFont="1" applyFill="1" applyBorder="1" applyAlignment="1" applyProtection="1">
      <alignment vertical="center" wrapText="1"/>
    </xf>
    <xf numFmtId="0" fontId="13" fillId="0" borderId="47" xfId="3" applyFont="1" applyFill="1" applyBorder="1" applyAlignment="1" applyProtection="1">
      <alignment horizontal="left" vertical="center" wrapText="1" indent="1"/>
    </xf>
    <xf numFmtId="165" fontId="13" fillId="0" borderId="41" xfId="1" applyNumberFormat="1" applyFont="1" applyFill="1" applyBorder="1" applyAlignment="1" applyProtection="1">
      <alignment vertical="center" wrapText="1"/>
    </xf>
    <xf numFmtId="0" fontId="29" fillId="0" borderId="22" xfId="3" applyFont="1" applyFill="1" applyBorder="1" applyAlignment="1" applyProtection="1">
      <alignment horizontal="left" vertical="center" wrapText="1" indent="2"/>
    </xf>
    <xf numFmtId="165" fontId="29" fillId="0" borderId="33" xfId="1" applyNumberFormat="1" applyFont="1" applyFill="1" applyBorder="1" applyAlignment="1" applyProtection="1">
      <alignment vertical="center" wrapText="1"/>
    </xf>
    <xf numFmtId="165" fontId="11" fillId="0" borderId="37" xfId="1" applyNumberFormat="1" applyFont="1" applyFill="1" applyBorder="1" applyAlignment="1" applyProtection="1">
      <alignment vertical="center" wrapText="1"/>
      <protection locked="0"/>
    </xf>
    <xf numFmtId="165" fontId="11" fillId="0" borderId="37" xfId="1" applyNumberFormat="1" applyFont="1" applyFill="1" applyBorder="1" applyAlignment="1" applyProtection="1">
      <alignment vertical="center" wrapText="1"/>
    </xf>
    <xf numFmtId="0" fontId="11" fillId="0" borderId="45" xfId="3" applyFont="1" applyFill="1" applyBorder="1" applyAlignment="1" applyProtection="1">
      <alignment horizontal="left" vertical="center" wrapText="1" indent="2"/>
    </xf>
    <xf numFmtId="165" fontId="11" fillId="0" borderId="38" xfId="1" applyNumberFormat="1" applyFont="1" applyFill="1" applyBorder="1" applyAlignment="1" applyProtection="1">
      <alignment vertical="center" wrapText="1"/>
      <protection locked="0"/>
    </xf>
    <xf numFmtId="0" fontId="10" fillId="2" borderId="7" xfId="0" applyFont="1" applyFill="1" applyBorder="1" applyAlignment="1">
      <alignment horizontal="right"/>
    </xf>
    <xf numFmtId="165" fontId="4" fillId="0" borderId="57" xfId="1" applyNumberFormat="1" applyFont="1" applyBorder="1" applyAlignment="1">
      <alignment horizontal="center"/>
    </xf>
    <xf numFmtId="0" fontId="13" fillId="2" borderId="6" xfId="0" applyFont="1" applyFill="1" applyBorder="1"/>
    <xf numFmtId="165" fontId="4" fillId="2" borderId="30" xfId="0" applyNumberFormat="1" applyFont="1" applyFill="1" applyBorder="1"/>
    <xf numFmtId="165" fontId="12" fillId="2" borderId="19" xfId="1" applyNumberFormat="1" applyFont="1" applyFill="1" applyBorder="1"/>
    <xf numFmtId="165" fontId="12" fillId="2" borderId="33" xfId="1" applyNumberFormat="1" applyFont="1" applyFill="1" applyBorder="1"/>
    <xf numFmtId="0" fontId="51" fillId="0" borderId="23" xfId="0" applyFont="1" applyBorder="1" applyAlignment="1">
      <alignment wrapText="1"/>
    </xf>
    <xf numFmtId="165" fontId="12" fillId="2" borderId="37" xfId="1" applyNumberFormat="1" applyFont="1" applyFill="1" applyBorder="1"/>
    <xf numFmtId="0" fontId="51" fillId="0" borderId="45" xfId="0" applyFont="1" applyBorder="1" applyAlignment="1">
      <alignment wrapText="1"/>
    </xf>
    <xf numFmtId="165" fontId="12" fillId="2" borderId="31" xfId="1" applyNumberFormat="1" applyFont="1" applyFill="1" applyBorder="1"/>
    <xf numFmtId="165" fontId="12" fillId="2" borderId="38" xfId="1" applyNumberFormat="1" applyFont="1" applyFill="1" applyBorder="1"/>
    <xf numFmtId="165" fontId="4" fillId="0" borderId="54" xfId="1" applyNumberFormat="1" applyFont="1" applyBorder="1" applyAlignment="1">
      <alignment horizontal="center"/>
    </xf>
    <xf numFmtId="165" fontId="0" fillId="0" borderId="44" xfId="0" applyNumberFormat="1" applyBorder="1"/>
    <xf numFmtId="165" fontId="0" fillId="0" borderId="56" xfId="0" applyNumberFormat="1" applyBorder="1"/>
    <xf numFmtId="0" fontId="6" fillId="0" borderId="49" xfId="0" applyFont="1" applyBorder="1"/>
    <xf numFmtId="165" fontId="6" fillId="0" borderId="50" xfId="1" applyNumberFormat="1" applyFont="1" applyFill="1" applyBorder="1"/>
    <xf numFmtId="165" fontId="12" fillId="0" borderId="13" xfId="1" applyNumberFormat="1" applyFont="1" applyFill="1" applyBorder="1"/>
    <xf numFmtId="165" fontId="3" fillId="0" borderId="13" xfId="1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38" fillId="0" borderId="22" xfId="0" applyFont="1" applyBorder="1" applyAlignment="1">
      <alignment wrapText="1"/>
    </xf>
    <xf numFmtId="165" fontId="11" fillId="0" borderId="19" xfId="1" applyNumberFormat="1" applyFont="1" applyFill="1" applyBorder="1"/>
    <xf numFmtId="165" fontId="21" fillId="0" borderId="19" xfId="1" applyNumberFormat="1" applyFont="1" applyBorder="1"/>
    <xf numFmtId="165" fontId="10" fillId="0" borderId="19" xfId="1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3" xfId="0" applyBorder="1"/>
    <xf numFmtId="0" fontId="38" fillId="0" borderId="23" xfId="0" applyFont="1" applyBorder="1" applyAlignment="1">
      <alignment wrapText="1"/>
    </xf>
    <xf numFmtId="0" fontId="0" fillId="0" borderId="37" xfId="0" applyBorder="1"/>
    <xf numFmtId="0" fontId="38" fillId="0" borderId="45" xfId="0" applyFont="1" applyBorder="1" applyAlignment="1">
      <alignment wrapText="1"/>
    </xf>
    <xf numFmtId="165" fontId="12" fillId="0" borderId="31" xfId="1" applyNumberFormat="1" applyFont="1" applyFill="1" applyBorder="1"/>
    <xf numFmtId="165" fontId="3" fillId="0" borderId="31" xfId="1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8" xfId="0" applyBorder="1"/>
    <xf numFmtId="165" fontId="6" fillId="0" borderId="47" xfId="1" applyNumberFormat="1" applyFont="1" applyFill="1" applyBorder="1"/>
    <xf numFmtId="165" fontId="6" fillId="0" borderId="8" xfId="1" applyNumberFormat="1" applyFont="1" applyFill="1" applyBorder="1"/>
    <xf numFmtId="0" fontId="12" fillId="0" borderId="24" xfId="0" applyFont="1" applyFill="1" applyBorder="1"/>
    <xf numFmtId="0" fontId="12" fillId="0" borderId="24" xfId="0" applyFont="1" applyFill="1" applyBorder="1" applyAlignment="1">
      <alignment wrapText="1"/>
    </xf>
    <xf numFmtId="0" fontId="12" fillId="0" borderId="51" xfId="0" applyFont="1" applyFill="1" applyBorder="1"/>
    <xf numFmtId="165" fontId="0" fillId="0" borderId="0" xfId="0" applyNumberFormat="1" applyFill="1"/>
    <xf numFmtId="165" fontId="15" fillId="2" borderId="25" xfId="1" applyNumberFormat="1" applyFont="1" applyFill="1" applyBorder="1"/>
    <xf numFmtId="165" fontId="15" fillId="2" borderId="12" xfId="1" applyNumberFormat="1" applyFont="1" applyFill="1" applyBorder="1"/>
    <xf numFmtId="165" fontId="6" fillId="0" borderId="8" xfId="0" applyNumberFormat="1" applyFont="1" applyFill="1" applyBorder="1"/>
    <xf numFmtId="165" fontId="0" fillId="0" borderId="0" xfId="1" applyNumberFormat="1" applyFont="1" applyAlignment="1"/>
    <xf numFmtId="0" fontId="12" fillId="0" borderId="42" xfId="0" applyFont="1" applyFill="1" applyBorder="1"/>
    <xf numFmtId="0" fontId="12" fillId="0" borderId="0" xfId="0" applyFont="1" applyFill="1"/>
    <xf numFmtId="3" fontId="8" fillId="2" borderId="13" xfId="0" applyNumberFormat="1" applyFont="1" applyFill="1" applyBorder="1" applyAlignment="1">
      <alignment horizontal="center"/>
    </xf>
    <xf numFmtId="3" fontId="8" fillId="2" borderId="13" xfId="0" applyNumberFormat="1" applyFont="1" applyFill="1" applyBorder="1" applyAlignment="1">
      <alignment horizontal="center" vertical="center"/>
    </xf>
    <xf numFmtId="0" fontId="51" fillId="0" borderId="12" xfId="0" applyFont="1" applyBorder="1" applyAlignment="1">
      <alignment wrapText="1"/>
    </xf>
    <xf numFmtId="165" fontId="12" fillId="0" borderId="36" xfId="1" applyNumberFormat="1" applyFont="1" applyFill="1" applyBorder="1" applyAlignment="1">
      <alignment horizontal="center"/>
    </xf>
    <xf numFmtId="165" fontId="12" fillId="0" borderId="4" xfId="1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wrapText="1"/>
    </xf>
    <xf numFmtId="165" fontId="6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 wrapText="1"/>
    </xf>
    <xf numFmtId="0" fontId="53" fillId="0" borderId="13" xfId="0" applyFont="1" applyBorder="1" applyAlignment="1">
      <alignment wrapText="1"/>
    </xf>
    <xf numFmtId="165" fontId="12" fillId="2" borderId="53" xfId="1" applyNumberFormat="1" applyFont="1" applyFill="1" applyBorder="1"/>
    <xf numFmtId="165" fontId="12" fillId="0" borderId="53" xfId="1" applyNumberFormat="1" applyFont="1" applyFill="1" applyBorder="1"/>
    <xf numFmtId="165" fontId="6" fillId="0" borderId="53" xfId="0" applyNumberFormat="1" applyFont="1" applyFill="1" applyBorder="1"/>
    <xf numFmtId="165" fontId="6" fillId="0" borderId="6" xfId="2" applyNumberFormat="1" applyFont="1" applyFill="1" applyBorder="1" applyAlignment="1">
      <alignment horizontal="right"/>
    </xf>
    <xf numFmtId="3" fontId="0" fillId="0" borderId="0" xfId="0" applyNumberFormat="1" applyBorder="1"/>
    <xf numFmtId="3" fontId="17" fillId="2" borderId="32" xfId="0" applyNumberFormat="1" applyFont="1" applyFill="1" applyBorder="1" applyAlignment="1">
      <alignment horizontal="center"/>
    </xf>
    <xf numFmtId="3" fontId="12" fillId="2" borderId="8" xfId="0" applyNumberFormat="1" applyFont="1" applyFill="1" applyBorder="1" applyAlignment="1">
      <alignment horizontal="center"/>
    </xf>
    <xf numFmtId="0" fontId="46" fillId="0" borderId="13" xfId="0" applyFont="1" applyFill="1" applyBorder="1" applyAlignment="1">
      <alignment wrapText="1"/>
    </xf>
    <xf numFmtId="165" fontId="12" fillId="0" borderId="32" xfId="1" applyNumberFormat="1" applyFont="1" applyFill="1" applyBorder="1"/>
    <xf numFmtId="0" fontId="46" fillId="0" borderId="11" xfId="0" applyFont="1" applyFill="1" applyBorder="1"/>
    <xf numFmtId="0" fontId="46" fillId="0" borderId="12" xfId="0" applyFont="1" applyFill="1" applyBorder="1"/>
    <xf numFmtId="0" fontId="12" fillId="0" borderId="11" xfId="0" applyFont="1" applyFill="1" applyBorder="1" applyAlignment="1">
      <alignment wrapText="1"/>
    </xf>
    <xf numFmtId="165" fontId="6" fillId="0" borderId="8" xfId="2" applyNumberFormat="1" applyFont="1" applyFill="1" applyBorder="1"/>
    <xf numFmtId="165" fontId="0" fillId="2" borderId="0" xfId="1" applyNumberFormat="1" applyFont="1" applyFill="1"/>
    <xf numFmtId="0" fontId="0" fillId="0" borderId="0" xfId="0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3" fontId="11" fillId="0" borderId="13" xfId="3" applyNumberFormat="1" applyFont="1" applyFill="1" applyBorder="1" applyAlignment="1" applyProtection="1">
      <alignment horizontal="left" vertical="center" wrapText="1" indent="1"/>
    </xf>
    <xf numFmtId="3" fontId="5" fillId="0" borderId="0" xfId="0" applyNumberFormat="1" applyFont="1" applyBorder="1" applyAlignment="1"/>
    <xf numFmtId="3" fontId="5" fillId="0" borderId="0" xfId="0" applyNumberFormat="1" applyFont="1" applyBorder="1" applyAlignment="1">
      <alignment horizontal="right"/>
    </xf>
    <xf numFmtId="0" fontId="13" fillId="2" borderId="8" xfId="0" applyFont="1" applyFill="1" applyBorder="1" applyAlignment="1">
      <alignment horizontal="center"/>
    </xf>
    <xf numFmtId="3" fontId="54" fillId="0" borderId="0" xfId="0" applyNumberFormat="1" applyFont="1" applyBorder="1"/>
    <xf numFmtId="0" fontId="41" fillId="0" borderId="0" xfId="0" applyFont="1"/>
    <xf numFmtId="3" fontId="55" fillId="0" borderId="0" xfId="0" applyNumberFormat="1" applyFont="1" applyBorder="1"/>
    <xf numFmtId="4" fontId="37" fillId="0" borderId="8" xfId="0" applyNumberFormat="1" applyFont="1" applyBorder="1" applyAlignment="1">
      <alignment horizontal="center"/>
    </xf>
    <xf numFmtId="3" fontId="56" fillId="0" borderId="0" xfId="0" applyNumberFormat="1" applyFont="1" applyBorder="1"/>
    <xf numFmtId="0" fontId="57" fillId="0" borderId="0" xfId="0" applyFont="1"/>
    <xf numFmtId="3" fontId="29" fillId="0" borderId="8" xfId="0" applyNumberFormat="1" applyFont="1" applyBorder="1" applyAlignment="1">
      <alignment horizontal="center"/>
    </xf>
    <xf numFmtId="3" fontId="29" fillId="0" borderId="8" xfId="0" applyNumberFormat="1" applyFont="1" applyBorder="1" applyAlignment="1">
      <alignment horizontal="right"/>
    </xf>
    <xf numFmtId="3" fontId="58" fillId="0" borderId="0" xfId="0" applyNumberFormat="1" applyFont="1" applyBorder="1"/>
    <xf numFmtId="3" fontId="11" fillId="0" borderId="18" xfId="0" applyNumberFormat="1" applyFont="1" applyBorder="1" applyAlignment="1">
      <alignment horizontal="center"/>
    </xf>
    <xf numFmtId="3" fontId="11" fillId="0" borderId="18" xfId="0" applyNumberFormat="1" applyFont="1" applyBorder="1" applyAlignment="1">
      <alignment horizontal="right"/>
    </xf>
    <xf numFmtId="3" fontId="5" fillId="0" borderId="0" xfId="0" applyNumberFormat="1" applyFont="1" applyBorder="1"/>
    <xf numFmtId="3" fontId="11" fillId="0" borderId="13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right"/>
    </xf>
    <xf numFmtId="3" fontId="11" fillId="0" borderId="21" xfId="0" applyNumberFormat="1" applyFont="1" applyBorder="1" applyAlignment="1">
      <alignment horizontal="center"/>
    </xf>
    <xf numFmtId="3" fontId="11" fillId="0" borderId="21" xfId="0" applyNumberFormat="1" applyFont="1" applyBorder="1" applyAlignment="1">
      <alignment horizontal="right"/>
    </xf>
    <xf numFmtId="3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right"/>
    </xf>
    <xf numFmtId="3" fontId="59" fillId="0" borderId="0" xfId="0" applyNumberFormat="1" applyFont="1" applyBorder="1"/>
    <xf numFmtId="3" fontId="35" fillId="0" borderId="0" xfId="0" applyNumberFormat="1" applyFont="1"/>
    <xf numFmtId="166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/>
    <xf numFmtId="0" fontId="34" fillId="0" borderId="8" xfId="0" applyFont="1" applyBorder="1" applyAlignment="1">
      <alignment horizontal="center"/>
    </xf>
    <xf numFmtId="3" fontId="34" fillId="0" borderId="8" xfId="0" applyNumberFormat="1" applyFont="1" applyBorder="1"/>
    <xf numFmtId="0" fontId="0" fillId="0" borderId="0" xfId="0" applyBorder="1" applyAlignment="1">
      <alignment horizontal="left"/>
    </xf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Border="1" applyAlignment="1">
      <alignment horizontal="center"/>
    </xf>
    <xf numFmtId="3" fontId="5" fillId="2" borderId="0" xfId="0" applyNumberFormat="1" applyFont="1" applyFill="1" applyBorder="1"/>
    <xf numFmtId="14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5" fillId="0" borderId="0" xfId="0" applyFont="1" applyBorder="1"/>
    <xf numFmtId="0" fontId="55" fillId="0" borderId="0" xfId="0" applyFont="1" applyBorder="1" applyAlignment="1">
      <alignment horizontal="center"/>
    </xf>
    <xf numFmtId="3" fontId="55" fillId="2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55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3" fontId="0" fillId="2" borderId="0" xfId="0" applyNumberFormat="1" applyFill="1" applyBorder="1"/>
    <xf numFmtId="0" fontId="13" fillId="0" borderId="17" xfId="3" applyFont="1" applyFill="1" applyBorder="1" applyAlignment="1" applyProtection="1">
      <alignment horizontal="center" vertical="center" wrapText="1"/>
    </xf>
    <xf numFmtId="0" fontId="13" fillId="0" borderId="20" xfId="3" applyFont="1" applyFill="1" applyBorder="1" applyAlignment="1" applyProtection="1">
      <alignment horizontal="center" vertical="center" wrapText="1"/>
    </xf>
    <xf numFmtId="0" fontId="13" fillId="0" borderId="28" xfId="3" applyFont="1" applyFill="1" applyBorder="1" applyAlignment="1" applyProtection="1">
      <alignment horizontal="center" vertical="center" wrapText="1"/>
    </xf>
    <xf numFmtId="164" fontId="13" fillId="0" borderId="41" xfId="3" applyNumberFormat="1" applyFont="1" applyFill="1" applyBorder="1" applyAlignment="1" applyProtection="1">
      <alignment horizontal="center" vertical="center" wrapText="1"/>
    </xf>
    <xf numFmtId="0" fontId="13" fillId="0" borderId="51" xfId="3" applyFont="1" applyFill="1" applyBorder="1" applyAlignment="1" applyProtection="1">
      <alignment horizontal="center" vertical="center" wrapText="1"/>
    </xf>
    <xf numFmtId="0" fontId="13" fillId="0" borderId="24" xfId="3" applyFont="1" applyFill="1" applyBorder="1" applyAlignment="1" applyProtection="1">
      <alignment horizontal="center" vertical="center" wrapText="1"/>
    </xf>
    <xf numFmtId="0" fontId="13" fillId="0" borderId="42" xfId="3" applyFont="1" applyFill="1" applyBorder="1" applyAlignment="1" applyProtection="1">
      <alignment horizontal="center" vertical="center" wrapText="1"/>
    </xf>
    <xf numFmtId="0" fontId="13" fillId="0" borderId="57" xfId="3" applyFont="1" applyFill="1" applyBorder="1" applyAlignment="1" applyProtection="1">
      <alignment horizontal="center" vertical="center" wrapText="1"/>
    </xf>
    <xf numFmtId="165" fontId="13" fillId="0" borderId="24" xfId="1" applyNumberFormat="1" applyFont="1" applyFill="1" applyBorder="1" applyAlignment="1" applyProtection="1">
      <alignment vertical="center" wrapText="1"/>
    </xf>
    <xf numFmtId="164" fontId="11" fillId="0" borderId="24" xfId="3" applyNumberFormat="1" applyFont="1" applyFill="1" applyBorder="1" applyAlignment="1" applyProtection="1">
      <alignment horizontal="center" vertical="center" wrapText="1"/>
      <protection locked="0"/>
    </xf>
    <xf numFmtId="164" fontId="13" fillId="0" borderId="24" xfId="3" applyNumberFormat="1" applyFont="1" applyFill="1" applyBorder="1" applyAlignment="1" applyProtection="1">
      <alignment horizontal="center" vertical="center" wrapText="1"/>
      <protection locked="0"/>
    </xf>
    <xf numFmtId="165" fontId="13" fillId="0" borderId="24" xfId="1" applyNumberFormat="1" applyFont="1" applyFill="1" applyBorder="1" applyAlignment="1" applyProtection="1">
      <alignment horizontal="left" indent="1"/>
    </xf>
    <xf numFmtId="165" fontId="14" fillId="0" borderId="24" xfId="1" applyNumberFormat="1" applyFont="1" applyFill="1" applyBorder="1" applyAlignment="1" applyProtection="1">
      <alignment horizontal="center"/>
    </xf>
    <xf numFmtId="164" fontId="11" fillId="0" borderId="42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61" xfId="3" applyFont="1" applyFill="1" applyBorder="1" applyAlignment="1" applyProtection="1">
      <alignment vertical="center" wrapText="1"/>
    </xf>
    <xf numFmtId="0" fontId="11" fillId="0" borderId="61" xfId="3" applyFont="1" applyFill="1" applyBorder="1" applyAlignment="1" applyProtection="1">
      <alignment horizontal="left" vertical="center" wrapText="1" indent="1"/>
    </xf>
    <xf numFmtId="0" fontId="13" fillId="0" borderId="61" xfId="3" applyFont="1" applyFill="1" applyBorder="1" applyAlignment="1" applyProtection="1">
      <alignment horizontal="left" vertical="center" wrapText="1"/>
    </xf>
    <xf numFmtId="0" fontId="13" fillId="0" borderId="61" xfId="3" applyFont="1" applyFill="1" applyBorder="1" applyAlignment="1" applyProtection="1">
      <alignment horizontal="left"/>
    </xf>
    <xf numFmtId="0" fontId="14" fillId="0" borderId="61" xfId="3" applyFont="1" applyFill="1" applyBorder="1" applyAlignment="1" applyProtection="1">
      <alignment horizontal="left"/>
    </xf>
    <xf numFmtId="0" fontId="11" fillId="0" borderId="61" xfId="3" applyFont="1" applyFill="1" applyBorder="1" applyAlignment="1" applyProtection="1">
      <alignment horizontal="left" indent="1"/>
    </xf>
    <xf numFmtId="0" fontId="11" fillId="0" borderId="61" xfId="3" applyFont="1" applyFill="1" applyBorder="1" applyAlignment="1" applyProtection="1">
      <alignment vertical="center" wrapText="1"/>
    </xf>
    <xf numFmtId="0" fontId="11" fillId="0" borderId="62" xfId="3" applyFont="1" applyFill="1" applyBorder="1" applyAlignment="1" applyProtection="1">
      <alignment horizontal="left" vertical="center" wrapText="1" indent="1"/>
    </xf>
    <xf numFmtId="0" fontId="13" fillId="0" borderId="63" xfId="3" applyFont="1" applyFill="1" applyBorder="1" applyAlignment="1" applyProtection="1">
      <alignment vertical="center" wrapText="1"/>
    </xf>
    <xf numFmtId="0" fontId="13" fillId="0" borderId="6" xfId="3" applyFont="1" applyFill="1" applyBorder="1" applyAlignment="1" applyProtection="1">
      <alignment horizontal="center" vertical="center" wrapText="1"/>
    </xf>
    <xf numFmtId="0" fontId="17" fillId="0" borderId="13" xfId="0" applyFont="1" applyFill="1" applyBorder="1" applyAlignment="1">
      <alignment wrapText="1"/>
    </xf>
    <xf numFmtId="3" fontId="5" fillId="2" borderId="0" xfId="0" applyNumberFormat="1" applyFont="1" applyFill="1"/>
    <xf numFmtId="0" fontId="55" fillId="0" borderId="0" xfId="0" applyFont="1"/>
    <xf numFmtId="0" fontId="5" fillId="2" borderId="0" xfId="0" applyFont="1" applyFill="1"/>
    <xf numFmtId="0" fontId="55" fillId="0" borderId="4" xfId="0" applyFont="1" applyBorder="1" applyAlignment="1">
      <alignment horizontal="center" vertical="center" wrapText="1"/>
    </xf>
    <xf numFmtId="0" fontId="5" fillId="0" borderId="51" xfId="0" applyFont="1" applyBorder="1"/>
    <xf numFmtId="165" fontId="5" fillId="0" borderId="19" xfId="1" applyNumberFormat="1" applyFont="1" applyBorder="1"/>
    <xf numFmtId="165" fontId="5" fillId="0" borderId="64" xfId="1" applyNumberFormat="1" applyFont="1" applyBorder="1"/>
    <xf numFmtId="3" fontId="5" fillId="0" borderId="22" xfId="0" applyNumberFormat="1" applyFont="1" applyBorder="1" applyAlignment="1">
      <alignment wrapText="1"/>
    </xf>
    <xf numFmtId="165" fontId="5" fillId="2" borderId="19" xfId="1" applyNumberFormat="1" applyFont="1" applyFill="1" applyBorder="1" applyAlignment="1"/>
    <xf numFmtId="165" fontId="5" fillId="0" borderId="33" xfId="1" applyNumberFormat="1" applyFont="1" applyFill="1" applyBorder="1"/>
    <xf numFmtId="165" fontId="60" fillId="0" borderId="0" xfId="1" applyNumberFormat="1" applyFont="1"/>
    <xf numFmtId="3" fontId="61" fillId="0" borderId="23" xfId="0" applyNumberFormat="1" applyFont="1" applyBorder="1" applyAlignment="1">
      <alignment wrapText="1"/>
    </xf>
    <xf numFmtId="165" fontId="5" fillId="2" borderId="18" xfId="1" applyNumberFormat="1" applyFont="1" applyFill="1" applyBorder="1" applyAlignment="1"/>
    <xf numFmtId="165" fontId="5" fillId="0" borderId="65" xfId="1" applyNumberFormat="1" applyFont="1" applyFill="1" applyBorder="1"/>
    <xf numFmtId="0" fontId="5" fillId="0" borderId="24" xfId="0" applyFont="1" applyBorder="1" applyAlignment="1">
      <alignment wrapText="1"/>
    </xf>
    <xf numFmtId="165" fontId="5" fillId="0" borderId="13" xfId="1" applyNumberFormat="1" applyFont="1" applyBorder="1"/>
    <xf numFmtId="165" fontId="5" fillId="0" borderId="29" xfId="1" applyNumberFormat="1" applyFont="1" applyBorder="1"/>
    <xf numFmtId="3" fontId="5" fillId="0" borderId="23" xfId="0" applyNumberFormat="1" applyFont="1" applyBorder="1"/>
    <xf numFmtId="165" fontId="5" fillId="2" borderId="13" xfId="1" applyNumberFormat="1" applyFont="1" applyFill="1" applyBorder="1" applyAlignment="1"/>
    <xf numFmtId="165" fontId="5" fillId="0" borderId="37" xfId="1" applyNumberFormat="1" applyFont="1" applyFill="1" applyBorder="1"/>
    <xf numFmtId="0" fontId="5" fillId="0" borderId="24" xfId="0" applyFont="1" applyBorder="1"/>
    <xf numFmtId="3" fontId="5" fillId="0" borderId="23" xfId="0" applyNumberFormat="1" applyFont="1" applyBorder="1" applyAlignment="1">
      <alignment wrapText="1"/>
    </xf>
    <xf numFmtId="165" fontId="60" fillId="0" borderId="0" xfId="1" applyNumberFormat="1" applyFont="1" applyFill="1" applyBorder="1"/>
    <xf numFmtId="3" fontId="5" fillId="0" borderId="0" xfId="0" applyNumberFormat="1" applyFont="1" applyFill="1" applyBorder="1"/>
    <xf numFmtId="0" fontId="5" fillId="0" borderId="23" xfId="0" applyFont="1" applyBorder="1"/>
    <xf numFmtId="165" fontId="5" fillId="0" borderId="13" xfId="1" applyNumberFormat="1" applyFont="1" applyFill="1" applyBorder="1" applyAlignment="1"/>
    <xf numFmtId="165" fontId="60" fillId="0" borderId="0" xfId="0" applyNumberFormat="1" applyFont="1"/>
    <xf numFmtId="0" fontId="5" fillId="0" borderId="42" xfId="0" applyFont="1" applyBorder="1"/>
    <xf numFmtId="165" fontId="5" fillId="0" borderId="66" xfId="1" applyNumberFormat="1" applyFont="1" applyBorder="1"/>
    <xf numFmtId="165" fontId="5" fillId="0" borderId="31" xfId="1" applyNumberFormat="1" applyFont="1" applyBorder="1"/>
    <xf numFmtId="3" fontId="5" fillId="0" borderId="45" xfId="0" applyNumberFormat="1" applyFont="1" applyBorder="1" applyAlignment="1">
      <alignment wrapText="1"/>
    </xf>
    <xf numFmtId="165" fontId="5" fillId="2" borderId="31" xfId="1" applyNumberFormat="1" applyFont="1" applyFill="1" applyBorder="1" applyAlignment="1"/>
    <xf numFmtId="165" fontId="5" fillId="0" borderId="38" xfId="1" applyNumberFormat="1" applyFont="1" applyFill="1" applyBorder="1"/>
    <xf numFmtId="0" fontId="55" fillId="0" borderId="2" xfId="0" applyFont="1" applyBorder="1"/>
    <xf numFmtId="165" fontId="55" fillId="0" borderId="5" xfId="1" applyNumberFormat="1" applyFont="1" applyBorder="1"/>
    <xf numFmtId="3" fontId="55" fillId="0" borderId="2" xfId="0" applyNumberFormat="1" applyFont="1" applyBorder="1"/>
    <xf numFmtId="0" fontId="55" fillId="0" borderId="22" xfId="0" applyFont="1" applyBorder="1" applyAlignment="1">
      <alignment horizontal="center" vertical="center" wrapText="1"/>
    </xf>
    <xf numFmtId="165" fontId="55" fillId="0" borderId="19" xfId="1" applyNumberFormat="1" applyFont="1" applyBorder="1" applyAlignment="1">
      <alignment horizontal="center" vertical="center" wrapText="1"/>
    </xf>
    <xf numFmtId="165" fontId="55" fillId="0" borderId="64" xfId="1" applyNumberFormat="1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165" fontId="55" fillId="0" borderId="8" xfId="1" applyNumberFormat="1" applyFont="1" applyBorder="1" applyAlignment="1">
      <alignment horizontal="center" vertical="center" wrapText="1"/>
    </xf>
    <xf numFmtId="0" fontId="5" fillId="0" borderId="68" xfId="0" applyFont="1" applyBorder="1"/>
    <xf numFmtId="165" fontId="5" fillId="0" borderId="43" xfId="1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wrapText="1"/>
    </xf>
    <xf numFmtId="165" fontId="5" fillId="2" borderId="19" xfId="1" applyNumberFormat="1" applyFont="1" applyFill="1" applyBorder="1"/>
    <xf numFmtId="165" fontId="5" fillId="0" borderId="18" xfId="1" applyNumberFormat="1" applyFont="1" applyBorder="1"/>
    <xf numFmtId="165" fontId="5" fillId="0" borderId="43" xfId="1" applyNumberFormat="1" applyFont="1" applyBorder="1"/>
    <xf numFmtId="165" fontId="5" fillId="0" borderId="37" xfId="1" applyNumberFormat="1" applyFont="1" applyFill="1" applyBorder="1" applyAlignment="1"/>
    <xf numFmtId="0" fontId="5" fillId="0" borderId="23" xfId="0" applyFont="1" applyBorder="1" applyAlignment="1">
      <alignment wrapText="1"/>
    </xf>
    <xf numFmtId="3" fontId="5" fillId="0" borderId="45" xfId="0" applyNumberFormat="1" applyFont="1" applyBorder="1"/>
    <xf numFmtId="165" fontId="5" fillId="0" borderId="31" xfId="1" applyNumberFormat="1" applyFont="1" applyFill="1" applyBorder="1" applyAlignment="1"/>
    <xf numFmtId="0" fontId="55" fillId="0" borderId="49" xfId="0" applyFont="1" applyBorder="1"/>
    <xf numFmtId="165" fontId="55" fillId="0" borderId="50" xfId="1" applyNumberFormat="1" applyFont="1" applyBorder="1"/>
    <xf numFmtId="165" fontId="55" fillId="0" borderId="41" xfId="1" applyNumberFormat="1" applyFont="1" applyBorder="1"/>
    <xf numFmtId="3" fontId="55" fillId="0" borderId="49" xfId="0" applyNumberFormat="1" applyFont="1" applyBorder="1"/>
    <xf numFmtId="0" fontId="55" fillId="0" borderId="3" xfId="0" applyFont="1" applyBorder="1"/>
    <xf numFmtId="165" fontId="55" fillId="0" borderId="42" xfId="1" applyNumberFormat="1" applyFont="1" applyBorder="1"/>
    <xf numFmtId="3" fontId="55" fillId="0" borderId="3" xfId="0" applyNumberFormat="1" applyFont="1" applyBorder="1"/>
    <xf numFmtId="165" fontId="5" fillId="2" borderId="0" xfId="0" applyNumberFormat="1" applyFont="1" applyFill="1"/>
    <xf numFmtId="165" fontId="5" fillId="0" borderId="0" xfId="1" applyNumberFormat="1" applyFont="1"/>
    <xf numFmtId="3" fontId="5" fillId="0" borderId="0" xfId="0" applyNumberFormat="1" applyFont="1"/>
    <xf numFmtId="165" fontId="5" fillId="0" borderId="0" xfId="0" applyNumberFormat="1" applyFont="1"/>
    <xf numFmtId="165" fontId="5" fillId="0" borderId="70" xfId="1" applyNumberFormat="1" applyFont="1" applyBorder="1" applyAlignment="1">
      <alignment horizontal="center" vertical="center" wrapText="1"/>
    </xf>
    <xf numFmtId="165" fontId="5" fillId="0" borderId="70" xfId="1" applyNumberFormat="1" applyFont="1" applyBorder="1"/>
    <xf numFmtId="0" fontId="55" fillId="0" borderId="13" xfId="0" applyFont="1" applyBorder="1" applyAlignment="1">
      <alignment vertical="center" wrapText="1"/>
    </xf>
    <xf numFmtId="0" fontId="5" fillId="0" borderId="25" xfId="0" applyFont="1" applyBorder="1"/>
    <xf numFmtId="165" fontId="5" fillId="0" borderId="35" xfId="1" applyNumberFormat="1" applyFont="1" applyBorder="1"/>
    <xf numFmtId="165" fontId="5" fillId="0" borderId="21" xfId="1" applyNumberFormat="1" applyFont="1" applyBorder="1"/>
    <xf numFmtId="165" fontId="5" fillId="0" borderId="46" xfId="1" applyNumberFormat="1" applyFont="1" applyBorder="1"/>
    <xf numFmtId="3" fontId="5" fillId="0" borderId="71" xfId="0" applyNumberFormat="1" applyFont="1" applyBorder="1" applyAlignment="1">
      <alignment wrapText="1"/>
    </xf>
    <xf numFmtId="165" fontId="5" fillId="0" borderId="21" xfId="1" applyNumberFormat="1" applyFont="1" applyFill="1" applyBorder="1" applyAlignment="1"/>
    <xf numFmtId="0" fontId="2" fillId="0" borderId="0" xfId="5"/>
    <xf numFmtId="3" fontId="64" fillId="0" borderId="0" xfId="5" applyNumberFormat="1" applyFont="1"/>
    <xf numFmtId="3" fontId="2" fillId="0" borderId="0" xfId="5" applyNumberFormat="1"/>
    <xf numFmtId="0" fontId="23" fillId="0" borderId="0" xfId="5" applyFont="1" applyAlignment="1">
      <alignment horizontal="center"/>
    </xf>
    <xf numFmtId="3" fontId="12" fillId="0" borderId="0" xfId="5" applyNumberFormat="1" applyFont="1"/>
    <xf numFmtId="3" fontId="64" fillId="0" borderId="0" xfId="5" applyNumberFormat="1" applyFont="1" applyAlignment="1">
      <alignment vertical="center"/>
    </xf>
    <xf numFmtId="3" fontId="2" fillId="0" borderId="0" xfId="5" applyNumberFormat="1" applyAlignment="1">
      <alignment vertical="center"/>
    </xf>
    <xf numFmtId="3" fontId="12" fillId="0" borderId="0" xfId="5" applyNumberFormat="1" applyFont="1" applyAlignment="1">
      <alignment vertical="center"/>
    </xf>
    <xf numFmtId="0" fontId="2" fillId="0" borderId="0" xfId="5" applyAlignment="1">
      <alignment horizontal="right"/>
    </xf>
    <xf numFmtId="3" fontId="65" fillId="0" borderId="0" xfId="5" applyNumberFormat="1" applyFont="1"/>
    <xf numFmtId="3" fontId="12" fillId="0" borderId="0" xfId="5" applyNumberFormat="1" applyFont="1" applyAlignment="1">
      <alignment horizontal="center"/>
    </xf>
    <xf numFmtId="0" fontId="67" fillId="0" borderId="0" xfId="5" applyFont="1"/>
    <xf numFmtId="165" fontId="2" fillId="0" borderId="0" xfId="6" applyNumberFormat="1" applyFont="1"/>
    <xf numFmtId="165" fontId="2" fillId="0" borderId="0" xfId="6" applyNumberFormat="1" applyFont="1" applyAlignment="1">
      <alignment vertical="center"/>
    </xf>
    <xf numFmtId="0" fontId="2" fillId="0" borderId="0" xfId="5" applyAlignment="1">
      <alignment vertical="center"/>
    </xf>
    <xf numFmtId="3" fontId="2" fillId="0" borderId="0" xfId="5" applyNumberFormat="1" applyAlignment="1">
      <alignment horizontal="left" vertical="center" wrapText="1"/>
    </xf>
    <xf numFmtId="3" fontId="68" fillId="0" borderId="0" xfId="5" applyNumberFormat="1" applyFont="1" applyAlignment="1">
      <alignment vertical="center"/>
    </xf>
    <xf numFmtId="3" fontId="66" fillId="0" borderId="0" xfId="5" applyNumberFormat="1" applyFont="1"/>
    <xf numFmtId="165" fontId="69" fillId="0" borderId="0" xfId="5" applyNumberFormat="1" applyFont="1"/>
    <xf numFmtId="165" fontId="2" fillId="0" borderId="0" xfId="5" applyNumberFormat="1"/>
    <xf numFmtId="165" fontId="2" fillId="0" borderId="0" xfId="6" applyNumberFormat="1" applyFont="1" applyFill="1"/>
    <xf numFmtId="49" fontId="51" fillId="0" borderId="11" xfId="0" applyNumberFormat="1" applyFont="1" applyBorder="1"/>
    <xf numFmtId="0" fontId="46" fillId="0" borderId="10" xfId="0" applyFont="1" applyBorder="1"/>
    <xf numFmtId="0" fontId="46" fillId="0" borderId="51" xfId="0" applyFont="1" applyBorder="1"/>
    <xf numFmtId="0" fontId="46" fillId="0" borderId="24" xfId="0" applyFont="1" applyBorder="1"/>
    <xf numFmtId="0" fontId="46" fillId="0" borderId="24" xfId="0" applyFont="1" applyBorder="1" applyAlignment="1">
      <alignment wrapText="1"/>
    </xf>
    <xf numFmtId="49" fontId="18" fillId="0" borderId="24" xfId="0" applyNumberFormat="1" applyFont="1" applyFill="1" applyBorder="1"/>
    <xf numFmtId="0" fontId="52" fillId="0" borderId="24" xfId="0" applyFont="1" applyBorder="1"/>
    <xf numFmtId="0" fontId="46" fillId="0" borderId="24" xfId="0" applyFont="1" applyBorder="1" applyAlignment="1">
      <alignment horizontal="left"/>
    </xf>
    <xf numFmtId="0" fontId="46" fillId="0" borderId="42" xfId="0" applyFont="1" applyBorder="1" applyAlignment="1">
      <alignment wrapText="1"/>
    </xf>
    <xf numFmtId="165" fontId="5" fillId="0" borderId="40" xfId="1" applyNumberFormat="1" applyFont="1" applyFill="1" applyBorder="1"/>
    <xf numFmtId="0" fontId="12" fillId="0" borderId="51" xfId="0" applyFont="1" applyFill="1" applyBorder="1" applyAlignment="1">
      <alignment horizontal="center" vertical="center"/>
    </xf>
    <xf numFmtId="49" fontId="12" fillId="0" borderId="51" xfId="0" applyNumberFormat="1" applyFont="1" applyFill="1" applyBorder="1" applyAlignment="1">
      <alignment horizontal="center" vertical="center"/>
    </xf>
    <xf numFmtId="49" fontId="12" fillId="0" borderId="24" xfId="0" applyNumberFormat="1" applyFont="1" applyFill="1" applyBorder="1" applyAlignment="1">
      <alignment horizontal="center" vertical="center"/>
    </xf>
    <xf numFmtId="49" fontId="12" fillId="0" borderId="42" xfId="0" applyNumberFormat="1" applyFont="1" applyFill="1" applyBorder="1" applyAlignment="1">
      <alignment horizontal="center" vertical="center"/>
    </xf>
    <xf numFmtId="0" fontId="46" fillId="0" borderId="29" xfId="0" applyFont="1" applyBorder="1" applyAlignment="1">
      <alignment wrapText="1"/>
    </xf>
    <xf numFmtId="49" fontId="18" fillId="0" borderId="13" xfId="0" applyNumberFormat="1" applyFont="1" applyFill="1" applyBorder="1"/>
    <xf numFmtId="49" fontId="18" fillId="0" borderId="59" xfId="0" applyNumberFormat="1" applyFont="1" applyFill="1" applyBorder="1"/>
    <xf numFmtId="165" fontId="12" fillId="2" borderId="8" xfId="1" applyNumberFormat="1" applyFont="1" applyFill="1" applyBorder="1" applyAlignment="1">
      <alignment horizontal="center"/>
    </xf>
    <xf numFmtId="165" fontId="12" fillId="0" borderId="8" xfId="1" applyNumberFormat="1" applyFont="1" applyFill="1" applyBorder="1" applyAlignment="1">
      <alignment horizontal="center"/>
    </xf>
    <xf numFmtId="165" fontId="11" fillId="3" borderId="35" xfId="1" applyNumberFormat="1" applyFont="1" applyFill="1" applyBorder="1" applyAlignment="1">
      <alignment horizontal="center"/>
    </xf>
    <xf numFmtId="165" fontId="5" fillId="3" borderId="67" xfId="1" applyNumberFormat="1" applyFont="1" applyFill="1" applyBorder="1"/>
    <xf numFmtId="165" fontId="5" fillId="3" borderId="29" xfId="1" applyNumberFormat="1" applyFont="1" applyFill="1" applyBorder="1"/>
    <xf numFmtId="3" fontId="37" fillId="0" borderId="9" xfId="0" applyNumberFormat="1" applyFont="1" applyBorder="1" applyAlignment="1">
      <alignment horizontal="right"/>
    </xf>
    <xf numFmtId="0" fontId="32" fillId="0" borderId="0" xfId="0" applyFont="1"/>
    <xf numFmtId="0" fontId="70" fillId="0" borderId="0" xfId="0" applyFont="1" applyAlignment="1"/>
    <xf numFmtId="0" fontId="50" fillId="0" borderId="0" xfId="0" applyFont="1" applyAlignment="1"/>
    <xf numFmtId="0" fontId="70" fillId="0" borderId="9" xfId="0" applyFont="1" applyBorder="1"/>
    <xf numFmtId="165" fontId="70" fillId="0" borderId="8" xfId="1" applyNumberFormat="1" applyFont="1" applyBorder="1"/>
    <xf numFmtId="165" fontId="70" fillId="0" borderId="32" xfId="1" applyNumberFormat="1" applyFont="1" applyBorder="1"/>
    <xf numFmtId="0" fontId="50" fillId="0" borderId="10" xfId="0" applyFont="1" applyBorder="1"/>
    <xf numFmtId="165" fontId="50" fillId="0" borderId="10" xfId="1" applyNumberFormat="1" applyFont="1" applyBorder="1"/>
    <xf numFmtId="165" fontId="50" fillId="0" borderId="36" xfId="1" applyNumberFormat="1" applyFont="1" applyBorder="1"/>
    <xf numFmtId="0" fontId="50" fillId="0" borderId="11" xfId="0" applyFont="1" applyBorder="1"/>
    <xf numFmtId="165" fontId="50" fillId="0" borderId="11" xfId="1" applyNumberFormat="1" applyFont="1" applyBorder="1"/>
    <xf numFmtId="165" fontId="50" fillId="0" borderId="24" xfId="1" applyNumberFormat="1" applyFont="1" applyBorder="1"/>
    <xf numFmtId="0" fontId="50" fillId="0" borderId="12" xfId="0" applyFont="1" applyBorder="1"/>
    <xf numFmtId="165" fontId="50" fillId="0" borderId="12" xfId="1" applyNumberFormat="1" applyFont="1" applyBorder="1"/>
    <xf numFmtId="165" fontId="50" fillId="0" borderId="25" xfId="1" applyNumberFormat="1" applyFont="1" applyBorder="1"/>
    <xf numFmtId="0" fontId="70" fillId="0" borderId="8" xfId="0" applyFont="1" applyBorder="1" applyAlignment="1">
      <alignment wrapText="1"/>
    </xf>
    <xf numFmtId="0" fontId="70" fillId="0" borderId="30" xfId="0" applyFont="1" applyBorder="1"/>
    <xf numFmtId="0" fontId="70" fillId="0" borderId="26" xfId="0" applyFont="1" applyBorder="1"/>
    <xf numFmtId="165" fontId="70" fillId="0" borderId="4" xfId="1" applyNumberFormat="1" applyFont="1" applyBorder="1" applyAlignment="1">
      <alignment horizontal="right"/>
    </xf>
    <xf numFmtId="165" fontId="70" fillId="0" borderId="4" xfId="1" applyNumberFormat="1" applyFont="1" applyBorder="1"/>
    <xf numFmtId="165" fontId="70" fillId="0" borderId="1" xfId="1" applyNumberFormat="1" applyFont="1" applyBorder="1" applyAlignment="1">
      <alignment horizontal="right"/>
    </xf>
    <xf numFmtId="165" fontId="70" fillId="0" borderId="8" xfId="1" applyNumberFormat="1" applyFont="1" applyBorder="1" applyAlignment="1">
      <alignment horizontal="right"/>
    </xf>
    <xf numFmtId="0" fontId="71" fillId="0" borderId="0" xfId="0" applyFont="1"/>
    <xf numFmtId="165" fontId="47" fillId="3" borderId="19" xfId="1" applyNumberFormat="1" applyFont="1" applyFill="1" applyBorder="1"/>
    <xf numFmtId="165" fontId="47" fillId="0" borderId="33" xfId="1" applyNumberFormat="1" applyFont="1" applyBorder="1"/>
    <xf numFmtId="165" fontId="47" fillId="3" borderId="13" xfId="1" applyNumberFormat="1" applyFont="1" applyFill="1" applyBorder="1"/>
    <xf numFmtId="165" fontId="47" fillId="0" borderId="37" xfId="1" applyNumberFormat="1" applyFont="1" applyBorder="1"/>
    <xf numFmtId="165" fontId="32" fillId="3" borderId="0" xfId="1" applyNumberFormat="1" applyFont="1" applyFill="1"/>
    <xf numFmtId="165" fontId="47" fillId="3" borderId="31" xfId="1" applyNumberFormat="1" applyFont="1" applyFill="1" applyBorder="1"/>
    <xf numFmtId="165" fontId="47" fillId="0" borderId="38" xfId="1" applyNumberFormat="1" applyFont="1" applyBorder="1"/>
    <xf numFmtId="165" fontId="25" fillId="0" borderId="32" xfId="1" applyNumberFormat="1" applyFont="1" applyBorder="1"/>
    <xf numFmtId="165" fontId="25" fillId="3" borderId="30" xfId="1" applyNumberFormat="1" applyFont="1" applyFill="1" applyBorder="1"/>
    <xf numFmtId="165" fontId="70" fillId="0" borderId="30" xfId="1" applyNumberFormat="1" applyFont="1" applyBorder="1"/>
    <xf numFmtId="165" fontId="70" fillId="0" borderId="6" xfId="1" applyNumberFormat="1" applyFont="1" applyBorder="1"/>
    <xf numFmtId="165" fontId="47" fillId="3" borderId="3" xfId="1" applyNumberFormat="1" applyFont="1" applyFill="1" applyBorder="1"/>
    <xf numFmtId="165" fontId="50" fillId="0" borderId="42" xfId="1" applyNumberFormat="1" applyFont="1" applyBorder="1"/>
    <xf numFmtId="165" fontId="50" fillId="0" borderId="42" xfId="1" applyNumberFormat="1" applyFont="1" applyFill="1" applyBorder="1"/>
    <xf numFmtId="3" fontId="32" fillId="0" borderId="0" xfId="0" applyNumberFormat="1" applyFont="1"/>
    <xf numFmtId="165" fontId="32" fillId="0" borderId="0" xfId="0" applyNumberFormat="1" applyFont="1"/>
    <xf numFmtId="165" fontId="12" fillId="3" borderId="51" xfId="2" applyNumberFormat="1" applyFont="1" applyFill="1" applyBorder="1"/>
    <xf numFmtId="165" fontId="12" fillId="3" borderId="24" xfId="2" applyNumberFormat="1" applyFont="1" applyFill="1" applyBorder="1"/>
    <xf numFmtId="165" fontId="12" fillId="3" borderId="42" xfId="2" applyNumberFormat="1" applyFont="1" applyFill="1" applyBorder="1"/>
    <xf numFmtId="165" fontId="12" fillId="3" borderId="25" xfId="2" applyNumberFormat="1" applyFont="1" applyFill="1" applyBorder="1"/>
    <xf numFmtId="3" fontId="25" fillId="2" borderId="52" xfId="0" applyNumberFormat="1" applyFont="1" applyFill="1" applyBorder="1"/>
    <xf numFmtId="3" fontId="49" fillId="2" borderId="63" xfId="0" applyNumberFormat="1" applyFont="1" applyFill="1" applyBorder="1"/>
    <xf numFmtId="3" fontId="50" fillId="2" borderId="72" xfId="0" applyNumberFormat="1" applyFont="1" applyFill="1" applyBorder="1"/>
    <xf numFmtId="3" fontId="24" fillId="2" borderId="8" xfId="0" applyNumberFormat="1" applyFont="1" applyFill="1" applyBorder="1" applyAlignment="1">
      <alignment wrapText="1"/>
    </xf>
    <xf numFmtId="3" fontId="48" fillId="2" borderId="4" xfId="0" applyNumberFormat="1" applyFont="1" applyFill="1" applyBorder="1" applyAlignment="1">
      <alignment wrapText="1"/>
    </xf>
    <xf numFmtId="3" fontId="47" fillId="2" borderId="6" xfId="0" applyNumberFormat="1" applyFont="1" applyFill="1" applyBorder="1" applyAlignment="1">
      <alignment wrapText="1"/>
    </xf>
    <xf numFmtId="3" fontId="47" fillId="2" borderId="42" xfId="0" applyNumberFormat="1" applyFont="1" applyFill="1" applyBorder="1" applyAlignment="1">
      <alignment wrapText="1"/>
    </xf>
    <xf numFmtId="3" fontId="48" fillId="2" borderId="42" xfId="0" applyNumberFormat="1" applyFont="1" applyFill="1" applyBorder="1" applyAlignment="1">
      <alignment wrapText="1"/>
    </xf>
    <xf numFmtId="3" fontId="48" fillId="2" borderId="8" xfId="0" applyNumberFormat="1" applyFont="1" applyFill="1" applyBorder="1" applyAlignment="1">
      <alignment wrapText="1"/>
    </xf>
    <xf numFmtId="3" fontId="49" fillId="2" borderId="14" xfId="0" applyNumberFormat="1" applyFont="1" applyFill="1" applyBorder="1"/>
    <xf numFmtId="3" fontId="25" fillId="0" borderId="72" xfId="0" applyNumberFormat="1" applyFont="1" applyFill="1" applyBorder="1"/>
    <xf numFmtId="3" fontId="47" fillId="0" borderId="36" xfId="0" applyNumberFormat="1" applyFont="1" applyFill="1" applyBorder="1" applyAlignment="1">
      <alignment wrapText="1"/>
    </xf>
    <xf numFmtId="3" fontId="25" fillId="2" borderId="6" xfId="0" applyNumberFormat="1" applyFont="1" applyFill="1" applyBorder="1" applyAlignment="1">
      <alignment wrapText="1"/>
    </xf>
    <xf numFmtId="3" fontId="47" fillId="0" borderId="22" xfId="0" applyNumberFormat="1" applyFont="1" applyFill="1" applyBorder="1"/>
    <xf numFmtId="3" fontId="47" fillId="2" borderId="19" xfId="0" applyNumberFormat="1" applyFont="1" applyFill="1" applyBorder="1"/>
    <xf numFmtId="3" fontId="47" fillId="2" borderId="64" xfId="0" applyNumberFormat="1" applyFont="1" applyFill="1" applyBorder="1"/>
    <xf numFmtId="3" fontId="47" fillId="0" borderId="23" xfId="0" applyNumberFormat="1" applyFont="1" applyFill="1" applyBorder="1"/>
    <xf numFmtId="3" fontId="25" fillId="0" borderId="65" xfId="0" applyNumberFormat="1" applyFont="1" applyFill="1" applyBorder="1"/>
    <xf numFmtId="3" fontId="25" fillId="2" borderId="49" xfId="0" applyNumberFormat="1" applyFont="1" applyFill="1" applyBorder="1"/>
    <xf numFmtId="3" fontId="25" fillId="2" borderId="50" xfId="0" applyNumberFormat="1" applyFont="1" applyFill="1" applyBorder="1"/>
    <xf numFmtId="3" fontId="25" fillId="2" borderId="47" xfId="0" applyNumberFormat="1" applyFont="1" applyFill="1" applyBorder="1"/>
    <xf numFmtId="3" fontId="25" fillId="0" borderId="38" xfId="0" applyNumberFormat="1" applyFont="1" applyFill="1" applyBorder="1"/>
    <xf numFmtId="3" fontId="50" fillId="2" borderId="22" xfId="0" applyNumberFormat="1" applyFont="1" applyFill="1" applyBorder="1"/>
    <xf numFmtId="3" fontId="50" fillId="2" borderId="19" xfId="0" applyNumberFormat="1" applyFont="1" applyFill="1" applyBorder="1"/>
    <xf numFmtId="3" fontId="50" fillId="2" borderId="33" xfId="0" applyNumberFormat="1" applyFont="1" applyFill="1" applyBorder="1"/>
    <xf numFmtId="3" fontId="50" fillId="2" borderId="23" xfId="0" applyNumberFormat="1" applyFont="1" applyFill="1" applyBorder="1"/>
    <xf numFmtId="3" fontId="49" fillId="2" borderId="23" xfId="0" applyNumberFormat="1" applyFont="1" applyFill="1" applyBorder="1"/>
    <xf numFmtId="3" fontId="50" fillId="2" borderId="45" xfId="0" applyNumberFormat="1" applyFont="1" applyFill="1" applyBorder="1"/>
    <xf numFmtId="165" fontId="47" fillId="3" borderId="8" xfId="1" applyNumberFormat="1" applyFont="1" applyFill="1" applyBorder="1" applyAlignment="1"/>
    <xf numFmtId="165" fontId="47" fillId="3" borderId="6" xfId="1" applyNumberFormat="1" applyFont="1" applyFill="1" applyBorder="1" applyAlignment="1"/>
    <xf numFmtId="165" fontId="47" fillId="3" borderId="18" xfId="1" applyNumberFormat="1" applyFont="1" applyFill="1" applyBorder="1" applyAlignment="1"/>
    <xf numFmtId="165" fontId="47" fillId="3" borderId="13" xfId="1" applyNumberFormat="1" applyFont="1" applyFill="1" applyBorder="1" applyAlignment="1"/>
    <xf numFmtId="165" fontId="47" fillId="3" borderId="21" xfId="1" applyNumberFormat="1" applyFont="1" applyFill="1" applyBorder="1" applyAlignment="1"/>
    <xf numFmtId="165" fontId="25" fillId="3" borderId="8" xfId="1" applyNumberFormat="1" applyFont="1" applyFill="1" applyBorder="1" applyAlignment="1"/>
    <xf numFmtId="165" fontId="43" fillId="3" borderId="8" xfId="1" applyNumberFormat="1" applyFont="1" applyFill="1" applyBorder="1" applyAlignment="1"/>
    <xf numFmtId="165" fontId="40" fillId="2" borderId="4" xfId="1" applyNumberFormat="1" applyFont="1" applyFill="1" applyBorder="1" applyAlignment="1">
      <alignment vertical="center"/>
    </xf>
    <xf numFmtId="165" fontId="13" fillId="2" borderId="40" xfId="1" applyNumberFormat="1" applyFont="1" applyFill="1" applyBorder="1" applyAlignment="1">
      <alignment vertical="center"/>
    </xf>
    <xf numFmtId="0" fontId="50" fillId="0" borderId="3" xfId="0" applyFont="1" applyBorder="1" applyAlignment="1">
      <alignment wrapText="1"/>
    </xf>
    <xf numFmtId="165" fontId="13" fillId="0" borderId="0" xfId="1" applyNumberFormat="1" applyFont="1" applyFill="1" applyBorder="1"/>
    <xf numFmtId="165" fontId="4" fillId="0" borderId="0" xfId="1" applyNumberFormat="1" applyFont="1"/>
    <xf numFmtId="165" fontId="47" fillId="3" borderId="52" xfId="1" applyNumberFormat="1" applyFont="1" applyFill="1" applyBorder="1" applyAlignment="1"/>
    <xf numFmtId="165" fontId="47" fillId="3" borderId="34" xfId="1" applyNumberFormat="1" applyFont="1" applyFill="1" applyBorder="1" applyAlignment="1"/>
    <xf numFmtId="165" fontId="47" fillId="3" borderId="34" xfId="1" applyNumberFormat="1" applyFont="1" applyFill="1" applyBorder="1"/>
    <xf numFmtId="165" fontId="47" fillId="3" borderId="66" xfId="1" applyNumberFormat="1" applyFont="1" applyFill="1" applyBorder="1"/>
    <xf numFmtId="0" fontId="70" fillId="0" borderId="4" xfId="0" applyFont="1" applyBorder="1" applyAlignment="1">
      <alignment wrapText="1"/>
    </xf>
    <xf numFmtId="0" fontId="50" fillId="0" borderId="51" xfId="0" applyFont="1" applyBorder="1"/>
    <xf numFmtId="0" fontId="50" fillId="0" borderId="24" xfId="0" applyFont="1" applyBorder="1"/>
    <xf numFmtId="0" fontId="50" fillId="0" borderId="24" xfId="0" applyFont="1" applyBorder="1" applyAlignment="1">
      <alignment wrapText="1"/>
    </xf>
    <xf numFmtId="0" fontId="50" fillId="0" borderId="42" xfId="0" applyFont="1" applyBorder="1"/>
    <xf numFmtId="165" fontId="72" fillId="0" borderId="0" xfId="1" applyNumberFormat="1" applyFont="1"/>
    <xf numFmtId="165" fontId="73" fillId="0" borderId="0" xfId="1" applyNumberFormat="1" applyFont="1"/>
    <xf numFmtId="165" fontId="74" fillId="0" borderId="0" xfId="1" applyNumberFormat="1" applyFont="1"/>
    <xf numFmtId="0" fontId="75" fillId="0" borderId="0" xfId="0" applyFont="1"/>
    <xf numFmtId="0" fontId="6" fillId="0" borderId="4" xfId="0" applyFont="1" applyBorder="1" applyAlignment="1">
      <alignment horizontal="center" vertical="center"/>
    </xf>
    <xf numFmtId="0" fontId="50" fillId="0" borderId="24" xfId="0" applyFont="1" applyFill="1" applyBorder="1" applyAlignment="1">
      <alignment wrapText="1"/>
    </xf>
    <xf numFmtId="165" fontId="47" fillId="0" borderId="34" xfId="1" applyNumberFormat="1" applyFont="1" applyFill="1" applyBorder="1"/>
    <xf numFmtId="0" fontId="50" fillId="0" borderId="24" xfId="0" applyFont="1" applyFill="1" applyBorder="1"/>
    <xf numFmtId="165" fontId="47" fillId="0" borderId="34" xfId="1" applyNumberFormat="1" applyFont="1" applyFill="1" applyBorder="1" applyAlignment="1"/>
    <xf numFmtId="165" fontId="50" fillId="0" borderId="0" xfId="1" applyNumberFormat="1" applyFont="1" applyFill="1" applyBorder="1"/>
    <xf numFmtId="165" fontId="73" fillId="0" borderId="0" xfId="1" applyNumberFormat="1" applyFont="1" applyFill="1"/>
    <xf numFmtId="165" fontId="13" fillId="0" borderId="0" xfId="1" applyNumberFormat="1" applyFont="1" applyFill="1" applyBorder="1" applyAlignment="1" applyProtection="1">
      <alignment horizontal="center" vertical="center" wrapText="1"/>
    </xf>
    <xf numFmtId="165" fontId="4" fillId="0" borderId="0" xfId="1" applyNumberFormat="1" applyFont="1" applyFill="1"/>
    <xf numFmtId="165" fontId="4" fillId="0" borderId="0" xfId="0" applyNumberFormat="1" applyFont="1" applyFill="1"/>
    <xf numFmtId="165" fontId="70" fillId="0" borderId="4" xfId="1" applyNumberFormat="1" applyFont="1" applyFill="1" applyBorder="1" applyAlignment="1">
      <alignment horizontal="right"/>
    </xf>
    <xf numFmtId="0" fontId="12" fillId="0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2" fillId="0" borderId="51" xfId="0" applyFont="1" applyBorder="1"/>
    <xf numFmtId="165" fontId="12" fillId="2" borderId="51" xfId="1" applyNumberFormat="1" applyFont="1" applyFill="1" applyBorder="1"/>
    <xf numFmtId="165" fontId="12" fillId="2" borderId="36" xfId="1" applyNumberFormat="1" applyFont="1" applyFill="1" applyBorder="1"/>
    <xf numFmtId="0" fontId="12" fillId="0" borderId="12" xfId="0" applyFont="1" applyFill="1" applyBorder="1" applyAlignment="1">
      <alignment horizontal="center" vertical="center"/>
    </xf>
    <xf numFmtId="49" fontId="12" fillId="0" borderId="25" xfId="0" applyNumberFormat="1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wrapText="1"/>
    </xf>
    <xf numFmtId="0" fontId="12" fillId="0" borderId="43" xfId="0" applyFont="1" applyBorder="1" applyAlignment="1">
      <alignment horizontal="center"/>
    </xf>
    <xf numFmtId="164" fontId="0" fillId="0" borderId="0" xfId="0" applyNumberFormat="1"/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25" fillId="2" borderId="51" xfId="0" applyFont="1" applyFill="1" applyBorder="1" applyAlignment="1">
      <alignment horizontal="center" vertical="center" wrapText="1"/>
    </xf>
    <xf numFmtId="0" fontId="32" fillId="2" borderId="25" xfId="0" applyFont="1" applyFill="1" applyBorder="1" applyAlignment="1">
      <alignment horizontal="center" vertical="center" wrapText="1"/>
    </xf>
    <xf numFmtId="3" fontId="25" fillId="2" borderId="9" xfId="0" applyNumberFormat="1" applyFont="1" applyFill="1" applyBorder="1" applyAlignment="1">
      <alignment horizontal="left" wrapText="1"/>
    </xf>
    <xf numFmtId="3" fontId="25" fillId="2" borderId="7" xfId="0" applyNumberFormat="1" applyFont="1" applyFill="1" applyBorder="1" applyAlignment="1">
      <alignment horizontal="left" wrapText="1"/>
    </xf>
    <xf numFmtId="3" fontId="25" fillId="2" borderId="55" xfId="0" applyNumberFormat="1" applyFont="1" applyFill="1" applyBorder="1" applyAlignment="1">
      <alignment horizontal="left" wrapText="1"/>
    </xf>
    <xf numFmtId="0" fontId="17" fillId="2" borderId="4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left"/>
    </xf>
    <xf numFmtId="0" fontId="14" fillId="0" borderId="39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35" fillId="0" borderId="9" xfId="0" applyFont="1" applyBorder="1" applyAlignment="1">
      <alignment horizontal="left" wrapText="1"/>
    </xf>
    <xf numFmtId="0" fontId="35" fillId="0" borderId="39" xfId="0" applyFont="1" applyBorder="1" applyAlignment="1">
      <alignment horizontal="left" wrapText="1"/>
    </xf>
    <xf numFmtId="0" fontId="35" fillId="0" borderId="32" xfId="0" applyFont="1" applyBorder="1" applyAlignment="1">
      <alignment horizontal="left" wrapText="1"/>
    </xf>
    <xf numFmtId="0" fontId="14" fillId="0" borderId="9" xfId="0" applyFont="1" applyBorder="1" applyAlignment="1" applyProtection="1">
      <alignment horizontal="left" wrapText="1"/>
    </xf>
    <xf numFmtId="0" fontId="14" fillId="0" borderId="39" xfId="0" applyFont="1" applyBorder="1" applyAlignment="1" applyProtection="1">
      <alignment horizontal="left" wrapText="1"/>
    </xf>
    <xf numFmtId="0" fontId="14" fillId="0" borderId="32" xfId="0" applyFont="1" applyBorder="1" applyAlignment="1" applyProtection="1">
      <alignment horizontal="left" wrapText="1"/>
    </xf>
    <xf numFmtId="0" fontId="14" fillId="0" borderId="9" xfId="0" applyFont="1" applyBorder="1" applyAlignment="1"/>
    <xf numFmtId="0" fontId="14" fillId="0" borderId="39" xfId="0" applyFont="1" applyBorder="1" applyAlignment="1"/>
    <xf numFmtId="0" fontId="14" fillId="0" borderId="32" xfId="0" applyFont="1" applyBorder="1" applyAlignment="1"/>
    <xf numFmtId="0" fontId="14" fillId="0" borderId="9" xfId="0" applyFont="1" applyBorder="1" applyAlignment="1">
      <alignment horizontal="left" wrapText="1"/>
    </xf>
    <xf numFmtId="0" fontId="14" fillId="0" borderId="39" xfId="0" applyFont="1" applyBorder="1" applyAlignment="1">
      <alignment horizontal="left" wrapText="1"/>
    </xf>
    <xf numFmtId="0" fontId="14" fillId="0" borderId="32" xfId="0" applyFont="1" applyBorder="1" applyAlignment="1">
      <alignment horizontal="left" wrapText="1"/>
    </xf>
    <xf numFmtId="0" fontId="37" fillId="0" borderId="9" xfId="0" applyFont="1" applyBorder="1" applyAlignment="1">
      <alignment horizontal="left"/>
    </xf>
    <xf numFmtId="0" fontId="37" fillId="0" borderId="39" xfId="0" applyFont="1" applyBorder="1" applyAlignment="1">
      <alignment horizontal="left"/>
    </xf>
    <xf numFmtId="0" fontId="37" fillId="0" borderId="32" xfId="0" applyFont="1" applyBorder="1" applyAlignment="1">
      <alignment horizontal="left"/>
    </xf>
    <xf numFmtId="0" fontId="29" fillId="0" borderId="9" xfId="0" applyFont="1" applyBorder="1" applyAlignment="1"/>
    <xf numFmtId="0" fontId="29" fillId="0" borderId="39" xfId="0" applyFont="1" applyBorder="1" applyAlignment="1"/>
    <xf numFmtId="0" fontId="29" fillId="0" borderId="32" xfId="0" applyFont="1" applyBorder="1" applyAlignment="1"/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60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3" fillId="0" borderId="8" xfId="0" applyFont="1" applyBorder="1" applyAlignment="1">
      <alignment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40" fillId="0" borderId="11" xfId="0" applyFont="1" applyBorder="1" applyAlignment="1">
      <alignment horizontal="left"/>
    </xf>
    <xf numFmtId="0" fontId="40" fillId="0" borderId="59" xfId="0" applyFont="1" applyBorder="1" applyAlignment="1">
      <alignment horizontal="left"/>
    </xf>
    <xf numFmtId="0" fontId="40" fillId="0" borderId="34" xfId="0" applyFont="1" applyBorder="1" applyAlignment="1">
      <alignment horizontal="left"/>
    </xf>
    <xf numFmtId="0" fontId="17" fillId="0" borderId="54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7" fillId="0" borderId="4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3" fillId="0" borderId="51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6" fillId="0" borderId="5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70" fillId="0" borderId="0" xfId="0" applyFont="1" applyAlignment="1">
      <alignment horizontal="center" wrapText="1"/>
    </xf>
    <xf numFmtId="0" fontId="70" fillId="0" borderId="4" xfId="0" applyFont="1" applyBorder="1" applyAlignment="1">
      <alignment horizontal="center" vertical="center" wrapText="1"/>
    </xf>
    <xf numFmtId="0" fontId="70" fillId="0" borderId="6" xfId="0" applyFont="1" applyBorder="1" applyAlignment="1">
      <alignment horizontal="center" vertical="center" wrapText="1"/>
    </xf>
    <xf numFmtId="0" fontId="70" fillId="0" borderId="51" xfId="0" applyFont="1" applyBorder="1" applyAlignment="1">
      <alignment horizontal="center" vertical="center" wrapText="1"/>
    </xf>
    <xf numFmtId="0" fontId="71" fillId="0" borderId="42" xfId="0" applyFont="1" applyBorder="1" applyAlignment="1">
      <alignment vertical="center" wrapText="1"/>
    </xf>
    <xf numFmtId="0" fontId="70" fillId="0" borderId="42" xfId="0" applyFont="1" applyBorder="1" applyAlignment="1">
      <alignment horizontal="center" vertical="center" wrapText="1"/>
    </xf>
    <xf numFmtId="0" fontId="70" fillId="0" borderId="51" xfId="0" applyFont="1" applyBorder="1" applyAlignment="1">
      <alignment horizontal="center" vertical="center"/>
    </xf>
    <xf numFmtId="0" fontId="70" fillId="0" borderId="42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55" xfId="0" applyFont="1" applyFill="1" applyBorder="1" applyAlignment="1">
      <alignment horizontal="center"/>
    </xf>
    <xf numFmtId="0" fontId="6" fillId="0" borderId="49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165" fontId="2" fillId="0" borderId="0" xfId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3" fillId="0" borderId="9" xfId="3" applyFont="1" applyFill="1" applyBorder="1" applyAlignment="1" applyProtection="1">
      <alignment horizontal="left" vertical="center" wrapText="1"/>
    </xf>
    <xf numFmtId="0" fontId="13" fillId="0" borderId="39" xfId="3" applyFont="1" applyFill="1" applyBorder="1" applyAlignment="1" applyProtection="1">
      <alignment horizontal="left" vertical="center" wrapText="1"/>
    </xf>
    <xf numFmtId="164" fontId="13" fillId="0" borderId="0" xfId="3" applyNumberFormat="1" applyFont="1" applyFill="1" applyBorder="1" applyAlignment="1" applyProtection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62" fillId="0" borderId="26" xfId="0" applyFont="1" applyFill="1" applyBorder="1" applyAlignment="1">
      <alignment horizontal="center"/>
    </xf>
    <xf numFmtId="0" fontId="62" fillId="0" borderId="1" xfId="0" applyFont="1" applyFill="1" applyBorder="1" applyAlignment="1">
      <alignment horizontal="center"/>
    </xf>
    <xf numFmtId="0" fontId="62" fillId="0" borderId="54" xfId="0" applyFont="1" applyFill="1" applyBorder="1" applyAlignment="1">
      <alignment horizontal="center"/>
    </xf>
    <xf numFmtId="0" fontId="62" fillId="0" borderId="30" xfId="0" applyFont="1" applyFill="1" applyBorder="1" applyAlignment="1">
      <alignment horizontal="center"/>
    </xf>
    <xf numFmtId="0" fontId="62" fillId="0" borderId="7" xfId="0" applyFont="1" applyFill="1" applyBorder="1" applyAlignment="1">
      <alignment horizontal="center"/>
    </xf>
    <xf numFmtId="0" fontId="62" fillId="0" borderId="55" xfId="0" applyFont="1" applyFill="1" applyBorder="1" applyAlignment="1">
      <alignment horizontal="center"/>
    </xf>
    <xf numFmtId="0" fontId="62" fillId="0" borderId="58" xfId="0" applyFont="1" applyFill="1" applyBorder="1" applyAlignment="1">
      <alignment horizontal="center"/>
    </xf>
    <xf numFmtId="0" fontId="62" fillId="0" borderId="69" xfId="0" applyFont="1" applyFill="1" applyBorder="1" applyAlignment="1">
      <alignment horizontal="center"/>
    </xf>
    <xf numFmtId="0" fontId="62" fillId="0" borderId="57" xfId="0" applyFont="1" applyFill="1" applyBorder="1" applyAlignment="1">
      <alignment horizontal="center"/>
    </xf>
    <xf numFmtId="0" fontId="36" fillId="0" borderId="0" xfId="0" applyFont="1" applyAlignment="1">
      <alignment horizontal="center" wrapText="1"/>
    </xf>
    <xf numFmtId="0" fontId="5" fillId="2" borderId="7" xfId="0" applyFont="1" applyFill="1" applyBorder="1" applyAlignment="1">
      <alignment horizontal="right"/>
    </xf>
    <xf numFmtId="0" fontId="55" fillId="0" borderId="4" xfId="0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/>
    </xf>
    <xf numFmtId="0" fontId="55" fillId="0" borderId="6" xfId="0" applyFont="1" applyBorder="1" applyAlignment="1">
      <alignment horizontal="center" vertical="center"/>
    </xf>
    <xf numFmtId="0" fontId="55" fillId="0" borderId="4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wrapText="1"/>
    </xf>
    <xf numFmtId="0" fontId="55" fillId="0" borderId="6" xfId="0" applyFont="1" applyBorder="1" applyAlignment="1">
      <alignment horizontal="center" vertical="center" wrapText="1"/>
    </xf>
    <xf numFmtId="0" fontId="2" fillId="0" borderId="0" xfId="5" applyAlignment="1">
      <alignment horizontal="left"/>
    </xf>
    <xf numFmtId="0" fontId="2" fillId="0" borderId="0" xfId="5" applyFill="1" applyAlignment="1">
      <alignment horizontal="left"/>
    </xf>
    <xf numFmtId="3" fontId="2" fillId="0" borderId="0" xfId="5" applyNumberFormat="1" applyAlignment="1">
      <alignment horizontal="left"/>
    </xf>
    <xf numFmtId="3" fontId="2" fillId="0" borderId="0" xfId="5" applyNumberFormat="1" applyAlignment="1">
      <alignment horizontal="left" vertical="center" wrapText="1"/>
    </xf>
    <xf numFmtId="0" fontId="23" fillId="0" borderId="0" xfId="5" applyFont="1" applyAlignment="1">
      <alignment horizontal="center"/>
    </xf>
    <xf numFmtId="0" fontId="63" fillId="0" borderId="0" xfId="5" applyFont="1" applyAlignment="1">
      <alignment horizontal="center"/>
    </xf>
  </cellXfs>
  <cellStyles count="7">
    <cellStyle name="Ezres" xfId="1" builtinId="3"/>
    <cellStyle name="Ezres 2" xfId="2"/>
    <cellStyle name="Ezres 2 2" xfId="4"/>
    <cellStyle name="Ezres 3" xfId="6"/>
    <cellStyle name="Normál" xfId="0" builtinId="0"/>
    <cellStyle name="Normál 2" xfId="5"/>
    <cellStyle name="Normál_KVRENMUNKA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470535</xdr:colOff>
      <xdr:row>8</xdr:row>
      <xdr:rowOff>139065</xdr:rowOff>
    </xdr:from>
    <xdr:ext cx="184731" cy="264560"/>
    <xdr:sp macro="" textlink="">
      <xdr:nvSpPr>
        <xdr:cNvPr id="2" name="Szövegdoboz 1"/>
        <xdr:cNvSpPr txBox="1"/>
      </xdr:nvSpPr>
      <xdr:spPr>
        <a:xfrm>
          <a:off x="115592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9</xdr:row>
      <xdr:rowOff>139065</xdr:rowOff>
    </xdr:from>
    <xdr:ext cx="184731" cy="264560"/>
    <xdr:sp macro="" textlink="">
      <xdr:nvSpPr>
        <xdr:cNvPr id="3" name="Szövegdoboz 2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10</xdr:row>
      <xdr:rowOff>139065</xdr:rowOff>
    </xdr:from>
    <xdr:ext cx="184731" cy="264560"/>
    <xdr:sp macro="" textlink="">
      <xdr:nvSpPr>
        <xdr:cNvPr id="4" name="Szövegdoboz 3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11</xdr:row>
      <xdr:rowOff>139065</xdr:rowOff>
    </xdr:from>
    <xdr:ext cx="184731" cy="264560"/>
    <xdr:sp macro="" textlink="">
      <xdr:nvSpPr>
        <xdr:cNvPr id="5" name="Szövegdoboz 4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12</xdr:row>
      <xdr:rowOff>139065</xdr:rowOff>
    </xdr:from>
    <xdr:ext cx="184731" cy="264560"/>
    <xdr:sp macro="" textlink="">
      <xdr:nvSpPr>
        <xdr:cNvPr id="6" name="Szövegdoboz 5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13</xdr:row>
      <xdr:rowOff>139065</xdr:rowOff>
    </xdr:from>
    <xdr:ext cx="184731" cy="264560"/>
    <xdr:sp macro="" textlink="">
      <xdr:nvSpPr>
        <xdr:cNvPr id="7" name="Szövegdoboz 6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14</xdr:row>
      <xdr:rowOff>139065</xdr:rowOff>
    </xdr:from>
    <xdr:ext cx="184731" cy="264560"/>
    <xdr:sp macro="" textlink="">
      <xdr:nvSpPr>
        <xdr:cNvPr id="8" name="Szövegdoboz 7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15</xdr:row>
      <xdr:rowOff>139065</xdr:rowOff>
    </xdr:from>
    <xdr:ext cx="184731" cy="264560"/>
    <xdr:sp macro="" textlink="">
      <xdr:nvSpPr>
        <xdr:cNvPr id="9" name="Szövegdoboz 8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16</xdr:row>
      <xdr:rowOff>139065</xdr:rowOff>
    </xdr:from>
    <xdr:ext cx="184731" cy="264560"/>
    <xdr:sp macro="" textlink="">
      <xdr:nvSpPr>
        <xdr:cNvPr id="10" name="Szövegdoboz 9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17</xdr:row>
      <xdr:rowOff>139065</xdr:rowOff>
    </xdr:from>
    <xdr:ext cx="184731" cy="264560"/>
    <xdr:sp macro="" textlink="">
      <xdr:nvSpPr>
        <xdr:cNvPr id="11" name="Szövegdoboz 10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18</xdr:row>
      <xdr:rowOff>139065</xdr:rowOff>
    </xdr:from>
    <xdr:ext cx="184731" cy="264560"/>
    <xdr:sp macro="" textlink="">
      <xdr:nvSpPr>
        <xdr:cNvPr id="12" name="Szövegdoboz 11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19</xdr:row>
      <xdr:rowOff>139065</xdr:rowOff>
    </xdr:from>
    <xdr:ext cx="184731" cy="264560"/>
    <xdr:sp macro="" textlink="">
      <xdr:nvSpPr>
        <xdr:cNvPr id="13" name="Szövegdoboz 12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20</xdr:row>
      <xdr:rowOff>139065</xdr:rowOff>
    </xdr:from>
    <xdr:ext cx="184731" cy="264560"/>
    <xdr:sp macro="" textlink="">
      <xdr:nvSpPr>
        <xdr:cNvPr id="14" name="Szövegdoboz 13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21</xdr:row>
      <xdr:rowOff>139065</xdr:rowOff>
    </xdr:from>
    <xdr:ext cx="184731" cy="264560"/>
    <xdr:sp macro="" textlink="">
      <xdr:nvSpPr>
        <xdr:cNvPr id="15" name="Szövegdoboz 14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22</xdr:row>
      <xdr:rowOff>139065</xdr:rowOff>
    </xdr:from>
    <xdr:ext cx="184731" cy="264560"/>
    <xdr:sp macro="" textlink="">
      <xdr:nvSpPr>
        <xdr:cNvPr id="16" name="Szövegdoboz 15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23</xdr:row>
      <xdr:rowOff>139065</xdr:rowOff>
    </xdr:from>
    <xdr:ext cx="184731" cy="264560"/>
    <xdr:sp macro="" textlink="">
      <xdr:nvSpPr>
        <xdr:cNvPr id="17" name="Szövegdoboz 16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24</xdr:row>
      <xdr:rowOff>139065</xdr:rowOff>
    </xdr:from>
    <xdr:ext cx="184731" cy="264560"/>
    <xdr:sp macro="" textlink="">
      <xdr:nvSpPr>
        <xdr:cNvPr id="18" name="Szövegdoboz 17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25</xdr:row>
      <xdr:rowOff>139065</xdr:rowOff>
    </xdr:from>
    <xdr:ext cx="184731" cy="264560"/>
    <xdr:sp macro="" textlink="">
      <xdr:nvSpPr>
        <xdr:cNvPr id="19" name="Szövegdoboz 18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26</xdr:row>
      <xdr:rowOff>139065</xdr:rowOff>
    </xdr:from>
    <xdr:ext cx="184731" cy="264560"/>
    <xdr:sp macro="" textlink="">
      <xdr:nvSpPr>
        <xdr:cNvPr id="20" name="Szövegdoboz 19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27</xdr:row>
      <xdr:rowOff>139065</xdr:rowOff>
    </xdr:from>
    <xdr:ext cx="184731" cy="264560"/>
    <xdr:sp macro="" textlink="">
      <xdr:nvSpPr>
        <xdr:cNvPr id="21" name="Szövegdoboz 20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28</xdr:row>
      <xdr:rowOff>139065</xdr:rowOff>
    </xdr:from>
    <xdr:ext cx="184731" cy="264560"/>
    <xdr:sp macro="" textlink="">
      <xdr:nvSpPr>
        <xdr:cNvPr id="22" name="Szövegdoboz 21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29</xdr:row>
      <xdr:rowOff>139065</xdr:rowOff>
    </xdr:from>
    <xdr:ext cx="184731" cy="264560"/>
    <xdr:sp macro="" textlink="">
      <xdr:nvSpPr>
        <xdr:cNvPr id="23" name="Szövegdoboz 22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30</xdr:row>
      <xdr:rowOff>139065</xdr:rowOff>
    </xdr:from>
    <xdr:ext cx="184731" cy="264560"/>
    <xdr:sp macro="" textlink="">
      <xdr:nvSpPr>
        <xdr:cNvPr id="24" name="Szövegdoboz 23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31</xdr:row>
      <xdr:rowOff>139065</xdr:rowOff>
    </xdr:from>
    <xdr:ext cx="184731" cy="264560"/>
    <xdr:sp macro="" textlink="">
      <xdr:nvSpPr>
        <xdr:cNvPr id="25" name="Szövegdoboz 24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32</xdr:row>
      <xdr:rowOff>139065</xdr:rowOff>
    </xdr:from>
    <xdr:ext cx="184731" cy="264560"/>
    <xdr:sp macro="" textlink="">
      <xdr:nvSpPr>
        <xdr:cNvPr id="26" name="Szövegdoboz 25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52"/>
  <sheetViews>
    <sheetView topLeftCell="A37" zoomScale="110" zoomScaleNormal="110" workbookViewId="0">
      <selection activeCell="F37" sqref="F37"/>
    </sheetView>
  </sheetViews>
  <sheetFormatPr defaultRowHeight="14.25" x14ac:dyDescent="0.2"/>
  <cols>
    <col min="1" max="1" width="41.85546875" style="69" customWidth="1"/>
    <col min="2" max="2" width="19.7109375" style="69" customWidth="1"/>
    <col min="3" max="3" width="18.42578125" style="69" customWidth="1"/>
    <col min="4" max="4" width="19.5703125" style="69" customWidth="1"/>
    <col min="5" max="5" width="24.140625" style="81" customWidth="1"/>
    <col min="6" max="6" width="17.140625" style="98" bestFit="1" customWidth="1"/>
    <col min="8" max="8" width="11.28515625" bestFit="1" customWidth="1"/>
  </cols>
  <sheetData>
    <row r="1" spans="1:6" ht="37.5" customHeight="1" x14ac:dyDescent="0.25">
      <c r="A1" s="691" t="s">
        <v>219</v>
      </c>
      <c r="B1" s="691"/>
      <c r="C1" s="691"/>
      <c r="D1" s="691"/>
      <c r="E1" s="691"/>
    </row>
    <row r="2" spans="1:6" ht="15" x14ac:dyDescent="0.25">
      <c r="A2" s="77"/>
      <c r="B2" s="77"/>
      <c r="C2" s="77"/>
      <c r="D2" s="77"/>
      <c r="E2" s="78"/>
    </row>
    <row r="3" spans="1:6" ht="15" x14ac:dyDescent="0.25">
      <c r="A3" s="77"/>
      <c r="B3" s="77"/>
      <c r="C3" s="77"/>
      <c r="D3" s="77"/>
      <c r="E3" s="78"/>
      <c r="F3" s="135"/>
    </row>
    <row r="4" spans="1:6" ht="18.75" customHeight="1" thickBot="1" x14ac:dyDescent="0.25">
      <c r="A4" s="99"/>
      <c r="B4" s="99"/>
      <c r="C4" s="228"/>
      <c r="D4" s="228"/>
      <c r="E4" s="317"/>
      <c r="F4" s="135"/>
    </row>
    <row r="5" spans="1:6" s="40" customFormat="1" ht="12" customHeight="1" x14ac:dyDescent="0.2">
      <c r="A5" s="697" t="s">
        <v>110</v>
      </c>
      <c r="B5" s="699" t="s">
        <v>273</v>
      </c>
      <c r="C5" s="699" t="s">
        <v>274</v>
      </c>
      <c r="D5" s="699" t="s">
        <v>275</v>
      </c>
      <c r="E5" s="692" t="s">
        <v>276</v>
      </c>
      <c r="F5" s="76"/>
    </row>
    <row r="6" spans="1:6" s="40" customFormat="1" ht="51" customHeight="1" thickBot="1" x14ac:dyDescent="0.25">
      <c r="A6" s="698"/>
      <c r="B6" s="700"/>
      <c r="C6" s="700"/>
      <c r="D6" s="700"/>
      <c r="E6" s="693"/>
      <c r="F6" s="76"/>
    </row>
    <row r="7" spans="1:6" s="40" customFormat="1" ht="33.75" customHeight="1" thickBot="1" x14ac:dyDescent="0.3">
      <c r="A7" s="242" t="s">
        <v>73</v>
      </c>
      <c r="B7" s="142">
        <f>B8+B17+B16</f>
        <v>692583134</v>
      </c>
      <c r="C7" s="142">
        <f t="shared" ref="C7:D7" si="0">C8+C17</f>
        <v>0</v>
      </c>
      <c r="D7" s="142">
        <f t="shared" si="0"/>
        <v>0</v>
      </c>
      <c r="E7" s="241">
        <f t="shared" ref="E7:E21" si="1">D7+C7+B7</f>
        <v>692583134</v>
      </c>
      <c r="F7" s="76"/>
    </row>
    <row r="8" spans="1:6" s="40" customFormat="1" ht="33.75" customHeight="1" x14ac:dyDescent="0.25">
      <c r="A8" s="141" t="s">
        <v>78</v>
      </c>
      <c r="B8" s="240">
        <f>SUM(B9:B14)</f>
        <v>259361470</v>
      </c>
      <c r="C8" s="240">
        <f t="shared" ref="C8:D8" si="2">SUM(C9:C14)</f>
        <v>0</v>
      </c>
      <c r="D8" s="240">
        <f t="shared" si="2"/>
        <v>0</v>
      </c>
      <c r="E8" s="240">
        <f t="shared" si="1"/>
        <v>259361470</v>
      </c>
      <c r="F8" s="76"/>
    </row>
    <row r="9" spans="1:6" s="40" customFormat="1" ht="36" customHeight="1" x14ac:dyDescent="0.25">
      <c r="A9" s="233" t="s">
        <v>74</v>
      </c>
      <c r="B9" s="143">
        <v>177396538</v>
      </c>
      <c r="C9" s="144"/>
      <c r="D9" s="162"/>
      <c r="E9" s="240">
        <f t="shared" si="1"/>
        <v>177396538</v>
      </c>
      <c r="F9" s="76"/>
    </row>
    <row r="10" spans="1:6" s="40" customFormat="1" ht="46.5" customHeight="1" x14ac:dyDescent="0.25">
      <c r="A10" s="233" t="s">
        <v>277</v>
      </c>
      <c r="B10" s="145">
        <v>62953834</v>
      </c>
      <c r="C10" s="144"/>
      <c r="D10" s="162"/>
      <c r="E10" s="139">
        <f t="shared" si="1"/>
        <v>62953834</v>
      </c>
      <c r="F10" s="76"/>
    </row>
    <row r="11" spans="1:6" s="40" customFormat="1" ht="46.5" customHeight="1" x14ac:dyDescent="0.25">
      <c r="A11" s="233" t="s">
        <v>278</v>
      </c>
      <c r="B11" s="145">
        <v>8031300</v>
      </c>
      <c r="C11" s="144"/>
      <c r="D11" s="162"/>
      <c r="E11" s="139">
        <f t="shared" si="1"/>
        <v>8031300</v>
      </c>
      <c r="F11" s="76"/>
    </row>
    <row r="12" spans="1:6" s="40" customFormat="1" ht="40.5" customHeight="1" x14ac:dyDescent="0.25">
      <c r="A12" s="233" t="s">
        <v>75</v>
      </c>
      <c r="B12" s="145">
        <v>9484313</v>
      </c>
      <c r="C12" s="146"/>
      <c r="D12" s="163"/>
      <c r="E12" s="139">
        <f t="shared" si="1"/>
        <v>9484313</v>
      </c>
      <c r="F12" s="76"/>
    </row>
    <row r="13" spans="1:6" s="40" customFormat="1" ht="51.75" customHeight="1" x14ac:dyDescent="0.25">
      <c r="A13" s="233" t="s">
        <v>77</v>
      </c>
      <c r="B13" s="145">
        <v>1495485</v>
      </c>
      <c r="C13" s="146"/>
      <c r="D13" s="163"/>
      <c r="E13" s="139">
        <f t="shared" si="1"/>
        <v>1495485</v>
      </c>
      <c r="F13" s="76"/>
    </row>
    <row r="14" spans="1:6" s="40" customFormat="1" ht="66" customHeight="1" x14ac:dyDescent="0.25">
      <c r="A14" s="233" t="s">
        <v>76</v>
      </c>
      <c r="B14" s="145"/>
      <c r="C14" s="146"/>
      <c r="D14" s="163"/>
      <c r="E14" s="139">
        <f t="shared" si="1"/>
        <v>0</v>
      </c>
      <c r="F14" s="76"/>
    </row>
    <row r="15" spans="1:6" s="116" customFormat="1" ht="66" customHeight="1" x14ac:dyDescent="0.25">
      <c r="A15" s="234" t="s">
        <v>193</v>
      </c>
      <c r="B15" s="239"/>
      <c r="C15" s="148"/>
      <c r="D15" s="164"/>
      <c r="E15" s="139">
        <f t="shared" si="1"/>
        <v>0</v>
      </c>
      <c r="F15" s="115"/>
    </row>
    <row r="16" spans="1:6" s="116" customFormat="1" ht="66" customHeight="1" x14ac:dyDescent="0.25">
      <c r="A16" s="234" t="s">
        <v>231</v>
      </c>
      <c r="B16" s="147"/>
      <c r="C16" s="148"/>
      <c r="D16" s="164"/>
      <c r="E16" s="139">
        <f t="shared" si="1"/>
        <v>0</v>
      </c>
      <c r="F16" s="115"/>
    </row>
    <row r="17" spans="1:13" s="116" customFormat="1" ht="58.5" customHeight="1" thickBot="1" x14ac:dyDescent="0.3">
      <c r="A17" s="234" t="s">
        <v>169</v>
      </c>
      <c r="B17" s="147">
        <v>433221664</v>
      </c>
      <c r="C17" s="148">
        <v>0</v>
      </c>
      <c r="D17" s="164"/>
      <c r="E17" s="149">
        <f t="shared" si="1"/>
        <v>433221664</v>
      </c>
      <c r="F17" s="115"/>
    </row>
    <row r="18" spans="1:13" s="118" customFormat="1" ht="41.25" customHeight="1" thickBot="1" x14ac:dyDescent="0.3">
      <c r="A18" s="235" t="s">
        <v>79</v>
      </c>
      <c r="B18" s="142">
        <f>SUM(B19:B20)</f>
        <v>1745795194</v>
      </c>
      <c r="C18" s="142">
        <f t="shared" ref="C18:D18" si="3">SUM(C19:C20)</f>
        <v>0</v>
      </c>
      <c r="D18" s="142">
        <f t="shared" si="3"/>
        <v>0</v>
      </c>
      <c r="E18" s="241">
        <f t="shared" si="1"/>
        <v>1745795194</v>
      </c>
      <c r="F18" s="117"/>
    </row>
    <row r="19" spans="1:13" s="40" customFormat="1" ht="51.75" customHeight="1" x14ac:dyDescent="0.25">
      <c r="A19" s="236" t="s">
        <v>139</v>
      </c>
      <c r="B19" s="143">
        <v>60074999</v>
      </c>
      <c r="C19" s="144"/>
      <c r="D19" s="144"/>
      <c r="E19" s="240">
        <f t="shared" si="1"/>
        <v>60074999</v>
      </c>
      <c r="F19" s="76"/>
    </row>
    <row r="20" spans="1:13" s="40" customFormat="1" ht="48.75" customHeight="1" thickBot="1" x14ac:dyDescent="0.3">
      <c r="A20" s="244" t="s">
        <v>80</v>
      </c>
      <c r="B20" s="150">
        <v>1685720195</v>
      </c>
      <c r="C20" s="151"/>
      <c r="D20" s="151"/>
      <c r="E20" s="149">
        <f t="shared" si="1"/>
        <v>1685720195</v>
      </c>
      <c r="F20" s="76"/>
    </row>
    <row r="21" spans="1:13" s="101" customFormat="1" ht="45" customHeight="1" thickBot="1" x14ac:dyDescent="0.3">
      <c r="A21" s="274" t="s">
        <v>65</v>
      </c>
      <c r="B21" s="245">
        <f>B23+B24+B27+B22</f>
        <v>87889000</v>
      </c>
      <c r="C21" s="245">
        <f>C23+C24+C27+C22</f>
        <v>0</v>
      </c>
      <c r="D21" s="245">
        <f>D23+D24+D27+D22</f>
        <v>0</v>
      </c>
      <c r="E21" s="243">
        <f t="shared" si="1"/>
        <v>87889000</v>
      </c>
      <c r="F21" s="100"/>
    </row>
    <row r="22" spans="1:13" s="101" customFormat="1" ht="45" customHeight="1" thickBot="1" x14ac:dyDescent="0.3">
      <c r="A22" s="276" t="s">
        <v>220</v>
      </c>
      <c r="B22" s="245"/>
      <c r="C22" s="245"/>
      <c r="D22" s="245"/>
      <c r="E22" s="243"/>
      <c r="F22" s="100"/>
    </row>
    <row r="23" spans="1:13" s="116" customFormat="1" ht="36" customHeight="1" x14ac:dyDescent="0.25">
      <c r="A23" s="277" t="s">
        <v>66</v>
      </c>
      <c r="B23" s="248">
        <v>12510000</v>
      </c>
      <c r="C23" s="249"/>
      <c r="D23" s="249"/>
      <c r="E23" s="250">
        <f t="shared" ref="E23:E34" si="4">D23+C23+B23</f>
        <v>12510000</v>
      </c>
      <c r="F23" s="115"/>
    </row>
    <row r="24" spans="1:13" s="116" customFormat="1" ht="46.5" customHeight="1" x14ac:dyDescent="0.25">
      <c r="A24" s="277" t="s">
        <v>67</v>
      </c>
      <c r="B24" s="152">
        <f>SUM(B25:B26)</f>
        <v>68320000</v>
      </c>
      <c r="C24" s="152">
        <f>SUM(C25:C26)</f>
        <v>0</v>
      </c>
      <c r="D24" s="152">
        <f>SUM(D25:D26)</f>
        <v>0</v>
      </c>
      <c r="E24" s="251">
        <f t="shared" si="4"/>
        <v>68320000</v>
      </c>
      <c r="F24" s="115"/>
    </row>
    <row r="25" spans="1:13" s="116" customFormat="1" ht="67.5" customHeight="1" x14ac:dyDescent="0.25">
      <c r="A25" s="278" t="s">
        <v>68</v>
      </c>
      <c r="B25" s="152">
        <v>68320000</v>
      </c>
      <c r="C25" s="246"/>
      <c r="D25" s="246"/>
      <c r="E25" s="251">
        <f t="shared" si="4"/>
        <v>68320000</v>
      </c>
      <c r="F25" s="115"/>
    </row>
    <row r="26" spans="1:13" s="40" customFormat="1" ht="24.75" customHeight="1" x14ac:dyDescent="0.25">
      <c r="A26" s="278" t="s">
        <v>69</v>
      </c>
      <c r="B26" s="247">
        <v>0</v>
      </c>
      <c r="C26" s="155"/>
      <c r="D26" s="155"/>
      <c r="E26" s="251">
        <f t="shared" si="4"/>
        <v>0</v>
      </c>
      <c r="F26" s="76"/>
    </row>
    <row r="27" spans="1:13" s="116" customFormat="1" ht="48.75" customHeight="1" thickBot="1" x14ac:dyDescent="0.3">
      <c r="A27" s="279" t="s">
        <v>279</v>
      </c>
      <c r="B27" s="147">
        <v>7059000</v>
      </c>
      <c r="C27" s="148"/>
      <c r="D27" s="153"/>
      <c r="E27" s="237">
        <f t="shared" si="4"/>
        <v>7059000</v>
      </c>
      <c r="F27" s="115"/>
    </row>
    <row r="28" spans="1:13" s="40" customFormat="1" ht="38.25" customHeight="1" thickBot="1" x14ac:dyDescent="0.3">
      <c r="A28" s="275" t="s">
        <v>71</v>
      </c>
      <c r="B28" s="238">
        <v>91394708</v>
      </c>
      <c r="C28" s="238">
        <v>361332</v>
      </c>
      <c r="D28" s="238">
        <v>1044965</v>
      </c>
      <c r="E28" s="243">
        <f t="shared" si="4"/>
        <v>92801005</v>
      </c>
      <c r="F28" s="76"/>
    </row>
    <row r="29" spans="1:13" ht="32.25" customHeight="1" thickBot="1" x14ac:dyDescent="0.3">
      <c r="A29" s="140" t="s">
        <v>72</v>
      </c>
      <c r="B29" s="142">
        <v>24177554</v>
      </c>
      <c r="C29" s="252">
        <v>100488</v>
      </c>
      <c r="D29" s="252">
        <f>SUM(D31:D32)</f>
        <v>0</v>
      </c>
      <c r="E29" s="241">
        <f t="shared" si="4"/>
        <v>24278042</v>
      </c>
      <c r="F29" s="135"/>
    </row>
    <row r="30" spans="1:13" ht="32.25" customHeight="1" thickBot="1" x14ac:dyDescent="0.3">
      <c r="A30" s="253" t="s">
        <v>90</v>
      </c>
      <c r="B30" s="142">
        <v>23524731</v>
      </c>
      <c r="C30" s="252"/>
      <c r="D30" s="254"/>
      <c r="E30" s="241">
        <f t="shared" si="4"/>
        <v>23524731</v>
      </c>
      <c r="F30" s="135"/>
    </row>
    <row r="31" spans="1:13" s="40" customFormat="1" ht="48.75" customHeight="1" thickBot="1" x14ac:dyDescent="0.3">
      <c r="A31" s="140" t="s">
        <v>81</v>
      </c>
      <c r="B31" s="621">
        <f t="shared" ref="B31:D31" si="5">SUM(B32:B33)</f>
        <v>0</v>
      </c>
      <c r="C31" s="142">
        <f t="shared" si="5"/>
        <v>0</v>
      </c>
      <c r="D31" s="142">
        <f t="shared" si="5"/>
        <v>0</v>
      </c>
      <c r="E31" s="241">
        <f t="shared" si="4"/>
        <v>0</v>
      </c>
      <c r="F31" s="76"/>
    </row>
    <row r="32" spans="1:13" s="40" customFormat="1" ht="63.75" customHeight="1" x14ac:dyDescent="0.25">
      <c r="A32" s="622" t="s">
        <v>196</v>
      </c>
      <c r="B32" s="624"/>
      <c r="C32" s="625"/>
      <c r="D32" s="626"/>
      <c r="E32" s="250">
        <f t="shared" si="4"/>
        <v>0</v>
      </c>
      <c r="F32" s="76"/>
      <c r="M32" s="232"/>
    </row>
    <row r="33" spans="1:9" s="40" customFormat="1" ht="48.75" customHeight="1" x14ac:dyDescent="0.25">
      <c r="A33" s="278" t="s">
        <v>197</v>
      </c>
      <c r="B33" s="627"/>
      <c r="C33" s="146"/>
      <c r="D33" s="162"/>
      <c r="E33" s="628">
        <f t="shared" si="4"/>
        <v>0</v>
      </c>
      <c r="F33" s="76"/>
    </row>
    <row r="34" spans="1:9" s="49" customFormat="1" ht="40.5" customHeight="1" thickBot="1" x14ac:dyDescent="0.3">
      <c r="A34" s="623" t="s">
        <v>91</v>
      </c>
      <c r="B34" s="629">
        <f>B7+B18+B21+B31+B30+B28+B29</f>
        <v>2665364321</v>
      </c>
      <c r="C34" s="630">
        <f>C7+C18+C21+C31+C30+C28+C29</f>
        <v>461820</v>
      </c>
      <c r="D34" s="631">
        <f>D7+D18+D21+D31+D30+D28+D29</f>
        <v>1044965</v>
      </c>
      <c r="E34" s="632">
        <f t="shared" si="4"/>
        <v>2666871106</v>
      </c>
      <c r="F34" s="229"/>
    </row>
    <row r="35" spans="1:9" s="49" customFormat="1" ht="21.75" customHeight="1" thickBot="1" x14ac:dyDescent="0.3">
      <c r="A35" s="694" t="s">
        <v>89</v>
      </c>
      <c r="B35" s="695"/>
      <c r="C35" s="695"/>
      <c r="D35" s="695"/>
      <c r="E35" s="696"/>
      <c r="F35" s="229"/>
      <c r="H35" s="689"/>
      <c r="I35" s="690"/>
    </row>
    <row r="36" spans="1:9" ht="46.5" customHeight="1" thickBot="1" x14ac:dyDescent="0.3">
      <c r="A36" s="614" t="s">
        <v>88</v>
      </c>
      <c r="B36" s="611">
        <f>B37</f>
        <v>911150407</v>
      </c>
      <c r="C36" s="154">
        <f t="shared" ref="C36:D36" si="6">C37+C46</f>
        <v>138640733</v>
      </c>
      <c r="D36" s="154">
        <f t="shared" si="6"/>
        <v>12822221</v>
      </c>
      <c r="E36" s="79">
        <f>E37</f>
        <v>1062613361</v>
      </c>
      <c r="F36" s="135"/>
    </row>
    <row r="37" spans="1:9" s="53" customFormat="1" ht="33" customHeight="1" thickBot="1" x14ac:dyDescent="0.25">
      <c r="A37" s="615" t="s">
        <v>82</v>
      </c>
      <c r="B37" s="620">
        <f>B38+B42+B47+B46</f>
        <v>911150407</v>
      </c>
      <c r="C37" s="620">
        <f>C38+C42+C47+C46</f>
        <v>138640733</v>
      </c>
      <c r="D37" s="620">
        <f>D38+D42+D47+D46</f>
        <v>12822221</v>
      </c>
      <c r="E37" s="255">
        <f t="shared" ref="E37:E47" si="7">C37+B37+D37</f>
        <v>1062613361</v>
      </c>
      <c r="F37" s="119"/>
    </row>
    <row r="38" spans="1:9" ht="33" customHeight="1" thickBot="1" x14ac:dyDescent="0.25">
      <c r="A38" s="158" t="s">
        <v>83</v>
      </c>
      <c r="B38" s="633">
        <f>SUM(B39:B41)</f>
        <v>97174817</v>
      </c>
      <c r="C38" s="634">
        <f t="shared" ref="C38:D38" si="8">SUM(C39:C41)</f>
        <v>0</v>
      </c>
      <c r="D38" s="635">
        <f t="shared" si="8"/>
        <v>0</v>
      </c>
      <c r="E38" s="114">
        <f t="shared" si="7"/>
        <v>97174817</v>
      </c>
      <c r="F38" s="282"/>
    </row>
    <row r="39" spans="1:9" ht="33" customHeight="1" thickBot="1" x14ac:dyDescent="0.25">
      <c r="A39" s="616" t="s">
        <v>170</v>
      </c>
      <c r="B39" s="636">
        <v>57174817</v>
      </c>
      <c r="C39" s="155"/>
      <c r="D39" s="256"/>
      <c r="E39" s="114">
        <f t="shared" si="7"/>
        <v>57174817</v>
      </c>
      <c r="F39" s="135"/>
    </row>
    <row r="40" spans="1:9" ht="33" customHeight="1" thickBot="1" x14ac:dyDescent="0.25">
      <c r="A40" s="616" t="s">
        <v>381</v>
      </c>
      <c r="B40" s="636">
        <v>40000000</v>
      </c>
      <c r="C40" s="155"/>
      <c r="D40" s="256"/>
      <c r="E40" s="114">
        <f t="shared" si="7"/>
        <v>40000000</v>
      </c>
      <c r="F40" s="135"/>
    </row>
    <row r="41" spans="1:9" ht="33" customHeight="1" thickBot="1" x14ac:dyDescent="0.25">
      <c r="A41" s="617" t="s">
        <v>171</v>
      </c>
      <c r="B41" s="636"/>
      <c r="C41" s="155"/>
      <c r="D41" s="256"/>
      <c r="E41" s="114">
        <f t="shared" si="7"/>
        <v>0</v>
      </c>
      <c r="F41" s="135"/>
    </row>
    <row r="42" spans="1:9" s="53" customFormat="1" ht="33" customHeight="1" thickBot="1" x14ac:dyDescent="0.25">
      <c r="A42" s="618" t="s">
        <v>84</v>
      </c>
      <c r="B42" s="637">
        <v>796377181</v>
      </c>
      <c r="C42" s="246">
        <f>SUM(C43:C44)+C46</f>
        <v>0</v>
      </c>
      <c r="D42" s="246">
        <f>SUM(D43:D44)+D46</f>
        <v>0</v>
      </c>
      <c r="E42" s="114">
        <f t="shared" si="7"/>
        <v>796377181</v>
      </c>
      <c r="F42" s="119"/>
    </row>
    <row r="43" spans="1:9" s="120" customFormat="1" ht="33" customHeight="1" thickBot="1" x14ac:dyDescent="0.25">
      <c r="A43" s="617" t="s">
        <v>86</v>
      </c>
      <c r="B43" s="636">
        <v>101144895</v>
      </c>
      <c r="C43" s="157">
        <v>0</v>
      </c>
      <c r="D43" s="257"/>
      <c r="E43" s="114">
        <f t="shared" si="7"/>
        <v>101144895</v>
      </c>
      <c r="F43" s="230"/>
    </row>
    <row r="44" spans="1:9" ht="36.75" customHeight="1" thickBot="1" x14ac:dyDescent="0.3">
      <c r="A44" s="617" t="s">
        <v>85</v>
      </c>
      <c r="B44" s="638">
        <v>695232286</v>
      </c>
      <c r="C44" s="156"/>
      <c r="D44" s="258"/>
      <c r="E44" s="79">
        <f t="shared" si="7"/>
        <v>695232286</v>
      </c>
      <c r="F44" s="282"/>
    </row>
    <row r="45" spans="1:9" s="53" customFormat="1" ht="36.75" customHeight="1" thickBot="1" x14ac:dyDescent="0.3">
      <c r="A45" s="619" t="s">
        <v>172</v>
      </c>
      <c r="B45" s="612"/>
      <c r="C45" s="176"/>
      <c r="D45" s="175"/>
      <c r="E45" s="79">
        <f t="shared" si="7"/>
        <v>0</v>
      </c>
      <c r="F45" s="119"/>
    </row>
    <row r="46" spans="1:9" s="53" customFormat="1" ht="36.75" customHeight="1" thickBot="1" x14ac:dyDescent="0.3">
      <c r="A46" s="619" t="s">
        <v>192</v>
      </c>
      <c r="B46" s="612">
        <v>17598409</v>
      </c>
      <c r="C46" s="176"/>
      <c r="D46" s="175"/>
      <c r="E46" s="79">
        <f t="shared" si="7"/>
        <v>17598409</v>
      </c>
      <c r="F46" s="119"/>
    </row>
    <row r="47" spans="1:9" ht="33" customHeight="1" thickBot="1" x14ac:dyDescent="0.3">
      <c r="A47" s="158" t="s">
        <v>87</v>
      </c>
      <c r="B47" s="613"/>
      <c r="C47" s="159">
        <v>138640733</v>
      </c>
      <c r="D47" s="160">
        <v>12822221</v>
      </c>
      <c r="E47" s="79">
        <f t="shared" si="7"/>
        <v>151462954</v>
      </c>
      <c r="F47" s="135"/>
    </row>
    <row r="49" spans="2:5" x14ac:dyDescent="0.2">
      <c r="E49" s="82"/>
    </row>
    <row r="52" spans="2:5" x14ac:dyDescent="0.2">
      <c r="B52" s="80"/>
    </row>
  </sheetData>
  <mergeCells count="8">
    <mergeCell ref="H35:I35"/>
    <mergeCell ref="A1:E1"/>
    <mergeCell ref="E5:E6"/>
    <mergeCell ref="A35:E35"/>
    <mergeCell ref="A5:A6"/>
    <mergeCell ref="B5:B6"/>
    <mergeCell ref="C5:C6"/>
    <mergeCell ref="D5:D6"/>
  </mergeCells>
  <phoneticPr fontId="31" type="noConversion"/>
  <pageMargins left="0.98425196850393704" right="0.19685039370078741" top="0.51181102362204722" bottom="0.39370078740157483" header="0.51181102362204722" footer="0.51181102362204722"/>
  <pageSetup paperSize="9" scale="54" orientation="portrait" r:id="rId1"/>
  <headerFooter alignWithMargins="0">
    <oddHeader>&amp;R1.sz. melléklet
..../2021.(II.15.) Egyek Önk.</oddHeader>
  </headerFooter>
  <rowBreaks count="1" manualBreakCount="1">
    <brk id="34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theme="0"/>
  </sheetPr>
  <dimension ref="A2:O39"/>
  <sheetViews>
    <sheetView topLeftCell="A11" zoomScaleNormal="100" workbookViewId="0">
      <selection activeCell="G13" sqref="G13:J24"/>
    </sheetView>
  </sheetViews>
  <sheetFormatPr defaultRowHeight="12.75" x14ac:dyDescent="0.2"/>
  <cols>
    <col min="1" max="1" width="40.7109375" customWidth="1"/>
    <col min="2" max="2" width="20.140625" customWidth="1"/>
    <col min="3" max="4" width="14.7109375" customWidth="1"/>
    <col min="5" max="5" width="17.85546875" customWidth="1"/>
    <col min="6" max="6" width="11.7109375" customWidth="1"/>
    <col min="7" max="7" width="16.28515625" bestFit="1" customWidth="1"/>
    <col min="10" max="10" width="16.28515625" bestFit="1" customWidth="1"/>
  </cols>
  <sheetData>
    <row r="2" spans="1:15" ht="38.25" customHeight="1" x14ac:dyDescent="0.25">
      <c r="A2" s="743" t="s">
        <v>257</v>
      </c>
      <c r="B2" s="743"/>
      <c r="C2" s="743"/>
      <c r="D2" s="743"/>
      <c r="E2" s="743"/>
      <c r="F2" s="111"/>
      <c r="G2" s="111"/>
      <c r="H2" s="7"/>
      <c r="I2" s="7"/>
      <c r="J2" s="7"/>
      <c r="K2" s="7"/>
      <c r="L2" s="7"/>
      <c r="M2" s="7"/>
      <c r="N2" s="7"/>
      <c r="O2" s="7"/>
    </row>
    <row r="3" spans="1:15" ht="15.75" x14ac:dyDescent="0.25">
      <c r="A3" s="111"/>
      <c r="B3" s="111"/>
      <c r="C3" s="111"/>
      <c r="D3" s="111"/>
      <c r="E3" s="111"/>
      <c r="F3" s="111"/>
      <c r="G3" s="111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10"/>
      <c r="B4" s="10"/>
      <c r="C4" s="10"/>
      <c r="D4" s="10"/>
      <c r="E4" s="10"/>
      <c r="F4" s="10"/>
      <c r="G4" s="10"/>
      <c r="H4" s="7"/>
      <c r="I4" s="7"/>
      <c r="J4" s="7"/>
      <c r="K4" s="7"/>
      <c r="L4" s="7"/>
      <c r="M4" s="7"/>
      <c r="N4" s="7"/>
      <c r="O4" s="7"/>
    </row>
    <row r="5" spans="1:15" ht="16.5" thickBot="1" x14ac:dyDescent="0.3">
      <c r="A5" s="7"/>
      <c r="B5" s="7"/>
      <c r="C5" s="7"/>
      <c r="D5" s="7"/>
      <c r="E5" s="283" t="s">
        <v>221</v>
      </c>
      <c r="F5" s="12"/>
      <c r="G5" s="12"/>
      <c r="H5" s="7"/>
      <c r="I5" s="7"/>
      <c r="J5" s="7"/>
      <c r="K5" s="7"/>
      <c r="L5" s="7"/>
      <c r="M5" s="7"/>
      <c r="N5" s="7"/>
      <c r="O5" s="7"/>
    </row>
    <row r="6" spans="1:15" ht="16.5" thickBot="1" x14ac:dyDescent="0.3">
      <c r="A6" s="11"/>
      <c r="B6" s="74"/>
      <c r="C6" s="746"/>
      <c r="D6" s="746"/>
      <c r="E6" s="747"/>
      <c r="F6" s="43"/>
      <c r="G6" s="43"/>
      <c r="H6" s="7"/>
      <c r="I6" s="7"/>
      <c r="J6" s="7"/>
      <c r="K6" s="7"/>
      <c r="L6" s="7"/>
      <c r="M6" s="7"/>
      <c r="N6" s="7"/>
      <c r="O6" s="7"/>
    </row>
    <row r="7" spans="1:15" ht="12.75" customHeight="1" x14ac:dyDescent="0.2">
      <c r="A7" s="748" t="s">
        <v>111</v>
      </c>
      <c r="B7" s="741" t="s">
        <v>270</v>
      </c>
      <c r="C7" s="741" t="s">
        <v>271</v>
      </c>
      <c r="D7" s="744" t="s">
        <v>272</v>
      </c>
      <c r="E7" s="741" t="s">
        <v>270</v>
      </c>
      <c r="F7" s="6"/>
    </row>
    <row r="8" spans="1:15" ht="43.5" customHeight="1" thickBot="1" x14ac:dyDescent="0.25">
      <c r="A8" s="749"/>
      <c r="B8" s="742"/>
      <c r="C8" s="742"/>
      <c r="D8" s="745"/>
      <c r="E8" s="742"/>
      <c r="F8" s="66"/>
    </row>
    <row r="9" spans="1:15" ht="21" customHeight="1" thickBot="1" x14ac:dyDescent="0.25">
      <c r="A9" s="41" t="s">
        <v>112</v>
      </c>
      <c r="B9" s="89">
        <v>405857460</v>
      </c>
      <c r="C9" s="89">
        <v>99967591</v>
      </c>
      <c r="D9" s="205">
        <v>7470322</v>
      </c>
      <c r="E9" s="88">
        <f t="shared" ref="E9:E17" si="0">D9+C9+B9</f>
        <v>513295373</v>
      </c>
      <c r="F9" s="66"/>
      <c r="G9" s="65"/>
    </row>
    <row r="10" spans="1:15" ht="33" customHeight="1" thickBot="1" x14ac:dyDescent="0.25">
      <c r="A10" s="87" t="s">
        <v>113</v>
      </c>
      <c r="B10" s="89">
        <v>42230519</v>
      </c>
      <c r="C10" s="89">
        <v>17920972</v>
      </c>
      <c r="D10" s="205">
        <v>1290299</v>
      </c>
      <c r="E10" s="88">
        <f t="shared" si="0"/>
        <v>61441790</v>
      </c>
      <c r="F10" s="66"/>
      <c r="G10" s="65"/>
    </row>
    <row r="11" spans="1:15" ht="21" customHeight="1" thickBot="1" x14ac:dyDescent="0.25">
      <c r="A11" s="41" t="s">
        <v>114</v>
      </c>
      <c r="B11" s="89">
        <v>741774329</v>
      </c>
      <c r="C11" s="89">
        <v>18484370</v>
      </c>
      <c r="D11" s="205">
        <v>4396075</v>
      </c>
      <c r="E11" s="88">
        <f t="shared" si="0"/>
        <v>764654774</v>
      </c>
      <c r="F11" s="66"/>
      <c r="G11" s="65"/>
    </row>
    <row r="12" spans="1:15" ht="21" customHeight="1" thickBot="1" x14ac:dyDescent="0.25">
      <c r="A12" s="42" t="s">
        <v>115</v>
      </c>
      <c r="B12" s="90">
        <v>9449594</v>
      </c>
      <c r="C12" s="90"/>
      <c r="D12" s="205"/>
      <c r="E12" s="88">
        <f t="shared" si="0"/>
        <v>9449594</v>
      </c>
      <c r="F12" s="66"/>
      <c r="G12" s="65"/>
    </row>
    <row r="13" spans="1:15" ht="35.25" customHeight="1" thickBot="1" x14ac:dyDescent="0.25">
      <c r="A13" s="108" t="s">
        <v>213</v>
      </c>
      <c r="B13" s="112">
        <v>137095939</v>
      </c>
      <c r="C13" s="90"/>
      <c r="D13" s="205"/>
      <c r="E13" s="88">
        <f t="shared" si="0"/>
        <v>137095939</v>
      </c>
      <c r="F13" s="66"/>
      <c r="G13" s="65"/>
    </row>
    <row r="14" spans="1:15" ht="35.25" customHeight="1" thickBot="1" x14ac:dyDescent="0.25">
      <c r="A14" s="108" t="s">
        <v>214</v>
      </c>
      <c r="B14" s="112">
        <v>2352165</v>
      </c>
      <c r="C14" s="90"/>
      <c r="D14" s="205"/>
      <c r="E14" s="88">
        <f t="shared" si="0"/>
        <v>2352165</v>
      </c>
      <c r="F14" s="66"/>
      <c r="G14" s="65"/>
    </row>
    <row r="15" spans="1:15" ht="35.25" customHeight="1" thickBot="1" x14ac:dyDescent="0.25">
      <c r="A15" s="87" t="s">
        <v>121</v>
      </c>
      <c r="B15" s="113">
        <f>234690164-15274965</f>
        <v>219415199</v>
      </c>
      <c r="C15" s="113"/>
      <c r="D15" s="113"/>
      <c r="E15" s="88">
        <f t="shared" si="0"/>
        <v>219415199</v>
      </c>
      <c r="F15" s="66"/>
      <c r="G15" s="65"/>
    </row>
    <row r="16" spans="1:15" ht="35.25" customHeight="1" thickBot="1" x14ac:dyDescent="0.25">
      <c r="A16" s="108" t="s">
        <v>217</v>
      </c>
      <c r="B16" s="564">
        <v>27952245</v>
      </c>
      <c r="C16" s="90"/>
      <c r="D16" s="206"/>
      <c r="E16" s="88">
        <f t="shared" si="0"/>
        <v>27952245</v>
      </c>
      <c r="F16" s="66"/>
      <c r="G16" s="65"/>
    </row>
    <row r="17" spans="1:8" ht="31.5" customHeight="1" thickBot="1" x14ac:dyDescent="0.25">
      <c r="A17" s="108" t="s">
        <v>218</v>
      </c>
      <c r="B17" s="90">
        <v>151462954</v>
      </c>
      <c r="C17" s="90"/>
      <c r="D17" s="206"/>
      <c r="E17" s="88">
        <f t="shared" si="0"/>
        <v>151462954</v>
      </c>
      <c r="F17" s="66"/>
      <c r="G17" s="65"/>
    </row>
    <row r="18" spans="1:8" ht="21" customHeight="1" thickBot="1" x14ac:dyDescent="0.25">
      <c r="A18" s="5" t="s">
        <v>20</v>
      </c>
      <c r="B18" s="88">
        <f>B9+B10+B11+B12+B13+B15</f>
        <v>1555823040</v>
      </c>
      <c r="C18" s="88">
        <f>SUM(C9:C15)</f>
        <v>136372933</v>
      </c>
      <c r="D18" s="88">
        <f>SUM(D9:D17)</f>
        <v>13156696</v>
      </c>
      <c r="E18" s="88">
        <f>SUM(E9:E15)-E14</f>
        <v>1705352669</v>
      </c>
      <c r="F18" s="66"/>
      <c r="G18" s="65"/>
    </row>
    <row r="19" spans="1:8" ht="21" customHeight="1" thickBot="1" x14ac:dyDescent="0.25">
      <c r="A19" s="8"/>
      <c r="B19" s="92"/>
      <c r="C19" s="92"/>
      <c r="D19" s="91"/>
      <c r="E19" s="93"/>
      <c r="F19" s="6"/>
      <c r="G19" s="65"/>
    </row>
    <row r="20" spans="1:8" s="135" customFormat="1" ht="21" customHeight="1" thickBot="1" x14ac:dyDescent="0.25">
      <c r="A20" s="134" t="s">
        <v>116</v>
      </c>
      <c r="B20" s="125">
        <v>1950013926</v>
      </c>
      <c r="C20" s="125">
        <v>2729620</v>
      </c>
      <c r="D20" s="125">
        <v>710490</v>
      </c>
      <c r="E20" s="137">
        <f>D20+C20+B20</f>
        <v>1953454036</v>
      </c>
      <c r="F20" s="66"/>
    </row>
    <row r="21" spans="1:8" s="135" customFormat="1" ht="21" customHeight="1" thickBot="1" x14ac:dyDescent="0.25">
      <c r="A21" s="134" t="s">
        <v>117</v>
      </c>
      <c r="B21" s="125">
        <v>55122477</v>
      </c>
      <c r="C21" s="125"/>
      <c r="D21" s="125"/>
      <c r="E21" s="137">
        <f>D21+C21+B21</f>
        <v>55122477</v>
      </c>
      <c r="F21" s="66"/>
    </row>
    <row r="22" spans="1:8" s="135" customFormat="1" ht="21" customHeight="1" thickBot="1" x14ac:dyDescent="0.25">
      <c r="A22" s="134" t="s">
        <v>118</v>
      </c>
      <c r="B22" s="125">
        <v>280320</v>
      </c>
      <c r="C22" s="125"/>
      <c r="D22" s="125"/>
      <c r="E22" s="137">
        <f>D22+C22+B22</f>
        <v>280320</v>
      </c>
      <c r="F22" s="66"/>
    </row>
    <row r="23" spans="1:8" s="135" customFormat="1" ht="42" customHeight="1" thickBot="1" x14ac:dyDescent="0.25">
      <c r="A23" s="136" t="s">
        <v>122</v>
      </c>
      <c r="B23" s="125">
        <v>15274965</v>
      </c>
      <c r="C23" s="125"/>
      <c r="D23" s="125"/>
      <c r="E23" s="137">
        <f>D23+C23+B23</f>
        <v>15274965</v>
      </c>
      <c r="F23" s="66"/>
    </row>
    <row r="24" spans="1:8" ht="21" customHeight="1" thickBot="1" x14ac:dyDescent="0.25">
      <c r="A24" s="5" t="s">
        <v>119</v>
      </c>
      <c r="B24" s="88">
        <f t="shared" ref="B24:D24" si="1">SUM(B20:B23)</f>
        <v>2020691688</v>
      </c>
      <c r="C24" s="88">
        <f t="shared" si="1"/>
        <v>2729620</v>
      </c>
      <c r="D24" s="88">
        <f t="shared" si="1"/>
        <v>710490</v>
      </c>
      <c r="E24" s="137">
        <f>D24+C24+B24</f>
        <v>2024131798</v>
      </c>
      <c r="F24" s="66"/>
      <c r="G24" s="65"/>
    </row>
    <row r="25" spans="1:8" ht="21" customHeight="1" thickBot="1" x14ac:dyDescent="0.25">
      <c r="A25" s="8"/>
      <c r="B25" s="92"/>
      <c r="C25" s="92"/>
      <c r="D25" s="91"/>
      <c r="E25" s="138"/>
      <c r="F25" s="6"/>
      <c r="G25" s="282"/>
    </row>
    <row r="26" spans="1:8" ht="21" customHeight="1" thickBot="1" x14ac:dyDescent="0.25">
      <c r="A26" s="5" t="s">
        <v>215</v>
      </c>
      <c r="B26" s="94"/>
      <c r="C26" s="94"/>
      <c r="D26" s="75"/>
      <c r="E26" s="137">
        <f>D26+C26+B26</f>
        <v>0</v>
      </c>
      <c r="F26" s="6"/>
      <c r="G26" s="65"/>
    </row>
    <row r="27" spans="1:8" ht="21" customHeight="1" thickBot="1" x14ac:dyDescent="0.25">
      <c r="A27" s="8"/>
      <c r="B27" s="95"/>
      <c r="C27" s="92"/>
      <c r="D27" s="91"/>
      <c r="E27" s="138"/>
      <c r="F27" s="6"/>
    </row>
    <row r="28" spans="1:8" ht="21" customHeight="1" thickBot="1" x14ac:dyDescent="0.25">
      <c r="A28" s="5" t="s">
        <v>21</v>
      </c>
      <c r="B28" s="88">
        <f>B18+B24+B26</f>
        <v>3576514728</v>
      </c>
      <c r="C28" s="88">
        <f t="shared" ref="C28:D28" si="2">C18+C24+C26</f>
        <v>139102553</v>
      </c>
      <c r="D28" s="88">
        <f t="shared" si="2"/>
        <v>13867186</v>
      </c>
      <c r="E28" s="88">
        <f>E18+E24+E26</f>
        <v>3729484467</v>
      </c>
      <c r="F28" s="6"/>
      <c r="G28" s="65"/>
    </row>
    <row r="29" spans="1:8" ht="21" customHeight="1" x14ac:dyDescent="0.2">
      <c r="A29" s="9"/>
      <c r="B29" s="96"/>
      <c r="C29" s="97"/>
      <c r="D29" s="96"/>
      <c r="E29" s="184"/>
      <c r="F29" s="6"/>
      <c r="G29" s="65"/>
    </row>
    <row r="30" spans="1:8" x14ac:dyDescent="0.2">
      <c r="A30" s="6"/>
      <c r="B30" s="6"/>
      <c r="C30" s="6"/>
      <c r="D30" s="6"/>
      <c r="E30" s="6"/>
      <c r="F30" s="6"/>
    </row>
    <row r="31" spans="1:8" ht="16.5" customHeight="1" x14ac:dyDescent="0.2">
      <c r="A31" s="44"/>
      <c r="B31" s="44"/>
      <c r="C31" s="44"/>
      <c r="D31" s="44"/>
      <c r="E31" s="45"/>
      <c r="F31" s="6"/>
    </row>
    <row r="32" spans="1:8" x14ac:dyDescent="0.2">
      <c r="A32" s="6"/>
      <c r="B32" s="6"/>
      <c r="C32" s="6"/>
      <c r="D32" s="6"/>
      <c r="E32" s="6"/>
      <c r="F32" s="6"/>
      <c r="G32" s="6"/>
      <c r="H32" s="6"/>
    </row>
    <row r="33" spans="1:8" x14ac:dyDescent="0.2">
      <c r="A33" s="6"/>
      <c r="B33" s="6"/>
      <c r="C33" s="6"/>
      <c r="D33" s="6"/>
      <c r="E33" s="6"/>
      <c r="F33" s="6"/>
      <c r="G33" s="6"/>
      <c r="H33" s="6"/>
    </row>
    <row r="34" spans="1:8" x14ac:dyDescent="0.2">
      <c r="A34" s="6"/>
      <c r="B34" s="6"/>
      <c r="C34" s="6"/>
      <c r="D34" s="6"/>
      <c r="E34" s="6"/>
      <c r="F34" s="6"/>
      <c r="G34" s="6"/>
      <c r="H34" s="6"/>
    </row>
    <row r="35" spans="1:8" x14ac:dyDescent="0.2">
      <c r="A35" s="6"/>
      <c r="B35" s="6"/>
      <c r="C35" s="6"/>
      <c r="D35" s="6"/>
      <c r="E35" s="6"/>
      <c r="F35" s="6"/>
      <c r="G35" s="6"/>
      <c r="H35" s="6"/>
    </row>
    <row r="36" spans="1:8" x14ac:dyDescent="0.2">
      <c r="A36" s="6"/>
      <c r="B36" s="6"/>
      <c r="C36" s="6"/>
      <c r="D36" s="6"/>
      <c r="E36" s="6"/>
      <c r="F36" s="6"/>
      <c r="G36" s="6"/>
      <c r="H36" s="6"/>
    </row>
    <row r="37" spans="1:8" x14ac:dyDescent="0.2">
      <c r="A37" s="6"/>
      <c r="B37" s="6"/>
      <c r="C37" s="6"/>
      <c r="D37" s="6"/>
      <c r="E37" s="6"/>
      <c r="F37" s="6"/>
      <c r="G37" s="6"/>
      <c r="H37" s="6"/>
    </row>
    <row r="38" spans="1:8" x14ac:dyDescent="0.2">
      <c r="A38" s="6"/>
      <c r="B38" s="6"/>
      <c r="C38" s="6"/>
      <c r="D38" s="6"/>
      <c r="E38" s="6"/>
      <c r="F38" s="6"/>
      <c r="G38" s="6"/>
      <c r="H38" s="6"/>
    </row>
    <row r="39" spans="1:8" x14ac:dyDescent="0.2">
      <c r="A39" s="6"/>
      <c r="B39" s="6"/>
      <c r="C39" s="6"/>
      <c r="D39" s="6"/>
      <c r="E39" s="6"/>
      <c r="F39" s="6"/>
      <c r="G39" s="6"/>
      <c r="H39" s="6"/>
    </row>
  </sheetData>
  <mergeCells count="7">
    <mergeCell ref="E7:E8"/>
    <mergeCell ref="A2:E2"/>
    <mergeCell ref="B7:B8"/>
    <mergeCell ref="D7:D8"/>
    <mergeCell ref="C6:E6"/>
    <mergeCell ref="A7:A8"/>
    <mergeCell ref="C7:C8"/>
  </mergeCells>
  <phoneticPr fontId="4" type="noConversion"/>
  <pageMargins left="0.19685039370078741" right="0.19685039370078741" top="0.35433070866141736" bottom="0.39370078740157483" header="0.51181102362204722" footer="0.51181102362204722"/>
  <pageSetup paperSize="9" scale="78" orientation="landscape" r:id="rId1"/>
  <headerFooter alignWithMargins="0">
    <oddHeader>&amp;R2.sz. melléklet
..../2021.(II.15.) Egyek Önk.</oddHeader>
  </headerFooter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L63"/>
  <sheetViews>
    <sheetView topLeftCell="A29" zoomScaleNormal="100" zoomScaleSheetLayoutView="100" workbookViewId="0">
      <selection activeCell="F9" sqref="F9"/>
    </sheetView>
  </sheetViews>
  <sheetFormatPr defaultRowHeight="12.75" x14ac:dyDescent="0.2"/>
  <cols>
    <col min="1" max="1" width="49" customWidth="1"/>
    <col min="2" max="2" width="15.7109375" customWidth="1"/>
    <col min="3" max="3" width="17.28515625" customWidth="1"/>
    <col min="4" max="4" width="21" customWidth="1"/>
    <col min="5" max="5" width="17.5703125" customWidth="1"/>
    <col min="6" max="7" width="18" customWidth="1"/>
    <col min="8" max="8" width="16.42578125" customWidth="1"/>
    <col min="9" max="9" width="15.7109375" customWidth="1"/>
    <col min="10" max="10" width="15.140625" customWidth="1"/>
    <col min="11" max="11" width="16.7109375" customWidth="1"/>
    <col min="12" max="12" width="17.28515625" customWidth="1"/>
  </cols>
  <sheetData>
    <row r="2" spans="1:12" ht="15.75" x14ac:dyDescent="0.25">
      <c r="A2" s="750" t="s">
        <v>258</v>
      </c>
      <c r="B2" s="751"/>
      <c r="C2" s="751"/>
      <c r="D2" s="751"/>
      <c r="E2" s="751"/>
      <c r="F2" s="751"/>
      <c r="G2" s="751"/>
      <c r="H2" s="751"/>
      <c r="I2" s="752"/>
      <c r="J2" s="752"/>
      <c r="K2" s="752"/>
      <c r="L2" s="752"/>
    </row>
    <row r="3" spans="1:12" ht="13.5" thickBot="1" x14ac:dyDescent="0.25">
      <c r="L3" s="110"/>
    </row>
    <row r="4" spans="1:12" ht="102" customHeight="1" thickBot="1" x14ac:dyDescent="0.25">
      <c r="A4" s="702" t="s">
        <v>94</v>
      </c>
      <c r="B4" s="85" t="s">
        <v>112</v>
      </c>
      <c r="C4" s="85" t="s">
        <v>123</v>
      </c>
      <c r="D4" s="85" t="s">
        <v>114</v>
      </c>
      <c r="E4" s="85" t="s">
        <v>124</v>
      </c>
      <c r="F4" s="85" t="s">
        <v>120</v>
      </c>
      <c r="G4" s="85" t="s">
        <v>224</v>
      </c>
      <c r="H4" s="85" t="s">
        <v>116</v>
      </c>
      <c r="I4" s="85" t="s">
        <v>117</v>
      </c>
      <c r="J4" s="85" t="s">
        <v>118</v>
      </c>
      <c r="K4" s="85" t="s">
        <v>126</v>
      </c>
      <c r="L4" s="86" t="s">
        <v>15</v>
      </c>
    </row>
    <row r="5" spans="1:12" ht="21" customHeight="1" thickBot="1" x14ac:dyDescent="0.25">
      <c r="A5" s="703"/>
      <c r="B5" s="361" t="s">
        <v>269</v>
      </c>
      <c r="C5" s="361" t="s">
        <v>269</v>
      </c>
      <c r="D5" s="361" t="s">
        <v>269</v>
      </c>
      <c r="E5" s="361" t="s">
        <v>269</v>
      </c>
      <c r="F5" s="361" t="s">
        <v>269</v>
      </c>
      <c r="G5" s="361" t="s">
        <v>269</v>
      </c>
      <c r="H5" s="361" t="s">
        <v>269</v>
      </c>
      <c r="I5" s="361" t="s">
        <v>269</v>
      </c>
      <c r="J5" s="361" t="s">
        <v>269</v>
      </c>
      <c r="K5" s="361" t="s">
        <v>269</v>
      </c>
      <c r="L5" s="361" t="s">
        <v>269</v>
      </c>
    </row>
    <row r="6" spans="1:12" ht="21" customHeight="1" thickBot="1" x14ac:dyDescent="0.25">
      <c r="A6" s="129" t="s">
        <v>135</v>
      </c>
      <c r="B6" s="46">
        <v>19676948</v>
      </c>
      <c r="C6" s="46">
        <v>3706535</v>
      </c>
      <c r="D6" s="64">
        <v>18210512</v>
      </c>
      <c r="E6" s="64">
        <v>0</v>
      </c>
      <c r="F6" s="46">
        <v>23198846</v>
      </c>
      <c r="G6" s="46">
        <v>2352165</v>
      </c>
      <c r="H6" s="46">
        <v>1983597</v>
      </c>
      <c r="I6" s="64"/>
      <c r="J6" s="64"/>
      <c r="K6" s="46"/>
      <c r="L6" s="107">
        <f>SUM(B6:K6)</f>
        <v>69128603</v>
      </c>
    </row>
    <row r="7" spans="1:12" ht="21" customHeight="1" thickBot="1" x14ac:dyDescent="0.25">
      <c r="A7" s="129" t="s">
        <v>103</v>
      </c>
      <c r="B7" s="46"/>
      <c r="C7" s="46"/>
      <c r="D7" s="64">
        <v>1263795</v>
      </c>
      <c r="E7" s="64"/>
      <c r="F7" s="46">
        <v>5000000</v>
      </c>
      <c r="G7" s="46"/>
      <c r="H7" s="46">
        <v>450160</v>
      </c>
      <c r="I7" s="64">
        <v>1000000</v>
      </c>
      <c r="J7" s="64"/>
      <c r="K7" s="46"/>
      <c r="L7" s="107">
        <f t="shared" ref="L7:L40" si="0">SUM(B7:K7)</f>
        <v>7713955</v>
      </c>
    </row>
    <row r="8" spans="1:12" ht="31.5" customHeight="1" thickBot="1" x14ac:dyDescent="0.25">
      <c r="A8" s="128" t="s">
        <v>96</v>
      </c>
      <c r="B8" s="46"/>
      <c r="C8" s="46">
        <v>1148</v>
      </c>
      <c r="D8" s="64">
        <v>151663525</v>
      </c>
      <c r="E8" s="64"/>
      <c r="F8" s="46">
        <v>5325879</v>
      </c>
      <c r="G8" s="46"/>
      <c r="H8" s="46">
        <v>409572048</v>
      </c>
      <c r="I8" s="64">
        <v>16767528</v>
      </c>
      <c r="J8" s="64"/>
      <c r="K8" s="46"/>
      <c r="L8" s="107">
        <f>SUM(B8:K8)</f>
        <v>583330128</v>
      </c>
    </row>
    <row r="9" spans="1:12" ht="31.5" customHeight="1" thickBot="1" x14ac:dyDescent="0.25">
      <c r="A9" s="559" t="s">
        <v>204</v>
      </c>
      <c r="B9" s="46"/>
      <c r="C9" s="46"/>
      <c r="D9" s="64"/>
      <c r="E9" s="64"/>
      <c r="F9" s="46">
        <v>5036911</v>
      </c>
      <c r="G9" s="46"/>
      <c r="H9" s="46"/>
      <c r="I9" s="64"/>
      <c r="J9" s="64"/>
      <c r="K9" s="46">
        <v>27952245</v>
      </c>
      <c r="L9" s="107">
        <f t="shared" si="0"/>
        <v>32989156</v>
      </c>
    </row>
    <row r="10" spans="1:12" ht="31.5" customHeight="1" thickBot="1" x14ac:dyDescent="0.25">
      <c r="A10" s="559" t="s">
        <v>222</v>
      </c>
      <c r="B10" s="46"/>
      <c r="C10" s="46"/>
      <c r="D10" s="64"/>
      <c r="E10" s="64"/>
      <c r="F10" s="46">
        <v>48428898</v>
      </c>
      <c r="G10" s="46"/>
      <c r="H10" s="46"/>
      <c r="I10" s="64"/>
      <c r="J10" s="64"/>
      <c r="K10" s="46">
        <v>151462954</v>
      </c>
      <c r="L10" s="107">
        <f t="shared" si="0"/>
        <v>199891852</v>
      </c>
    </row>
    <row r="11" spans="1:12" ht="21" customHeight="1" thickBot="1" x14ac:dyDescent="0.25">
      <c r="A11" s="126" t="s">
        <v>129</v>
      </c>
      <c r="B11" s="46"/>
      <c r="C11" s="46"/>
      <c r="D11" s="64"/>
      <c r="E11" s="64"/>
      <c r="F11" s="46">
        <v>7847419</v>
      </c>
      <c r="G11" s="46"/>
      <c r="H11" s="46"/>
      <c r="I11" s="64"/>
      <c r="J11" s="46"/>
      <c r="K11" s="46"/>
      <c r="L11" s="107">
        <f t="shared" si="0"/>
        <v>7847419</v>
      </c>
    </row>
    <row r="12" spans="1:12" ht="21" customHeight="1" thickBot="1" x14ac:dyDescent="0.25">
      <c r="A12" s="129" t="s">
        <v>250</v>
      </c>
      <c r="B12" s="46">
        <v>72279935</v>
      </c>
      <c r="C12" s="46">
        <v>5551682</v>
      </c>
      <c r="D12" s="64">
        <v>2764663</v>
      </c>
      <c r="E12" s="64"/>
      <c r="F12" s="46"/>
      <c r="G12" s="46"/>
      <c r="H12" s="46">
        <v>4064000</v>
      </c>
      <c r="I12" s="64"/>
      <c r="J12" s="46"/>
      <c r="K12" s="46"/>
      <c r="L12" s="107">
        <f t="shared" si="0"/>
        <v>84660280</v>
      </c>
    </row>
    <row r="13" spans="1:12" ht="21" customHeight="1" thickBot="1" x14ac:dyDescent="0.25">
      <c r="A13" s="129" t="s">
        <v>102</v>
      </c>
      <c r="B13" s="46">
        <v>287672362</v>
      </c>
      <c r="C13" s="46">
        <v>28391040</v>
      </c>
      <c r="D13" s="64">
        <v>58969994</v>
      </c>
      <c r="E13" s="64"/>
      <c r="F13" s="46">
        <v>17105000</v>
      </c>
      <c r="G13" s="46"/>
      <c r="H13" s="46">
        <v>87613651</v>
      </c>
      <c r="I13" s="64">
        <v>14347688</v>
      </c>
      <c r="J13" s="64"/>
      <c r="K13" s="46"/>
      <c r="L13" s="107">
        <f t="shared" si="0"/>
        <v>494099735</v>
      </c>
    </row>
    <row r="14" spans="1:12" ht="21" customHeight="1" thickBot="1" x14ac:dyDescent="0.25">
      <c r="A14" s="129" t="s">
        <v>207</v>
      </c>
      <c r="B14" s="46">
        <v>13986</v>
      </c>
      <c r="C14" s="46"/>
      <c r="D14" s="64">
        <v>9362255</v>
      </c>
      <c r="E14" s="64"/>
      <c r="F14" s="46"/>
      <c r="G14" s="46"/>
      <c r="H14" s="46">
        <v>277100</v>
      </c>
      <c r="I14" s="64"/>
      <c r="J14" s="64"/>
      <c r="K14" s="46"/>
      <c r="L14" s="107">
        <f t="shared" si="0"/>
        <v>9653341</v>
      </c>
    </row>
    <row r="15" spans="1:12" s="70" customFormat="1" ht="21" customHeight="1" thickBot="1" x14ac:dyDescent="0.25">
      <c r="A15" s="126" t="s">
        <v>173</v>
      </c>
      <c r="B15" s="13"/>
      <c r="C15" s="46"/>
      <c r="D15" s="64"/>
      <c r="E15" s="64"/>
      <c r="F15" s="46"/>
      <c r="G15" s="46"/>
      <c r="H15" s="46"/>
      <c r="I15" s="64"/>
      <c r="J15" s="64"/>
      <c r="K15" s="46"/>
      <c r="L15" s="107">
        <f t="shared" si="0"/>
        <v>0</v>
      </c>
    </row>
    <row r="16" spans="1:12" s="70" customFormat="1" ht="21" customHeight="1" thickBot="1" x14ac:dyDescent="0.25">
      <c r="A16" s="126" t="s">
        <v>239</v>
      </c>
      <c r="B16" s="13"/>
      <c r="C16" s="46"/>
      <c r="D16" s="64">
        <v>30763540</v>
      </c>
      <c r="E16" s="64"/>
      <c r="F16" s="46"/>
      <c r="G16" s="46"/>
      <c r="H16" s="46">
        <v>104406531</v>
      </c>
      <c r="I16" s="64">
        <v>17416797</v>
      </c>
      <c r="J16" s="64"/>
      <c r="K16" s="46"/>
      <c r="L16" s="107">
        <f t="shared" si="0"/>
        <v>152586868</v>
      </c>
    </row>
    <row r="17" spans="1:12" s="70" customFormat="1" ht="21" customHeight="1" thickBot="1" x14ac:dyDescent="0.25">
      <c r="A17" s="126" t="s">
        <v>175</v>
      </c>
      <c r="B17" s="46"/>
      <c r="C17" s="46"/>
      <c r="D17" s="64">
        <v>11231000</v>
      </c>
      <c r="E17" s="64"/>
      <c r="F17" s="46"/>
      <c r="G17" s="46"/>
      <c r="H17" s="46"/>
      <c r="I17" s="64"/>
      <c r="J17" s="64"/>
      <c r="K17" s="46"/>
      <c r="L17" s="107">
        <f t="shared" si="0"/>
        <v>11231000</v>
      </c>
    </row>
    <row r="18" spans="1:12" s="70" customFormat="1" ht="21" customHeight="1" thickBot="1" x14ac:dyDescent="0.25">
      <c r="A18" s="550" t="s">
        <v>374</v>
      </c>
      <c r="B18" s="305"/>
      <c r="C18" s="46"/>
      <c r="D18" s="64">
        <v>2255131</v>
      </c>
      <c r="E18" s="64"/>
      <c r="F18" s="46"/>
      <c r="G18" s="46"/>
      <c r="H18" s="46">
        <v>15907029</v>
      </c>
      <c r="I18" s="64"/>
      <c r="J18" s="64"/>
      <c r="K18" s="46"/>
      <c r="L18" s="107">
        <f t="shared" si="0"/>
        <v>18162160</v>
      </c>
    </row>
    <row r="19" spans="1:12" s="70" customFormat="1" ht="21" customHeight="1" thickBot="1" x14ac:dyDescent="0.25">
      <c r="A19" s="560" t="s">
        <v>383</v>
      </c>
      <c r="B19" s="305"/>
      <c r="C19" s="46"/>
      <c r="D19" s="64">
        <v>2787851</v>
      </c>
      <c r="E19" s="64"/>
      <c r="F19" s="46"/>
      <c r="G19" s="46"/>
      <c r="H19" s="46">
        <v>44649497</v>
      </c>
      <c r="I19" s="64"/>
      <c r="J19" s="64"/>
      <c r="K19" s="46"/>
      <c r="L19" s="107">
        <f t="shared" si="0"/>
        <v>47437348</v>
      </c>
    </row>
    <row r="20" spans="1:12" s="70" customFormat="1" ht="21" customHeight="1" thickBot="1" x14ac:dyDescent="0.25">
      <c r="A20" s="560" t="s">
        <v>211</v>
      </c>
      <c r="B20" s="305"/>
      <c r="C20" s="46"/>
      <c r="D20" s="64">
        <v>313498062</v>
      </c>
      <c r="E20" s="64"/>
      <c r="F20" s="46">
        <v>26500</v>
      </c>
      <c r="G20" s="46"/>
      <c r="H20" s="46">
        <v>1179854776</v>
      </c>
      <c r="I20" s="64"/>
      <c r="J20" s="64"/>
      <c r="K20" s="46"/>
      <c r="L20" s="107">
        <f t="shared" si="0"/>
        <v>1493379338</v>
      </c>
    </row>
    <row r="21" spans="1:12" s="70" customFormat="1" ht="21" customHeight="1" thickBot="1" x14ac:dyDescent="0.25">
      <c r="A21" s="561" t="s">
        <v>384</v>
      </c>
      <c r="B21" s="305"/>
      <c r="C21" s="46"/>
      <c r="D21" s="64">
        <v>19739474</v>
      </c>
      <c r="E21" s="64"/>
      <c r="F21" s="46"/>
      <c r="G21" s="46"/>
      <c r="H21" s="46">
        <v>96323893</v>
      </c>
      <c r="I21" s="64"/>
      <c r="J21" s="64"/>
      <c r="K21" s="46"/>
      <c r="L21" s="107">
        <f t="shared" si="0"/>
        <v>116063367</v>
      </c>
    </row>
    <row r="22" spans="1:12" s="70" customFormat="1" ht="21" customHeight="1" thickBot="1" x14ac:dyDescent="0.25">
      <c r="A22" s="128" t="s">
        <v>128</v>
      </c>
      <c r="B22" s="46"/>
      <c r="C22" s="46"/>
      <c r="D22" s="64">
        <v>15058000</v>
      </c>
      <c r="E22" s="64"/>
      <c r="F22" s="46"/>
      <c r="G22" s="46"/>
      <c r="H22" s="46"/>
      <c r="I22" s="64"/>
      <c r="J22" s="64"/>
      <c r="K22" s="46"/>
      <c r="L22" s="107">
        <f t="shared" si="0"/>
        <v>15058000</v>
      </c>
    </row>
    <row r="23" spans="1:12" s="70" customFormat="1" ht="21" customHeight="1" thickBot="1" x14ac:dyDescent="0.25">
      <c r="A23" s="126" t="s">
        <v>97</v>
      </c>
      <c r="B23" s="46">
        <v>6321230</v>
      </c>
      <c r="C23" s="46">
        <v>1001632</v>
      </c>
      <c r="D23" s="64">
        <v>8728875</v>
      </c>
      <c r="E23" s="64"/>
      <c r="F23" s="46">
        <v>304800</v>
      </c>
      <c r="G23" s="46"/>
      <c r="H23" s="46"/>
      <c r="I23" s="64"/>
      <c r="J23" s="64">
        <v>280320</v>
      </c>
      <c r="K23" s="46"/>
      <c r="L23" s="107">
        <f t="shared" si="0"/>
        <v>16636857</v>
      </c>
    </row>
    <row r="24" spans="1:12" ht="21" customHeight="1" thickBot="1" x14ac:dyDescent="0.25">
      <c r="A24" s="126" t="s">
        <v>130</v>
      </c>
      <c r="B24" s="46">
        <v>920000</v>
      </c>
      <c r="C24" s="46">
        <v>248400</v>
      </c>
      <c r="D24" s="64">
        <v>3055550</v>
      </c>
      <c r="E24" s="64"/>
      <c r="F24" s="46"/>
      <c r="G24" s="46"/>
      <c r="H24" s="46">
        <v>440000</v>
      </c>
      <c r="I24" s="64"/>
      <c r="J24" s="46"/>
      <c r="K24" s="46"/>
      <c r="L24" s="107">
        <f t="shared" si="0"/>
        <v>4663950</v>
      </c>
    </row>
    <row r="25" spans="1:12" ht="21" customHeight="1" thickBot="1" x14ac:dyDescent="0.25">
      <c r="A25" s="126" t="s">
        <v>131</v>
      </c>
      <c r="B25" s="46"/>
      <c r="C25" s="46"/>
      <c r="D25" s="64">
        <v>9423456</v>
      </c>
      <c r="E25" s="64"/>
      <c r="F25" s="46"/>
      <c r="G25" s="46"/>
      <c r="H25" s="46"/>
      <c r="I25" s="64"/>
      <c r="J25" s="46"/>
      <c r="K25" s="46"/>
      <c r="L25" s="107">
        <f t="shared" si="0"/>
        <v>9423456</v>
      </c>
    </row>
    <row r="26" spans="1:12" ht="21" customHeight="1" thickBot="1" x14ac:dyDescent="0.25">
      <c r="A26" s="126" t="s">
        <v>132</v>
      </c>
      <c r="B26" s="46">
        <v>2000000</v>
      </c>
      <c r="C26" s="46">
        <v>350000</v>
      </c>
      <c r="D26" s="64">
        <v>29509998</v>
      </c>
      <c r="E26" s="64"/>
      <c r="F26" s="46"/>
      <c r="G26" s="46"/>
      <c r="H26" s="46"/>
      <c r="I26" s="64"/>
      <c r="J26" s="46"/>
      <c r="K26" s="46"/>
      <c r="L26" s="107">
        <f t="shared" si="0"/>
        <v>31859998</v>
      </c>
    </row>
    <row r="27" spans="1:12" ht="21" customHeight="1" thickBot="1" x14ac:dyDescent="0.25">
      <c r="A27" s="126" t="s">
        <v>133</v>
      </c>
      <c r="B27" s="46"/>
      <c r="C27" s="46"/>
      <c r="D27" s="64">
        <v>708164</v>
      </c>
      <c r="E27" s="64"/>
      <c r="F27" s="46"/>
      <c r="G27" s="46"/>
      <c r="H27" s="46">
        <v>881180</v>
      </c>
      <c r="I27" s="64"/>
      <c r="J27" s="46"/>
      <c r="K27" s="46"/>
      <c r="L27" s="107">
        <f t="shared" si="0"/>
        <v>1589344</v>
      </c>
    </row>
    <row r="28" spans="1:12" ht="21" customHeight="1" thickBot="1" x14ac:dyDescent="0.25">
      <c r="A28" s="126" t="s">
        <v>205</v>
      </c>
      <c r="B28" s="46"/>
      <c r="C28" s="46"/>
      <c r="D28" s="64"/>
      <c r="E28" s="64"/>
      <c r="F28" s="46"/>
      <c r="G28" s="46"/>
      <c r="H28" s="46"/>
      <c r="I28" s="64"/>
      <c r="J28" s="46"/>
      <c r="K28" s="46"/>
      <c r="L28" s="107">
        <f t="shared" si="0"/>
        <v>0</v>
      </c>
    </row>
    <row r="29" spans="1:12" s="133" customFormat="1" ht="21" customHeight="1" thickBot="1" x14ac:dyDescent="0.25">
      <c r="A29" s="306" t="s">
        <v>108</v>
      </c>
      <c r="B29" s="46"/>
      <c r="C29" s="46"/>
      <c r="D29" s="64"/>
      <c r="E29" s="64"/>
      <c r="F29" s="46"/>
      <c r="G29" s="46"/>
      <c r="H29" s="46"/>
      <c r="I29" s="64">
        <v>2000000</v>
      </c>
      <c r="J29" s="46"/>
      <c r="K29" s="46"/>
      <c r="L29" s="107">
        <f t="shared" si="0"/>
        <v>2000000</v>
      </c>
    </row>
    <row r="30" spans="1:12" ht="21" customHeight="1" thickBot="1" x14ac:dyDescent="0.25">
      <c r="A30" s="126" t="s">
        <v>127</v>
      </c>
      <c r="B30" s="46"/>
      <c r="C30" s="46"/>
      <c r="D30" s="64">
        <v>28225</v>
      </c>
      <c r="E30" s="64"/>
      <c r="F30" s="46"/>
      <c r="G30" s="46"/>
      <c r="H30" s="46"/>
      <c r="I30" s="64"/>
      <c r="J30" s="64"/>
      <c r="K30" s="46"/>
      <c r="L30" s="107">
        <f t="shared" si="0"/>
        <v>28225</v>
      </c>
    </row>
    <row r="31" spans="1:12" ht="21" customHeight="1" thickBot="1" x14ac:dyDescent="0.25">
      <c r="A31" s="129" t="s">
        <v>206</v>
      </c>
      <c r="B31" s="46"/>
      <c r="C31" s="46"/>
      <c r="D31" s="64"/>
      <c r="E31" s="64"/>
      <c r="F31" s="46">
        <v>4308000</v>
      </c>
      <c r="G31" s="46"/>
      <c r="H31" s="46"/>
      <c r="I31" s="64"/>
      <c r="J31" s="64"/>
      <c r="K31" s="46"/>
      <c r="L31" s="107">
        <f t="shared" si="0"/>
        <v>4308000</v>
      </c>
    </row>
    <row r="32" spans="1:12" ht="21" customHeight="1" thickBot="1" x14ac:dyDescent="0.25">
      <c r="A32" s="129" t="s">
        <v>247</v>
      </c>
      <c r="B32" s="46"/>
      <c r="C32" s="46"/>
      <c r="D32" s="64"/>
      <c r="E32" s="64"/>
      <c r="F32" s="46"/>
      <c r="G32" s="46"/>
      <c r="H32" s="46"/>
      <c r="I32" s="64"/>
      <c r="J32" s="64"/>
      <c r="K32" s="46"/>
      <c r="L32" s="107">
        <f t="shared" si="0"/>
        <v>0</v>
      </c>
    </row>
    <row r="33" spans="1:12" ht="21" customHeight="1" thickBot="1" x14ac:dyDescent="0.25">
      <c r="A33" s="129" t="s">
        <v>240</v>
      </c>
      <c r="B33" s="46">
        <v>42620</v>
      </c>
      <c r="C33" s="46">
        <v>23802</v>
      </c>
      <c r="D33" s="64">
        <v>2424616</v>
      </c>
      <c r="E33" s="64"/>
      <c r="F33" s="46"/>
      <c r="G33" s="46"/>
      <c r="H33" s="46"/>
      <c r="I33" s="64"/>
      <c r="J33" s="64"/>
      <c r="K33" s="46"/>
      <c r="L33" s="107">
        <f t="shared" si="0"/>
        <v>2491038</v>
      </c>
    </row>
    <row r="34" spans="1:12" ht="21" customHeight="1" thickBot="1" x14ac:dyDescent="0.25">
      <c r="A34" s="129" t="s">
        <v>223</v>
      </c>
      <c r="B34" s="46"/>
      <c r="C34" s="46"/>
      <c r="D34" s="64">
        <v>10477737</v>
      </c>
      <c r="E34" s="64"/>
      <c r="F34" s="46"/>
      <c r="G34" s="46"/>
      <c r="H34" s="46"/>
      <c r="I34" s="64"/>
      <c r="J34" s="64"/>
      <c r="K34" s="46"/>
      <c r="L34" s="107">
        <f t="shared" si="0"/>
        <v>10477737</v>
      </c>
    </row>
    <row r="35" spans="1:12" ht="21" customHeight="1" thickBot="1" x14ac:dyDescent="0.25">
      <c r="A35" s="129" t="s">
        <v>176</v>
      </c>
      <c r="B35" s="46"/>
      <c r="C35" s="46"/>
      <c r="D35" s="64"/>
      <c r="E35" s="64">
        <v>735000</v>
      </c>
      <c r="F35" s="46"/>
      <c r="G35" s="46"/>
      <c r="H35" s="46"/>
      <c r="I35" s="64"/>
      <c r="J35" s="64"/>
      <c r="K35" s="46"/>
      <c r="L35" s="107">
        <f t="shared" si="0"/>
        <v>735000</v>
      </c>
    </row>
    <row r="36" spans="1:12" ht="28.5" customHeight="1" thickBot="1" x14ac:dyDescent="0.25">
      <c r="A36" s="127" t="s">
        <v>95</v>
      </c>
      <c r="B36" s="46"/>
      <c r="C36" s="46"/>
      <c r="D36" s="64">
        <v>294920</v>
      </c>
      <c r="E36" s="64"/>
      <c r="F36" s="46">
        <v>5500000</v>
      </c>
      <c r="G36" s="46"/>
      <c r="H36" s="46"/>
      <c r="I36" s="64"/>
      <c r="J36" s="64"/>
      <c r="K36" s="46"/>
      <c r="L36" s="107">
        <f t="shared" si="0"/>
        <v>5794920</v>
      </c>
    </row>
    <row r="37" spans="1:12" ht="21" customHeight="1" thickBot="1" x14ac:dyDescent="0.25">
      <c r="A37" s="129" t="s">
        <v>101</v>
      </c>
      <c r="B37" s="46">
        <v>3947050</v>
      </c>
      <c r="C37" s="46">
        <v>684194</v>
      </c>
      <c r="D37" s="64">
        <v>1338118</v>
      </c>
      <c r="E37" s="64"/>
      <c r="F37" s="46"/>
      <c r="G37" s="46"/>
      <c r="H37" s="46"/>
      <c r="I37" s="52"/>
      <c r="J37" s="52"/>
      <c r="K37" s="46"/>
      <c r="L37" s="107">
        <f t="shared" si="0"/>
        <v>5969362</v>
      </c>
    </row>
    <row r="38" spans="1:12" ht="21" customHeight="1" thickBot="1" x14ac:dyDescent="0.25">
      <c r="A38" s="129" t="s">
        <v>134</v>
      </c>
      <c r="B38" s="46"/>
      <c r="C38" s="46"/>
      <c r="D38" s="64">
        <v>150000</v>
      </c>
      <c r="E38" s="64">
        <v>8714594</v>
      </c>
      <c r="F38" s="46">
        <v>8977121</v>
      </c>
      <c r="G38" s="46"/>
      <c r="H38" s="46"/>
      <c r="I38" s="64"/>
      <c r="J38" s="64"/>
      <c r="K38" s="46"/>
      <c r="L38" s="107">
        <f>SUM(B38:K38)</f>
        <v>17841715</v>
      </c>
    </row>
    <row r="39" spans="1:12" ht="24.75" customHeight="1" thickBot="1" x14ac:dyDescent="0.25">
      <c r="A39" s="366" t="s">
        <v>281</v>
      </c>
      <c r="B39" s="46">
        <v>12983329</v>
      </c>
      <c r="C39" s="46">
        <v>2272086</v>
      </c>
      <c r="D39" s="64">
        <v>32017596</v>
      </c>
      <c r="E39" s="64"/>
      <c r="F39" s="46">
        <v>3684400</v>
      </c>
      <c r="G39" s="46"/>
      <c r="H39" s="46">
        <v>3590464</v>
      </c>
      <c r="I39" s="64">
        <v>3590464</v>
      </c>
      <c r="J39" s="64"/>
      <c r="K39" s="46"/>
      <c r="L39" s="107">
        <f>SUM(B39:K39)</f>
        <v>58138339</v>
      </c>
    </row>
    <row r="40" spans="1:12" ht="21" customHeight="1" thickBot="1" x14ac:dyDescent="0.25">
      <c r="A40" s="126" t="s">
        <v>100</v>
      </c>
      <c r="B40" s="46"/>
      <c r="C40" s="46"/>
      <c r="D40" s="64">
        <v>6049272</v>
      </c>
      <c r="E40" s="64"/>
      <c r="F40" s="46"/>
      <c r="G40" s="46"/>
      <c r="H40" s="46"/>
      <c r="I40" s="64"/>
      <c r="J40" s="46"/>
      <c r="K40" s="46">
        <v>55274965</v>
      </c>
      <c r="L40" s="107">
        <f t="shared" si="0"/>
        <v>61324237</v>
      </c>
    </row>
    <row r="41" spans="1:12" ht="21" customHeight="1" thickBot="1" x14ac:dyDescent="0.25">
      <c r="A41" s="68" t="s">
        <v>12</v>
      </c>
      <c r="B41" s="71">
        <f t="shared" ref="B41:K41" si="1">SUM(B5:B40)</f>
        <v>405857460</v>
      </c>
      <c r="C41" s="71">
        <f t="shared" si="1"/>
        <v>42230519</v>
      </c>
      <c r="D41" s="71">
        <f t="shared" si="1"/>
        <v>741774329</v>
      </c>
      <c r="E41" s="71">
        <f t="shared" si="1"/>
        <v>9449594</v>
      </c>
      <c r="F41" s="71">
        <f t="shared" si="1"/>
        <v>134743774</v>
      </c>
      <c r="G41" s="71">
        <f t="shared" si="1"/>
        <v>2352165</v>
      </c>
      <c r="H41" s="71">
        <f t="shared" si="1"/>
        <v>1950013926</v>
      </c>
      <c r="I41" s="71">
        <f t="shared" si="1"/>
        <v>55122477</v>
      </c>
      <c r="J41" s="71">
        <f t="shared" si="1"/>
        <v>280320</v>
      </c>
      <c r="K41" s="71">
        <f t="shared" si="1"/>
        <v>234690164</v>
      </c>
      <c r="L41" s="107">
        <f t="shared" ref="L41" si="2">SUM(B41:K41)</f>
        <v>3576514728</v>
      </c>
    </row>
    <row r="43" spans="1:12" x14ac:dyDescent="0.2">
      <c r="E43" s="2"/>
      <c r="J43" s="65"/>
      <c r="L43" s="2"/>
    </row>
    <row r="44" spans="1:12" s="282" customFormat="1" x14ac:dyDescent="0.2">
      <c r="F44" s="358"/>
      <c r="G44" s="358"/>
    </row>
    <row r="45" spans="1:12" x14ac:dyDescent="0.2">
      <c r="A45" s="72"/>
      <c r="B45" s="15"/>
      <c r="C45" s="15"/>
      <c r="D45" s="15"/>
      <c r="E45" s="15"/>
      <c r="F45" s="15"/>
      <c r="G45" s="15"/>
      <c r="H45" s="15"/>
    </row>
    <row r="46" spans="1:12" x14ac:dyDescent="0.2">
      <c r="A46" s="73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65"/>
    </row>
    <row r="47" spans="1:12" x14ac:dyDescent="0.2">
      <c r="A47" s="19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</row>
    <row r="48" spans="1:12" x14ac:dyDescent="0.2">
      <c r="A48" s="19"/>
      <c r="B48" s="60"/>
      <c r="C48" s="60"/>
      <c r="D48" s="61"/>
      <c r="E48" s="60"/>
      <c r="F48" s="60"/>
      <c r="G48" s="60"/>
      <c r="H48" s="60"/>
    </row>
    <row r="49" spans="1:11" x14ac:dyDescent="0.2">
      <c r="A49" s="19"/>
      <c r="B49" s="60"/>
      <c r="C49" s="60"/>
      <c r="D49" s="60"/>
      <c r="E49" s="60"/>
      <c r="F49" s="60"/>
      <c r="G49" s="60"/>
      <c r="H49" s="60"/>
    </row>
    <row r="50" spans="1:11" x14ac:dyDescent="0.2">
      <c r="A50" s="19"/>
      <c r="B50" s="60"/>
      <c r="C50" s="60"/>
      <c r="D50" s="60"/>
      <c r="E50" s="60"/>
      <c r="F50" s="60"/>
      <c r="G50" s="60"/>
      <c r="H50" s="60"/>
      <c r="K50" s="2"/>
    </row>
    <row r="51" spans="1:11" x14ac:dyDescent="0.2">
      <c r="A51" s="19"/>
      <c r="B51" s="60"/>
      <c r="C51" s="60"/>
      <c r="D51" s="60"/>
      <c r="E51" s="60"/>
      <c r="F51" s="60"/>
      <c r="G51" s="60"/>
      <c r="H51" s="60"/>
    </row>
    <row r="52" spans="1:11" x14ac:dyDescent="0.2">
      <c r="A52" s="19"/>
      <c r="B52" s="60"/>
      <c r="C52" s="60"/>
      <c r="D52" s="60"/>
      <c r="E52" s="60"/>
      <c r="F52" s="60"/>
      <c r="G52" s="60"/>
      <c r="H52" s="60"/>
    </row>
    <row r="53" spans="1:11" x14ac:dyDescent="0.2">
      <c r="A53" s="19"/>
      <c r="B53" s="60"/>
      <c r="C53" s="60"/>
      <c r="D53" s="60"/>
      <c r="E53" s="60"/>
      <c r="F53" s="60"/>
      <c r="G53" s="60"/>
      <c r="H53" s="60"/>
    </row>
    <row r="54" spans="1:11" x14ac:dyDescent="0.2">
      <c r="A54" s="19"/>
      <c r="B54" s="60"/>
      <c r="C54" s="60"/>
      <c r="D54" s="60"/>
      <c r="E54" s="60"/>
      <c r="F54" s="60"/>
      <c r="G54" s="60"/>
      <c r="H54" s="60"/>
    </row>
    <row r="55" spans="1:11" x14ac:dyDescent="0.2">
      <c r="A55" s="19"/>
      <c r="B55" s="60"/>
      <c r="C55" s="60"/>
      <c r="D55" s="60"/>
      <c r="E55" s="60"/>
      <c r="F55" s="60"/>
      <c r="G55" s="60"/>
      <c r="H55" s="60"/>
    </row>
    <row r="56" spans="1:11" x14ac:dyDescent="0.2">
      <c r="A56" s="19"/>
      <c r="B56" s="60"/>
      <c r="C56" s="60"/>
      <c r="D56" s="60"/>
      <c r="E56" s="60"/>
      <c r="F56" s="60"/>
      <c r="G56" s="60"/>
      <c r="H56" s="60"/>
    </row>
    <row r="57" spans="1:11" x14ac:dyDescent="0.2">
      <c r="A57" s="19"/>
      <c r="B57" s="60"/>
      <c r="C57" s="60"/>
      <c r="D57" s="60"/>
      <c r="E57" s="60"/>
      <c r="F57" s="60"/>
      <c r="G57" s="60"/>
      <c r="H57" s="60"/>
    </row>
    <row r="58" spans="1:11" x14ac:dyDescent="0.2">
      <c r="A58" s="19"/>
      <c r="B58" s="60"/>
      <c r="C58" s="60"/>
      <c r="D58" s="60"/>
      <c r="E58" s="60"/>
      <c r="F58" s="60"/>
      <c r="G58" s="60"/>
      <c r="H58" s="60"/>
      <c r="I58" s="1"/>
    </row>
    <row r="59" spans="1:11" x14ac:dyDescent="0.2">
      <c r="A59" s="19"/>
      <c r="B59" s="60"/>
      <c r="C59" s="60"/>
      <c r="D59" s="60"/>
      <c r="E59" s="60"/>
      <c r="F59" s="60"/>
      <c r="G59" s="60"/>
      <c r="H59" s="60"/>
    </row>
    <row r="60" spans="1:11" x14ac:dyDescent="0.2">
      <c r="A60" s="19"/>
      <c r="B60" s="60"/>
      <c r="C60" s="60"/>
      <c r="D60" s="60"/>
      <c r="E60" s="60"/>
      <c r="F60" s="60"/>
      <c r="G60" s="60"/>
      <c r="H60" s="60"/>
    </row>
    <row r="61" spans="1:11" x14ac:dyDescent="0.2">
      <c r="A61" s="73"/>
      <c r="B61" s="62"/>
      <c r="C61" s="62"/>
      <c r="D61" s="62"/>
      <c r="E61" s="62"/>
      <c r="F61" s="62"/>
      <c r="G61" s="62"/>
      <c r="H61" s="62"/>
    </row>
    <row r="62" spans="1:11" x14ac:dyDescent="0.2">
      <c r="B62" s="1"/>
      <c r="C62" s="1"/>
      <c r="D62" s="1"/>
      <c r="E62" s="1"/>
      <c r="F62" s="1"/>
      <c r="G62" s="1"/>
      <c r="H62" s="1"/>
    </row>
    <row r="63" spans="1:11" x14ac:dyDescent="0.2">
      <c r="B63" s="1"/>
      <c r="C63" s="1"/>
      <c r="D63" s="1"/>
      <c r="E63" s="1"/>
      <c r="F63" s="1"/>
      <c r="G63" s="1"/>
      <c r="H63" s="1"/>
    </row>
  </sheetData>
  <mergeCells count="2">
    <mergeCell ref="A2:L2"/>
    <mergeCell ref="A4:A5"/>
  </mergeCells>
  <phoneticPr fontId="31" type="noConversion"/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>
    <oddHeader>&amp;R2.1. sz. melléklet
..../ 2021.(II.15.) Egyek Önk.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L54"/>
  <sheetViews>
    <sheetView view="pageLayout" topLeftCell="B25" zoomScaleNormal="100" zoomScaleSheetLayoutView="100" workbookViewId="0">
      <selection activeCell="L9" sqref="K9:L9"/>
    </sheetView>
  </sheetViews>
  <sheetFormatPr defaultRowHeight="12.75" x14ac:dyDescent="0.2"/>
  <cols>
    <col min="1" max="1" width="49" customWidth="1"/>
    <col min="2" max="2" width="15.7109375" customWidth="1"/>
    <col min="3" max="3" width="17.28515625" customWidth="1"/>
    <col min="4" max="4" width="21" customWidth="1"/>
    <col min="5" max="5" width="17.5703125" customWidth="1"/>
    <col min="6" max="7" width="18" customWidth="1"/>
    <col min="8" max="8" width="16.42578125" customWidth="1"/>
    <col min="9" max="9" width="15.7109375" customWidth="1"/>
    <col min="10" max="10" width="15.140625" customWidth="1"/>
    <col min="11" max="11" width="16.7109375" customWidth="1"/>
    <col min="12" max="12" width="17.28515625" customWidth="1"/>
  </cols>
  <sheetData>
    <row r="2" spans="1:12" ht="15.75" x14ac:dyDescent="0.25">
      <c r="A2" s="750" t="s">
        <v>375</v>
      </c>
      <c r="B2" s="751"/>
      <c r="C2" s="751"/>
      <c r="D2" s="751"/>
      <c r="E2" s="751"/>
      <c r="F2" s="751"/>
      <c r="G2" s="751"/>
      <c r="H2" s="751"/>
      <c r="I2" s="752"/>
      <c r="J2" s="752"/>
      <c r="K2" s="752"/>
      <c r="L2" s="752"/>
    </row>
    <row r="3" spans="1:12" ht="13.5" thickBot="1" x14ac:dyDescent="0.25">
      <c r="L3" s="110"/>
    </row>
    <row r="4" spans="1:12" ht="102" customHeight="1" thickBot="1" x14ac:dyDescent="0.25">
      <c r="A4" s="702" t="s">
        <v>94</v>
      </c>
      <c r="B4" s="85" t="s">
        <v>112</v>
      </c>
      <c r="C4" s="85" t="s">
        <v>123</v>
      </c>
      <c r="D4" s="85" t="s">
        <v>114</v>
      </c>
      <c r="E4" s="85" t="s">
        <v>124</v>
      </c>
      <c r="F4" s="85" t="s">
        <v>120</v>
      </c>
      <c r="G4" s="85" t="s">
        <v>224</v>
      </c>
      <c r="H4" s="85" t="s">
        <v>116</v>
      </c>
      <c r="I4" s="85" t="s">
        <v>117</v>
      </c>
      <c r="J4" s="85" t="s">
        <v>118</v>
      </c>
      <c r="K4" s="85" t="s">
        <v>126</v>
      </c>
      <c r="L4" s="86" t="s">
        <v>15</v>
      </c>
    </row>
    <row r="5" spans="1:12" ht="21" customHeight="1" thickBot="1" x14ac:dyDescent="0.25">
      <c r="A5" s="704"/>
      <c r="B5" s="361" t="s">
        <v>269</v>
      </c>
      <c r="C5" s="361" t="s">
        <v>269</v>
      </c>
      <c r="D5" s="361" t="s">
        <v>269</v>
      </c>
      <c r="E5" s="361" t="s">
        <v>269</v>
      </c>
      <c r="F5" s="361" t="s">
        <v>269</v>
      </c>
      <c r="G5" s="361" t="s">
        <v>269</v>
      </c>
      <c r="H5" s="361" t="s">
        <v>269</v>
      </c>
      <c r="I5" s="361" t="s">
        <v>269</v>
      </c>
      <c r="J5" s="361" t="s">
        <v>269</v>
      </c>
      <c r="K5" s="361" t="s">
        <v>269</v>
      </c>
      <c r="L5" s="361" t="s">
        <v>269</v>
      </c>
    </row>
    <row r="6" spans="1:12" ht="21" customHeight="1" thickBot="1" x14ac:dyDescent="0.25">
      <c r="A6" s="547" t="s">
        <v>135</v>
      </c>
      <c r="B6" s="305">
        <f>'önkormányzat kiadásai 2.1. '!B6</f>
        <v>19676948</v>
      </c>
      <c r="C6" s="46">
        <f>'önkormányzat kiadásai 2.1. '!C6</f>
        <v>3706535</v>
      </c>
      <c r="D6" s="64">
        <f>'önkormányzat kiadásai 2.1. '!D6</f>
        <v>18210512</v>
      </c>
      <c r="E6" s="64"/>
      <c r="F6" s="46">
        <f>'önkormányzat kiadásai 2.1. '!F6</f>
        <v>23198846</v>
      </c>
      <c r="G6" s="46">
        <f>'önkormányzat kiadásai 2.1. '!G6</f>
        <v>2352165</v>
      </c>
      <c r="H6" s="46">
        <f>'önkormányzat kiadásai 2.1. '!H6</f>
        <v>1983597</v>
      </c>
      <c r="I6" s="64"/>
      <c r="J6" s="64"/>
      <c r="K6" s="46"/>
      <c r="L6" s="107">
        <f>SUM(B6:K6)</f>
        <v>69128603</v>
      </c>
    </row>
    <row r="7" spans="1:12" ht="21" customHeight="1" thickBot="1" x14ac:dyDescent="0.25">
      <c r="A7" s="548" t="s">
        <v>103</v>
      </c>
      <c r="B7" s="305"/>
      <c r="C7" s="46"/>
      <c r="D7" s="64">
        <f>'önkormányzat kiadásai 2.1. '!D7</f>
        <v>1263795</v>
      </c>
      <c r="E7" s="64"/>
      <c r="F7" s="46">
        <f>'önkormányzat kiadásai 2.1. '!F7</f>
        <v>5000000</v>
      </c>
      <c r="G7" s="562"/>
      <c r="H7" s="46">
        <f>'önkormányzat kiadásai 2.1. '!H7</f>
        <v>450160</v>
      </c>
      <c r="I7" s="64">
        <f>'önkormányzat kiadásai 2.1. '!I7</f>
        <v>1000000</v>
      </c>
      <c r="J7" s="64"/>
      <c r="K7" s="46"/>
      <c r="L7" s="107">
        <f t="shared" ref="L7:L34" si="0">SUM(B7:K7)</f>
        <v>7713955</v>
      </c>
    </row>
    <row r="8" spans="1:12" ht="31.5" customHeight="1" thickBot="1" x14ac:dyDescent="0.25">
      <c r="A8" s="549" t="s">
        <v>96</v>
      </c>
      <c r="B8" s="305"/>
      <c r="C8" s="46">
        <f>'önkormányzat kiadásai 2.1. '!C8</f>
        <v>1148</v>
      </c>
      <c r="D8" s="64">
        <f>'önkormányzat kiadásai 2.1. '!D8</f>
        <v>151663525</v>
      </c>
      <c r="E8" s="64"/>
      <c r="F8" s="46">
        <f>'önkormányzat kiadásai 2.1. '!F8</f>
        <v>5325879</v>
      </c>
      <c r="G8" s="562"/>
      <c r="H8" s="46">
        <f>'önkormányzat kiadásai 2.1. '!H8</f>
        <v>409572048</v>
      </c>
      <c r="I8" s="64">
        <f>'önkormányzat kiadásai 2.1. '!I8</f>
        <v>16767528</v>
      </c>
      <c r="J8" s="64"/>
      <c r="K8" s="46"/>
      <c r="L8" s="107">
        <f>SUM(B8:K8)</f>
        <v>583330128</v>
      </c>
    </row>
    <row r="9" spans="1:12" ht="31.5" customHeight="1" thickBot="1" x14ac:dyDescent="0.25">
      <c r="A9" s="549" t="s">
        <v>204</v>
      </c>
      <c r="B9" s="305"/>
      <c r="C9" s="46"/>
      <c r="D9" s="64"/>
      <c r="E9" s="64"/>
      <c r="F9" s="46">
        <f>'önkormányzat kiadásai 2.1. '!F9</f>
        <v>5036911</v>
      </c>
      <c r="G9" s="562"/>
      <c r="H9" s="562"/>
      <c r="I9" s="563"/>
      <c r="J9" s="64">
        <f>'önkormányzat kiadásai 2.1. '!J9</f>
        <v>0</v>
      </c>
      <c r="K9" s="46">
        <v>27952245</v>
      </c>
      <c r="L9" s="107">
        <f t="shared" si="0"/>
        <v>32989156</v>
      </c>
    </row>
    <row r="10" spans="1:12" ht="31.5" customHeight="1" thickBot="1" x14ac:dyDescent="0.25">
      <c r="A10" s="549" t="s">
        <v>222</v>
      </c>
      <c r="B10" s="305"/>
      <c r="C10" s="46"/>
      <c r="D10" s="64"/>
      <c r="E10" s="64"/>
      <c r="F10" s="46">
        <v>37069898</v>
      </c>
      <c r="G10" s="46"/>
      <c r="H10" s="46"/>
      <c r="I10" s="64"/>
      <c r="J10" s="64"/>
      <c r="K10" s="46">
        <f>'önkormányzat kiadásai 2.1. '!K10</f>
        <v>151462954</v>
      </c>
      <c r="L10" s="107">
        <f t="shared" si="0"/>
        <v>188532852</v>
      </c>
    </row>
    <row r="11" spans="1:12" ht="21" customHeight="1" thickBot="1" x14ac:dyDescent="0.25">
      <c r="A11" s="548" t="s">
        <v>129</v>
      </c>
      <c r="B11" s="305"/>
      <c r="C11" s="46"/>
      <c r="D11" s="64"/>
      <c r="E11" s="64"/>
      <c r="F11" s="46">
        <f>'önkormányzat kiadásai 2.1. '!F11</f>
        <v>7847419</v>
      </c>
      <c r="G11" s="46"/>
      <c r="H11" s="46"/>
      <c r="I11" s="64"/>
      <c r="J11" s="46"/>
      <c r="K11" s="46"/>
      <c r="L11" s="107">
        <f t="shared" si="0"/>
        <v>7847419</v>
      </c>
    </row>
    <row r="12" spans="1:12" ht="21" customHeight="1" thickBot="1" x14ac:dyDescent="0.25">
      <c r="A12" s="548" t="s">
        <v>250</v>
      </c>
      <c r="B12" s="305">
        <v>72279935</v>
      </c>
      <c r="C12" s="46">
        <v>5551682</v>
      </c>
      <c r="D12" s="64">
        <v>2764663</v>
      </c>
      <c r="E12" s="64"/>
      <c r="F12" s="46"/>
      <c r="G12" s="46"/>
      <c r="H12" s="46">
        <v>4064000</v>
      </c>
      <c r="I12" s="64"/>
      <c r="J12" s="46"/>
      <c r="K12" s="46"/>
      <c r="L12" s="107">
        <f t="shared" si="0"/>
        <v>84660280</v>
      </c>
    </row>
    <row r="13" spans="1:12" ht="21" customHeight="1" thickBot="1" x14ac:dyDescent="0.25">
      <c r="A13" s="548" t="s">
        <v>102</v>
      </c>
      <c r="B13" s="305">
        <v>287672362</v>
      </c>
      <c r="C13" s="46">
        <v>28391040</v>
      </c>
      <c r="D13" s="64">
        <v>58969994</v>
      </c>
      <c r="E13" s="64"/>
      <c r="F13" s="46">
        <v>17105000</v>
      </c>
      <c r="G13" s="46"/>
      <c r="H13" s="46">
        <v>87613651</v>
      </c>
      <c r="I13" s="64">
        <v>14347688</v>
      </c>
      <c r="J13" s="64"/>
      <c r="K13" s="46"/>
      <c r="L13" s="107">
        <f t="shared" si="0"/>
        <v>494099735</v>
      </c>
    </row>
    <row r="14" spans="1:12" ht="21" customHeight="1" thickBot="1" x14ac:dyDescent="0.25">
      <c r="A14" s="548" t="s">
        <v>207</v>
      </c>
      <c r="B14" s="305">
        <v>13986</v>
      </c>
      <c r="C14" s="46"/>
      <c r="D14" s="64">
        <v>9362255</v>
      </c>
      <c r="E14" s="64"/>
      <c r="F14" s="46"/>
      <c r="G14" s="46"/>
      <c r="H14" s="46">
        <v>277100</v>
      </c>
      <c r="I14" s="64"/>
      <c r="J14" s="64"/>
      <c r="K14" s="46"/>
      <c r="L14" s="107">
        <f t="shared" si="0"/>
        <v>9653341</v>
      </c>
    </row>
    <row r="15" spans="1:12" s="70" customFormat="1" ht="21" customHeight="1" thickBot="1" x14ac:dyDescent="0.25">
      <c r="A15" s="548" t="s">
        <v>173</v>
      </c>
      <c r="B15" s="375"/>
      <c r="C15" s="46"/>
      <c r="D15" s="64"/>
      <c r="E15" s="64"/>
      <c r="F15" s="46"/>
      <c r="G15" s="46"/>
      <c r="H15" s="46"/>
      <c r="I15" s="64"/>
      <c r="J15" s="64"/>
      <c r="K15" s="46"/>
      <c r="L15" s="107">
        <f t="shared" si="0"/>
        <v>0</v>
      </c>
    </row>
    <row r="16" spans="1:12" s="70" customFormat="1" ht="21" customHeight="1" thickBot="1" x14ac:dyDescent="0.25">
      <c r="A16" s="548" t="s">
        <v>239</v>
      </c>
      <c r="B16" s="375"/>
      <c r="C16" s="46"/>
      <c r="D16" s="64">
        <v>30763540</v>
      </c>
      <c r="E16" s="64"/>
      <c r="F16" s="46"/>
      <c r="G16" s="46"/>
      <c r="H16" s="46">
        <v>104406531</v>
      </c>
      <c r="I16" s="64">
        <v>17416797</v>
      </c>
      <c r="J16" s="64"/>
      <c r="K16" s="46"/>
      <c r="L16" s="107">
        <f t="shared" si="0"/>
        <v>152586868</v>
      </c>
    </row>
    <row r="17" spans="1:12" s="70" customFormat="1" ht="21" customHeight="1" thickBot="1" x14ac:dyDescent="0.25">
      <c r="A17" s="548" t="s">
        <v>175</v>
      </c>
      <c r="B17" s="305"/>
      <c r="C17" s="46"/>
      <c r="D17" s="64">
        <v>11231000</v>
      </c>
      <c r="E17" s="64"/>
      <c r="F17" s="46"/>
      <c r="G17" s="46"/>
      <c r="H17" s="46"/>
      <c r="I17" s="64"/>
      <c r="J17" s="64"/>
      <c r="K17" s="46"/>
      <c r="L17" s="107">
        <f t="shared" si="0"/>
        <v>11231000</v>
      </c>
    </row>
    <row r="18" spans="1:12" s="70" customFormat="1" ht="21" customHeight="1" thickBot="1" x14ac:dyDescent="0.25">
      <c r="A18" s="550" t="s">
        <v>374</v>
      </c>
      <c r="B18" s="305"/>
      <c r="C18" s="46"/>
      <c r="D18" s="64">
        <v>2255131</v>
      </c>
      <c r="E18" s="64"/>
      <c r="F18" s="46"/>
      <c r="G18" s="46"/>
      <c r="H18" s="46">
        <v>15907029</v>
      </c>
      <c r="I18" s="64"/>
      <c r="J18" s="64"/>
      <c r="K18" s="46"/>
      <c r="L18" s="107">
        <f t="shared" si="0"/>
        <v>18162160</v>
      </c>
    </row>
    <row r="19" spans="1:12" s="70" customFormat="1" ht="21" customHeight="1" thickBot="1" x14ac:dyDescent="0.25">
      <c r="A19" s="550" t="s">
        <v>383</v>
      </c>
      <c r="B19" s="305"/>
      <c r="C19" s="46"/>
      <c r="D19" s="64">
        <v>2787851</v>
      </c>
      <c r="E19" s="64"/>
      <c r="F19" s="46"/>
      <c r="G19" s="46"/>
      <c r="H19" s="46">
        <v>44649497</v>
      </c>
      <c r="I19" s="64"/>
      <c r="J19" s="64"/>
      <c r="K19" s="46"/>
      <c r="L19" s="107">
        <f t="shared" si="0"/>
        <v>47437348</v>
      </c>
    </row>
    <row r="20" spans="1:12" s="70" customFormat="1" ht="21" customHeight="1" thickBot="1" x14ac:dyDescent="0.25">
      <c r="A20" s="550" t="s">
        <v>211</v>
      </c>
      <c r="B20" s="305"/>
      <c r="C20" s="46"/>
      <c r="D20" s="64">
        <v>313498062</v>
      </c>
      <c r="E20" s="64"/>
      <c r="F20" s="46">
        <v>26500</v>
      </c>
      <c r="G20" s="46"/>
      <c r="H20" s="46">
        <v>1179854776</v>
      </c>
      <c r="I20" s="64"/>
      <c r="J20" s="64"/>
      <c r="K20" s="46"/>
      <c r="L20" s="107">
        <f t="shared" si="0"/>
        <v>1493379338</v>
      </c>
    </row>
    <row r="21" spans="1:12" s="70" customFormat="1" ht="21" customHeight="1" thickBot="1" x14ac:dyDescent="0.25">
      <c r="A21" s="550" t="s">
        <v>384</v>
      </c>
      <c r="B21" s="305"/>
      <c r="C21" s="46"/>
      <c r="D21" s="64">
        <v>19739474</v>
      </c>
      <c r="E21" s="64"/>
      <c r="F21" s="46"/>
      <c r="G21" s="46"/>
      <c r="H21" s="46">
        <v>96323893</v>
      </c>
      <c r="I21" s="64"/>
      <c r="J21" s="64"/>
      <c r="K21" s="46"/>
      <c r="L21" s="107">
        <f t="shared" si="0"/>
        <v>116063367</v>
      </c>
    </row>
    <row r="22" spans="1:12" s="70" customFormat="1" ht="21" customHeight="1" thickBot="1" x14ac:dyDescent="0.25">
      <c r="A22" s="549" t="s">
        <v>128</v>
      </c>
      <c r="B22" s="305"/>
      <c r="C22" s="46"/>
      <c r="D22" s="64">
        <v>15058000</v>
      </c>
      <c r="E22" s="64"/>
      <c r="F22" s="46"/>
      <c r="G22" s="46"/>
      <c r="H22" s="46"/>
      <c r="I22" s="64"/>
      <c r="J22" s="64"/>
      <c r="K22" s="46"/>
      <c r="L22" s="107">
        <f t="shared" si="0"/>
        <v>15058000</v>
      </c>
    </row>
    <row r="23" spans="1:12" s="70" customFormat="1" ht="21" customHeight="1" thickBot="1" x14ac:dyDescent="0.25">
      <c r="A23" s="548" t="s">
        <v>97</v>
      </c>
      <c r="B23" s="305">
        <v>3809630</v>
      </c>
      <c r="C23" s="46">
        <v>611632</v>
      </c>
      <c r="D23" s="64">
        <v>8728875</v>
      </c>
      <c r="E23" s="64"/>
      <c r="F23" s="46">
        <v>304800</v>
      </c>
      <c r="G23" s="46"/>
      <c r="H23" s="46"/>
      <c r="I23" s="64"/>
      <c r="J23" s="64">
        <v>280320</v>
      </c>
      <c r="K23" s="46"/>
      <c r="L23" s="107">
        <f t="shared" si="0"/>
        <v>13735257</v>
      </c>
    </row>
    <row r="24" spans="1:12" ht="21" customHeight="1" thickBot="1" x14ac:dyDescent="0.25">
      <c r="A24" s="548" t="s">
        <v>130</v>
      </c>
      <c r="B24" s="305">
        <v>920000</v>
      </c>
      <c r="C24" s="46">
        <v>248400</v>
      </c>
      <c r="D24" s="64">
        <v>3055550</v>
      </c>
      <c r="E24" s="64"/>
      <c r="F24" s="46"/>
      <c r="G24" s="46"/>
      <c r="H24" s="46">
        <v>440000</v>
      </c>
      <c r="I24" s="64"/>
      <c r="J24" s="46"/>
      <c r="K24" s="46"/>
      <c r="L24" s="107">
        <f t="shared" si="0"/>
        <v>4663950</v>
      </c>
    </row>
    <row r="25" spans="1:12" ht="21" customHeight="1" thickBot="1" x14ac:dyDescent="0.25">
      <c r="A25" s="548" t="s">
        <v>131</v>
      </c>
      <c r="B25" s="305"/>
      <c r="C25" s="46"/>
      <c r="D25" s="64">
        <v>9423456</v>
      </c>
      <c r="E25" s="64"/>
      <c r="F25" s="46"/>
      <c r="G25" s="46"/>
      <c r="H25" s="46"/>
      <c r="I25" s="64"/>
      <c r="J25" s="46"/>
      <c r="K25" s="46"/>
      <c r="L25" s="107">
        <f t="shared" si="0"/>
        <v>9423456</v>
      </c>
    </row>
    <row r="26" spans="1:12" ht="21" customHeight="1" thickBot="1" x14ac:dyDescent="0.25">
      <c r="A26" s="548" t="s">
        <v>133</v>
      </c>
      <c r="B26" s="305"/>
      <c r="C26" s="46"/>
      <c r="D26" s="64">
        <v>708164</v>
      </c>
      <c r="E26" s="64"/>
      <c r="F26" s="46"/>
      <c r="G26" s="46"/>
      <c r="H26" s="46">
        <v>881180</v>
      </c>
      <c r="I26" s="64"/>
      <c r="J26" s="46"/>
      <c r="K26" s="46"/>
      <c r="L26" s="107">
        <f t="shared" si="0"/>
        <v>1589344</v>
      </c>
    </row>
    <row r="27" spans="1:12" s="133" customFormat="1" ht="21" customHeight="1" thickBot="1" x14ac:dyDescent="0.25">
      <c r="A27" s="551" t="s">
        <v>108</v>
      </c>
      <c r="B27" s="305"/>
      <c r="C27" s="46"/>
      <c r="D27" s="64"/>
      <c r="E27" s="64"/>
      <c r="F27" s="46"/>
      <c r="G27" s="46"/>
      <c r="H27" s="46"/>
      <c r="I27" s="64">
        <v>2000000</v>
      </c>
      <c r="J27" s="46"/>
      <c r="K27" s="46"/>
      <c r="L27" s="107">
        <f t="shared" si="0"/>
        <v>2000000</v>
      </c>
    </row>
    <row r="28" spans="1:12" ht="21" customHeight="1" thickBot="1" x14ac:dyDescent="0.25">
      <c r="A28" s="548" t="s">
        <v>240</v>
      </c>
      <c r="B28" s="305">
        <v>42620</v>
      </c>
      <c r="C28" s="46">
        <v>23802</v>
      </c>
      <c r="D28" s="64">
        <v>2424616</v>
      </c>
      <c r="E28" s="64"/>
      <c r="F28" s="46"/>
      <c r="G28" s="46"/>
      <c r="H28" s="46"/>
      <c r="I28" s="64"/>
      <c r="J28" s="64"/>
      <c r="K28" s="46"/>
      <c r="L28" s="107">
        <f t="shared" si="0"/>
        <v>2491038</v>
      </c>
    </row>
    <row r="29" spans="1:12" ht="21" customHeight="1" thickBot="1" x14ac:dyDescent="0.25">
      <c r="A29" s="548" t="s">
        <v>223</v>
      </c>
      <c r="B29" s="305"/>
      <c r="C29" s="46"/>
      <c r="D29" s="64">
        <v>10477737</v>
      </c>
      <c r="E29" s="64"/>
      <c r="F29" s="46"/>
      <c r="G29" s="46"/>
      <c r="H29" s="46"/>
      <c r="I29" s="64"/>
      <c r="J29" s="64"/>
      <c r="K29" s="46"/>
      <c r="L29" s="107">
        <f t="shared" si="0"/>
        <v>10477737</v>
      </c>
    </row>
    <row r="30" spans="1:12" ht="21" customHeight="1" thickBot="1" x14ac:dyDescent="0.25">
      <c r="A30" s="548" t="s">
        <v>176</v>
      </c>
      <c r="B30" s="305"/>
      <c r="C30" s="46"/>
      <c r="D30" s="64"/>
      <c r="E30" s="64"/>
      <c r="F30" s="46"/>
      <c r="G30" s="46"/>
      <c r="H30" s="46"/>
      <c r="I30" s="64"/>
      <c r="J30" s="64"/>
      <c r="K30" s="46"/>
      <c r="L30" s="107">
        <f t="shared" si="0"/>
        <v>0</v>
      </c>
    </row>
    <row r="31" spans="1:12" ht="28.5" customHeight="1" thickBot="1" x14ac:dyDescent="0.25">
      <c r="A31" s="552" t="s">
        <v>95</v>
      </c>
      <c r="B31" s="305"/>
      <c r="C31" s="46"/>
      <c r="D31" s="64">
        <v>294920</v>
      </c>
      <c r="E31" s="64"/>
      <c r="F31" s="46">
        <v>5500000</v>
      </c>
      <c r="G31" s="46"/>
      <c r="H31" s="46"/>
      <c r="I31" s="64"/>
      <c r="J31" s="64"/>
      <c r="K31" s="46"/>
      <c r="L31" s="107">
        <f t="shared" si="0"/>
        <v>5794920</v>
      </c>
    </row>
    <row r="32" spans="1:12" ht="21" customHeight="1" thickBot="1" x14ac:dyDescent="0.25">
      <c r="A32" s="548" t="s">
        <v>134</v>
      </c>
      <c r="B32" s="305"/>
      <c r="C32" s="46"/>
      <c r="D32" s="64">
        <v>150000</v>
      </c>
      <c r="E32" s="64">
        <v>5917824</v>
      </c>
      <c r="F32" s="46">
        <v>8577121</v>
      </c>
      <c r="G32" s="46"/>
      <c r="H32" s="46"/>
      <c r="I32" s="64"/>
      <c r="J32" s="64"/>
      <c r="K32" s="46"/>
      <c r="L32" s="107">
        <f>SUM(B32:K32)</f>
        <v>14644945</v>
      </c>
    </row>
    <row r="33" spans="1:12" ht="24.75" customHeight="1" thickBot="1" x14ac:dyDescent="0.25">
      <c r="A33" s="553" t="s">
        <v>281</v>
      </c>
      <c r="B33" s="305">
        <v>12983329</v>
      </c>
      <c r="C33" s="46">
        <v>2272086</v>
      </c>
      <c r="D33" s="64">
        <v>32017596</v>
      </c>
      <c r="E33" s="64"/>
      <c r="F33" s="46">
        <v>3684400</v>
      </c>
      <c r="G33" s="46"/>
      <c r="H33" s="46">
        <v>3590464</v>
      </c>
      <c r="I33" s="64">
        <v>3590464</v>
      </c>
      <c r="J33" s="64"/>
      <c r="K33" s="46"/>
      <c r="L33" s="107">
        <f>SUM(B33:K33)</f>
        <v>58138339</v>
      </c>
    </row>
    <row r="34" spans="1:12" ht="21" customHeight="1" thickBot="1" x14ac:dyDescent="0.25">
      <c r="A34" s="546" t="s">
        <v>100</v>
      </c>
      <c r="B34" s="46"/>
      <c r="C34" s="46"/>
      <c r="D34" s="64">
        <v>6049272</v>
      </c>
      <c r="E34" s="64"/>
      <c r="F34" s="46"/>
      <c r="G34" s="46"/>
      <c r="H34" s="46"/>
      <c r="I34" s="64"/>
      <c r="J34" s="46"/>
      <c r="K34" s="46">
        <v>55274965</v>
      </c>
      <c r="L34" s="107">
        <f t="shared" si="0"/>
        <v>61324237</v>
      </c>
    </row>
    <row r="35" spans="1:12" ht="21" customHeight="1" thickBot="1" x14ac:dyDescent="0.25">
      <c r="A35" s="68" t="s">
        <v>12</v>
      </c>
      <c r="B35" s="71">
        <f>SUM(B6:B34)</f>
        <v>397398810</v>
      </c>
      <c r="C35" s="71">
        <f t="shared" ref="C35:J35" si="1">SUM(C6:C34)</f>
        <v>40806325</v>
      </c>
      <c r="D35" s="71">
        <f t="shared" si="1"/>
        <v>710897988</v>
      </c>
      <c r="E35" s="71">
        <f t="shared" si="1"/>
        <v>5917824</v>
      </c>
      <c r="F35" s="71">
        <f t="shared" si="1"/>
        <v>118676774</v>
      </c>
      <c r="G35" s="71">
        <f t="shared" si="1"/>
        <v>2352165</v>
      </c>
      <c r="H35" s="71">
        <f t="shared" si="1"/>
        <v>1950013926</v>
      </c>
      <c r="I35" s="71">
        <f t="shared" si="1"/>
        <v>55122477</v>
      </c>
      <c r="J35" s="71">
        <f t="shared" si="1"/>
        <v>280320</v>
      </c>
      <c r="K35" s="71">
        <f>SUM(K6:K34)</f>
        <v>234690164</v>
      </c>
      <c r="L35" s="107">
        <f>SUM(B35:K35)</f>
        <v>3516156773</v>
      </c>
    </row>
    <row r="36" spans="1:12" s="282" customFormat="1" x14ac:dyDescent="0.2">
      <c r="A36" s="367"/>
      <c r="B36" s="368"/>
      <c r="C36" s="368"/>
      <c r="D36" s="368"/>
      <c r="E36" s="368"/>
      <c r="F36" s="368"/>
      <c r="G36" s="368"/>
      <c r="H36" s="368"/>
      <c r="I36" s="368"/>
      <c r="J36" s="368"/>
      <c r="K36" s="368"/>
    </row>
    <row r="37" spans="1:12" x14ac:dyDescent="0.2">
      <c r="A37" s="73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 x14ac:dyDescent="0.2">
      <c r="A38" s="19"/>
      <c r="B38" s="60"/>
      <c r="C38" s="60"/>
      <c r="D38" s="60"/>
      <c r="E38" s="60"/>
      <c r="F38" s="60"/>
      <c r="G38" s="60"/>
      <c r="H38" s="60"/>
    </row>
    <row r="39" spans="1:12" x14ac:dyDescent="0.2">
      <c r="A39" s="19"/>
      <c r="B39" s="60"/>
      <c r="C39" s="60"/>
      <c r="D39" s="61"/>
      <c r="E39" s="60"/>
      <c r="F39" s="60"/>
      <c r="G39" s="60"/>
      <c r="H39" s="60"/>
      <c r="L39" s="2"/>
    </row>
    <row r="40" spans="1:12" x14ac:dyDescent="0.2">
      <c r="A40" s="19"/>
      <c r="B40" s="60"/>
      <c r="C40" s="60"/>
      <c r="D40" s="60"/>
      <c r="E40" s="60"/>
      <c r="F40" s="60"/>
      <c r="G40" s="60"/>
      <c r="H40" s="60"/>
    </row>
    <row r="41" spans="1:12" x14ac:dyDescent="0.2">
      <c r="A41" s="19"/>
      <c r="B41" s="60"/>
      <c r="C41" s="60"/>
      <c r="D41" s="60"/>
      <c r="E41" s="60"/>
      <c r="F41" s="60"/>
      <c r="G41" s="60"/>
      <c r="H41" s="60"/>
    </row>
    <row r="42" spans="1:12" x14ac:dyDescent="0.2">
      <c r="A42" s="19"/>
      <c r="B42" s="60"/>
      <c r="C42" s="60"/>
      <c r="D42" s="60"/>
      <c r="E42" s="60"/>
      <c r="F42" s="60"/>
      <c r="G42" s="60"/>
      <c r="H42" s="60"/>
    </row>
    <row r="43" spans="1:12" x14ac:dyDescent="0.2">
      <c r="A43" s="19"/>
      <c r="B43" s="60"/>
      <c r="C43" s="60"/>
      <c r="D43" s="60"/>
      <c r="E43" s="60"/>
      <c r="F43" s="60"/>
      <c r="G43" s="60"/>
      <c r="H43" s="60"/>
    </row>
    <row r="44" spans="1:12" x14ac:dyDescent="0.2">
      <c r="A44" s="19"/>
      <c r="B44" s="60"/>
      <c r="C44" s="60"/>
      <c r="D44" s="60"/>
      <c r="E44" s="60"/>
      <c r="F44" s="60"/>
      <c r="G44" s="60"/>
      <c r="H44" s="60"/>
    </row>
    <row r="45" spans="1:12" x14ac:dyDescent="0.2">
      <c r="A45" s="19"/>
      <c r="B45" s="60"/>
      <c r="C45" s="60"/>
      <c r="D45" s="60"/>
      <c r="E45" s="60"/>
      <c r="F45" s="60"/>
      <c r="G45" s="60"/>
      <c r="H45" s="60"/>
    </row>
    <row r="46" spans="1:12" x14ac:dyDescent="0.2">
      <c r="A46" s="19"/>
      <c r="B46" s="60"/>
      <c r="C46" s="60"/>
      <c r="D46" s="60"/>
      <c r="E46" s="60"/>
      <c r="F46" s="60"/>
      <c r="G46" s="60"/>
      <c r="H46" s="60"/>
    </row>
    <row r="47" spans="1:12" x14ac:dyDescent="0.2">
      <c r="A47" s="19"/>
      <c r="B47" s="60"/>
      <c r="C47" s="60"/>
      <c r="D47" s="60"/>
      <c r="E47" s="60"/>
      <c r="F47" s="60"/>
      <c r="G47" s="60"/>
      <c r="H47" s="60"/>
    </row>
    <row r="48" spans="1:12" x14ac:dyDescent="0.2">
      <c r="A48" s="19"/>
      <c r="B48" s="60"/>
      <c r="C48" s="60"/>
      <c r="D48" s="60"/>
      <c r="E48" s="60"/>
      <c r="F48" s="60"/>
      <c r="G48" s="60"/>
      <c r="H48" s="60"/>
    </row>
    <row r="49" spans="1:9" x14ac:dyDescent="0.2">
      <c r="A49" s="19"/>
      <c r="B49" s="60"/>
      <c r="C49" s="60"/>
      <c r="D49" s="60"/>
      <c r="E49" s="60"/>
      <c r="F49" s="60"/>
      <c r="G49" s="60"/>
      <c r="H49" s="60"/>
      <c r="I49" s="1"/>
    </row>
    <row r="50" spans="1:9" x14ac:dyDescent="0.2">
      <c r="A50" s="19"/>
      <c r="B50" s="60"/>
      <c r="C50" s="60"/>
      <c r="D50" s="60"/>
      <c r="E50" s="60"/>
      <c r="F50" s="60"/>
      <c r="G50" s="60"/>
      <c r="H50" s="60"/>
    </row>
    <row r="51" spans="1:9" x14ac:dyDescent="0.2">
      <c r="A51" s="19"/>
      <c r="B51" s="60"/>
      <c r="C51" s="60"/>
      <c r="D51" s="60"/>
      <c r="E51" s="60"/>
      <c r="F51" s="60"/>
      <c r="G51" s="60"/>
      <c r="H51" s="60"/>
    </row>
    <row r="52" spans="1:9" x14ac:dyDescent="0.2">
      <c r="A52" s="73"/>
      <c r="B52" s="62"/>
      <c r="C52" s="62"/>
      <c r="D52" s="62"/>
      <c r="E52" s="62"/>
      <c r="F52" s="62"/>
      <c r="G52" s="62"/>
      <c r="H52" s="62"/>
    </row>
    <row r="53" spans="1:9" x14ac:dyDescent="0.2">
      <c r="B53" s="1"/>
      <c r="C53" s="1"/>
      <c r="D53" s="1"/>
      <c r="E53" s="1"/>
      <c r="F53" s="1"/>
      <c r="G53" s="1"/>
      <c r="H53" s="1"/>
    </row>
    <row r="54" spans="1:9" x14ac:dyDescent="0.2">
      <c r="B54" s="1"/>
      <c r="C54" s="1"/>
      <c r="D54" s="1"/>
      <c r="E54" s="1"/>
      <c r="F54" s="1"/>
      <c r="G54" s="1"/>
      <c r="H54" s="1"/>
    </row>
  </sheetData>
  <mergeCells count="2">
    <mergeCell ref="A2:L2"/>
    <mergeCell ref="A4:A5"/>
  </mergeCells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>
    <oddHeader>&amp;R2.1)a sz. melléklet
..../ 2021.(II.15.) Egyek Önk.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L17"/>
  <sheetViews>
    <sheetView view="pageLayout" topLeftCell="B7" zoomScaleNormal="100" workbookViewId="0">
      <selection activeCell="B33" sqref="B33"/>
    </sheetView>
  </sheetViews>
  <sheetFormatPr defaultRowHeight="12.75" x14ac:dyDescent="0.2"/>
  <cols>
    <col min="1" max="1" width="49" customWidth="1"/>
    <col min="2" max="2" width="15.7109375" customWidth="1"/>
    <col min="3" max="3" width="17.28515625" customWidth="1"/>
    <col min="4" max="4" width="21" customWidth="1"/>
    <col min="5" max="5" width="17.5703125" customWidth="1"/>
    <col min="6" max="7" width="18" customWidth="1"/>
    <col min="8" max="8" width="16.42578125" customWidth="1"/>
    <col min="9" max="9" width="15.7109375" customWidth="1"/>
    <col min="10" max="10" width="15.140625" customWidth="1"/>
    <col min="11" max="11" width="16.7109375" customWidth="1"/>
    <col min="12" max="12" width="17.28515625" customWidth="1"/>
  </cols>
  <sheetData>
    <row r="2" spans="1:12" ht="15.75" x14ac:dyDescent="0.25">
      <c r="A2" s="750" t="s">
        <v>301</v>
      </c>
      <c r="B2" s="751"/>
      <c r="C2" s="751"/>
      <c r="D2" s="751"/>
      <c r="E2" s="751"/>
      <c r="F2" s="751"/>
      <c r="G2" s="751"/>
      <c r="H2" s="751"/>
      <c r="I2" s="752"/>
      <c r="J2" s="752"/>
      <c r="K2" s="752"/>
      <c r="L2" s="752"/>
    </row>
    <row r="3" spans="1:12" x14ac:dyDescent="0.2">
      <c r="L3" s="132"/>
    </row>
    <row r="4" spans="1:12" x14ac:dyDescent="0.2">
      <c r="E4" s="2"/>
      <c r="J4" s="65"/>
      <c r="L4" s="374"/>
    </row>
    <row r="5" spans="1:12" ht="13.5" thickBot="1" x14ac:dyDescent="0.25"/>
    <row r="6" spans="1:12" ht="102" customHeight="1" thickBot="1" x14ac:dyDescent="0.25">
      <c r="A6" s="702" t="s">
        <v>94</v>
      </c>
      <c r="B6" s="85" t="s">
        <v>112</v>
      </c>
      <c r="C6" s="85" t="s">
        <v>123</v>
      </c>
      <c r="D6" s="85" t="s">
        <v>114</v>
      </c>
      <c r="E6" s="85" t="s">
        <v>124</v>
      </c>
      <c r="F6" s="85" t="s">
        <v>120</v>
      </c>
      <c r="G6" s="85" t="s">
        <v>224</v>
      </c>
      <c r="H6" s="85" t="s">
        <v>116</v>
      </c>
      <c r="I6" s="85" t="s">
        <v>117</v>
      </c>
      <c r="J6" s="85" t="s">
        <v>118</v>
      </c>
      <c r="K6" s="85" t="s">
        <v>126</v>
      </c>
      <c r="L6" s="86" t="s">
        <v>15</v>
      </c>
    </row>
    <row r="7" spans="1:12" ht="21" customHeight="1" thickBot="1" x14ac:dyDescent="0.25">
      <c r="A7" s="703"/>
      <c r="B7" s="13" t="s">
        <v>302</v>
      </c>
      <c r="C7" s="13" t="s">
        <v>302</v>
      </c>
      <c r="D7" s="13" t="s">
        <v>302</v>
      </c>
      <c r="E7" s="13" t="s">
        <v>302</v>
      </c>
      <c r="F7" s="13" t="s">
        <v>302</v>
      </c>
      <c r="G7" s="13" t="s">
        <v>302</v>
      </c>
      <c r="H7" s="13" t="s">
        <v>302</v>
      </c>
      <c r="I7" s="13" t="s">
        <v>302</v>
      </c>
      <c r="J7" s="13" t="s">
        <v>302</v>
      </c>
      <c r="K7" s="13" t="s">
        <v>302</v>
      </c>
      <c r="L7" s="13" t="s">
        <v>302</v>
      </c>
    </row>
    <row r="8" spans="1:12" ht="21" customHeight="1" thickBot="1" x14ac:dyDescent="0.25">
      <c r="A8" s="129" t="s">
        <v>135</v>
      </c>
      <c r="B8" s="375"/>
      <c r="C8" s="13"/>
      <c r="D8" s="376"/>
      <c r="E8" s="13"/>
      <c r="F8" s="13"/>
      <c r="G8" s="13"/>
      <c r="H8" s="13"/>
      <c r="I8" s="13"/>
      <c r="J8" s="13"/>
      <c r="K8" s="13"/>
      <c r="L8" s="107">
        <f>SUM(B8:K8)</f>
        <v>0</v>
      </c>
    </row>
    <row r="9" spans="1:12" ht="31.5" customHeight="1" thickBot="1" x14ac:dyDescent="0.25">
      <c r="A9" s="377" t="s">
        <v>222</v>
      </c>
      <c r="B9" s="378"/>
      <c r="C9" s="64"/>
      <c r="D9" s="64"/>
      <c r="E9" s="64"/>
      <c r="F9" s="64">
        <v>11359000</v>
      </c>
      <c r="G9" s="64"/>
      <c r="H9" s="64"/>
      <c r="I9" s="64"/>
      <c r="J9" s="64"/>
      <c r="K9" s="64"/>
      <c r="L9" s="107">
        <f t="shared" ref="L9:L16" si="0">SUM(B9:K9)</f>
        <v>11359000</v>
      </c>
    </row>
    <row r="10" spans="1:12" s="70" customFormat="1" ht="21" customHeight="1" thickBot="1" x14ac:dyDescent="0.25">
      <c r="A10" s="379" t="s">
        <v>97</v>
      </c>
      <c r="B10" s="64">
        <v>2511600</v>
      </c>
      <c r="C10" s="64">
        <v>390000</v>
      </c>
      <c r="D10" s="64"/>
      <c r="E10" s="64"/>
      <c r="F10" s="64"/>
      <c r="G10" s="64"/>
      <c r="H10" s="64"/>
      <c r="I10" s="64"/>
      <c r="J10" s="64"/>
      <c r="K10" s="64"/>
      <c r="L10" s="107">
        <f t="shared" si="0"/>
        <v>2901600</v>
      </c>
    </row>
    <row r="11" spans="1:12" ht="21" customHeight="1" thickBot="1" x14ac:dyDescent="0.25">
      <c r="A11" s="126" t="s">
        <v>132</v>
      </c>
      <c r="B11" s="46">
        <v>2000000</v>
      </c>
      <c r="C11" s="46">
        <v>350000</v>
      </c>
      <c r="D11" s="64">
        <v>29509998</v>
      </c>
      <c r="E11" s="64"/>
      <c r="F11" s="46"/>
      <c r="G11" s="46"/>
      <c r="H11" s="46"/>
      <c r="I11" s="64"/>
      <c r="J11" s="46"/>
      <c r="K11" s="46"/>
      <c r="L11" s="107">
        <f t="shared" si="0"/>
        <v>31859998</v>
      </c>
    </row>
    <row r="12" spans="1:12" ht="21" customHeight="1" thickBot="1" x14ac:dyDescent="0.25">
      <c r="A12" s="379" t="s">
        <v>127</v>
      </c>
      <c r="B12" s="64"/>
      <c r="C12" s="64"/>
      <c r="D12" s="64">
        <v>28225</v>
      </c>
      <c r="E12" s="64"/>
      <c r="F12" s="64"/>
      <c r="G12" s="64"/>
      <c r="H12" s="64"/>
      <c r="I12" s="64"/>
      <c r="J12" s="64"/>
      <c r="K12" s="64"/>
      <c r="L12" s="107">
        <f t="shared" si="0"/>
        <v>28225</v>
      </c>
    </row>
    <row r="13" spans="1:12" ht="21" customHeight="1" thickBot="1" x14ac:dyDescent="0.25">
      <c r="A13" s="129" t="s">
        <v>206</v>
      </c>
      <c r="B13" s="46"/>
      <c r="C13" s="46"/>
      <c r="D13" s="64"/>
      <c r="E13" s="64"/>
      <c r="F13" s="46">
        <v>4308000</v>
      </c>
      <c r="G13" s="46"/>
      <c r="H13" s="46"/>
      <c r="I13" s="64"/>
      <c r="J13" s="64"/>
      <c r="K13" s="46"/>
      <c r="L13" s="107">
        <f t="shared" si="0"/>
        <v>4308000</v>
      </c>
    </row>
    <row r="14" spans="1:12" ht="21" customHeight="1" thickBot="1" x14ac:dyDescent="0.25">
      <c r="A14" s="380" t="s">
        <v>176</v>
      </c>
      <c r="B14" s="64"/>
      <c r="C14" s="64"/>
      <c r="D14" s="64"/>
      <c r="E14" s="64">
        <v>735000</v>
      </c>
      <c r="F14" s="64"/>
      <c r="G14" s="64"/>
      <c r="H14" s="64"/>
      <c r="I14" s="64"/>
      <c r="J14" s="64"/>
      <c r="K14" s="64"/>
      <c r="L14" s="107">
        <f t="shared" si="0"/>
        <v>735000</v>
      </c>
    </row>
    <row r="15" spans="1:12" ht="21" customHeight="1" thickBot="1" x14ac:dyDescent="0.25">
      <c r="A15" s="129" t="s">
        <v>101</v>
      </c>
      <c r="B15" s="46">
        <v>3947050</v>
      </c>
      <c r="C15" s="46">
        <v>684194</v>
      </c>
      <c r="D15" s="64">
        <v>1338118</v>
      </c>
      <c r="E15" s="64"/>
      <c r="F15" s="46"/>
      <c r="G15" s="46"/>
      <c r="H15" s="46"/>
      <c r="I15" s="52"/>
      <c r="J15" s="52"/>
      <c r="K15" s="46"/>
      <c r="L15" s="107">
        <f t="shared" si="0"/>
        <v>5969362</v>
      </c>
    </row>
    <row r="16" spans="1:12" ht="21" customHeight="1" thickBot="1" x14ac:dyDescent="0.25">
      <c r="A16" s="380" t="s">
        <v>134</v>
      </c>
      <c r="B16" s="64"/>
      <c r="C16" s="64"/>
      <c r="D16" s="64"/>
      <c r="E16" s="64">
        <v>2796770</v>
      </c>
      <c r="F16" s="64">
        <v>400000</v>
      </c>
      <c r="G16" s="64"/>
      <c r="H16" s="64"/>
      <c r="I16" s="64"/>
      <c r="J16" s="64"/>
      <c r="K16" s="64"/>
      <c r="L16" s="107">
        <f t="shared" si="0"/>
        <v>3196770</v>
      </c>
    </row>
    <row r="17" spans="1:12" ht="21" customHeight="1" thickBot="1" x14ac:dyDescent="0.25">
      <c r="A17" s="68" t="s">
        <v>12</v>
      </c>
      <c r="B17" s="71">
        <f>SUM(B8:B16)</f>
        <v>8458650</v>
      </c>
      <c r="C17" s="71">
        <f t="shared" ref="C17:K17" si="1">SUM(C8:C16)</f>
        <v>1424194</v>
      </c>
      <c r="D17" s="71">
        <f t="shared" si="1"/>
        <v>30876341</v>
      </c>
      <c r="E17" s="71">
        <f t="shared" si="1"/>
        <v>3531770</v>
      </c>
      <c r="F17" s="71">
        <f t="shared" si="1"/>
        <v>16067000</v>
      </c>
      <c r="G17" s="71">
        <f t="shared" si="1"/>
        <v>0</v>
      </c>
      <c r="H17" s="71">
        <f t="shared" si="1"/>
        <v>0</v>
      </c>
      <c r="I17" s="71">
        <f t="shared" si="1"/>
        <v>0</v>
      </c>
      <c r="J17" s="71">
        <f t="shared" si="1"/>
        <v>0</v>
      </c>
      <c r="K17" s="71">
        <f t="shared" si="1"/>
        <v>0</v>
      </c>
      <c r="L17" s="107">
        <f>SUM(L8:L16)</f>
        <v>60357955</v>
      </c>
    </row>
  </sheetData>
  <mergeCells count="2">
    <mergeCell ref="A2:L2"/>
    <mergeCell ref="A6:A7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&amp;R2.1)b sz. melléklet
..../ 2021.(II.15.) Egyek Önk.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>
    <tabColor theme="0"/>
  </sheetPr>
  <dimension ref="A3:L35"/>
  <sheetViews>
    <sheetView topLeftCell="A4" zoomScaleNormal="100" workbookViewId="0">
      <selection activeCell="J8" sqref="J8"/>
    </sheetView>
  </sheetViews>
  <sheetFormatPr defaultRowHeight="12.75" x14ac:dyDescent="0.2"/>
  <cols>
    <col min="1" max="1" width="42.42578125" customWidth="1"/>
    <col min="2" max="2" width="15.7109375" customWidth="1"/>
    <col min="3" max="3" width="17.28515625" customWidth="1"/>
    <col min="4" max="4" width="21" customWidth="1"/>
    <col min="5" max="8" width="18" customWidth="1"/>
    <col min="9" max="9" width="12.5703125" customWidth="1"/>
    <col min="10" max="10" width="15.28515625" customWidth="1"/>
    <col min="11" max="11" width="14.28515625" customWidth="1"/>
    <col min="12" max="12" width="16.5703125" customWidth="1"/>
  </cols>
  <sheetData>
    <row r="3" spans="1:12" ht="15.75" x14ac:dyDescent="0.25">
      <c r="A3" s="750"/>
      <c r="B3" s="751"/>
      <c r="C3" s="751"/>
      <c r="D3" s="751"/>
      <c r="E3" s="751"/>
      <c r="F3" s="751"/>
      <c r="G3" s="751"/>
      <c r="H3" s="751"/>
      <c r="I3" s="752"/>
    </row>
    <row r="5" spans="1:12" ht="12.75" customHeight="1" x14ac:dyDescent="0.2">
      <c r="A5" s="755" t="s">
        <v>259</v>
      </c>
      <c r="B5" s="755"/>
      <c r="C5" s="755"/>
      <c r="D5" s="755"/>
      <c r="E5" s="755"/>
      <c r="F5" s="755"/>
      <c r="G5" s="755"/>
      <c r="H5" s="755"/>
      <c r="I5" s="755"/>
      <c r="J5" s="755"/>
      <c r="K5" s="755"/>
      <c r="L5" s="755"/>
    </row>
    <row r="6" spans="1:12" ht="12.75" customHeight="1" x14ac:dyDescent="0.2">
      <c r="A6" s="755"/>
      <c r="B6" s="755"/>
      <c r="C6" s="755"/>
      <c r="D6" s="755"/>
      <c r="E6" s="755"/>
      <c r="F6" s="755"/>
      <c r="G6" s="755"/>
      <c r="H6" s="755"/>
      <c r="I6" s="755"/>
      <c r="J6" s="755"/>
      <c r="K6" s="755"/>
      <c r="L6" s="755"/>
    </row>
    <row r="7" spans="1:12" ht="13.5" thickBot="1" x14ac:dyDescent="0.25">
      <c r="I7" s="132"/>
    </row>
    <row r="8" spans="1:12" ht="102" customHeight="1" x14ac:dyDescent="0.2">
      <c r="A8" s="753" t="s">
        <v>94</v>
      </c>
      <c r="B8" s="273" t="s">
        <v>112</v>
      </c>
      <c r="C8" s="130" t="s">
        <v>123</v>
      </c>
      <c r="D8" s="130" t="s">
        <v>114</v>
      </c>
      <c r="E8" s="130" t="s">
        <v>124</v>
      </c>
      <c r="F8" s="130" t="s">
        <v>120</v>
      </c>
      <c r="G8" s="130" t="s">
        <v>125</v>
      </c>
      <c r="H8" s="130" t="s">
        <v>116</v>
      </c>
      <c r="I8" s="130" t="s">
        <v>117</v>
      </c>
      <c r="J8" s="130" t="s">
        <v>118</v>
      </c>
      <c r="K8" s="130" t="s">
        <v>126</v>
      </c>
      <c r="L8" s="131" t="s">
        <v>15</v>
      </c>
    </row>
    <row r="9" spans="1:12" ht="21" customHeight="1" thickBot="1" x14ac:dyDescent="0.25">
      <c r="A9" s="754"/>
      <c r="B9" s="361" t="s">
        <v>269</v>
      </c>
      <c r="C9" s="361" t="s">
        <v>269</v>
      </c>
      <c r="D9" s="361" t="s">
        <v>269</v>
      </c>
      <c r="E9" s="361" t="s">
        <v>269</v>
      </c>
      <c r="F9" s="361" t="s">
        <v>269</v>
      </c>
      <c r="G9" s="361" t="s">
        <v>269</v>
      </c>
      <c r="H9" s="361" t="s">
        <v>269</v>
      </c>
      <c r="I9" s="361" t="s">
        <v>269</v>
      </c>
      <c r="J9" s="361" t="s">
        <v>269</v>
      </c>
      <c r="K9" s="361" t="s">
        <v>269</v>
      </c>
      <c r="L9" s="361" t="s">
        <v>269</v>
      </c>
    </row>
    <row r="10" spans="1:12" ht="40.5" customHeight="1" x14ac:dyDescent="0.2">
      <c r="A10" s="336" t="s">
        <v>104</v>
      </c>
      <c r="B10" s="321">
        <v>90834455</v>
      </c>
      <c r="C10" s="321">
        <v>16208572</v>
      </c>
      <c r="D10" s="337">
        <v>18484370</v>
      </c>
      <c r="E10" s="321"/>
      <c r="F10" s="338">
        <v>0</v>
      </c>
      <c r="G10" s="338"/>
      <c r="H10" s="338">
        <v>2729620</v>
      </c>
      <c r="I10" s="339"/>
      <c r="J10" s="340"/>
      <c r="K10" s="341"/>
      <c r="L10" s="329">
        <f>SUM(B10:K10)</f>
        <v>128257017</v>
      </c>
    </row>
    <row r="11" spans="1:12" ht="21" customHeight="1" x14ac:dyDescent="0.2">
      <c r="A11" s="342" t="s">
        <v>105</v>
      </c>
      <c r="B11" s="122">
        <v>9133136</v>
      </c>
      <c r="C11" s="122">
        <v>1712400</v>
      </c>
      <c r="D11" s="333"/>
      <c r="E11" s="122"/>
      <c r="F11" s="122"/>
      <c r="G11" s="122"/>
      <c r="H11" s="122"/>
      <c r="I11" s="334"/>
      <c r="J11" s="335"/>
      <c r="K11" s="343"/>
      <c r="L11" s="329">
        <f>SUM(B11:K11)</f>
        <v>10845536</v>
      </c>
    </row>
    <row r="12" spans="1:12" ht="44.25" customHeight="1" thickBot="1" x14ac:dyDescent="0.25">
      <c r="A12" s="344" t="s">
        <v>248</v>
      </c>
      <c r="B12" s="326">
        <v>0</v>
      </c>
      <c r="C12" s="326">
        <v>0</v>
      </c>
      <c r="D12" s="345">
        <v>0</v>
      </c>
      <c r="E12" s="326">
        <v>0</v>
      </c>
      <c r="F12" s="326">
        <v>0</v>
      </c>
      <c r="G12" s="326">
        <v>0</v>
      </c>
      <c r="H12" s="326"/>
      <c r="I12" s="346"/>
      <c r="J12" s="347"/>
      <c r="K12" s="348"/>
      <c r="L12" s="330">
        <f>SUM(B12:K12)</f>
        <v>0</v>
      </c>
    </row>
    <row r="13" spans="1:12" s="50" customFormat="1" ht="21" customHeight="1" thickBot="1" x14ac:dyDescent="0.25">
      <c r="A13" s="331" t="s">
        <v>12</v>
      </c>
      <c r="B13" s="332">
        <f>SUM(B10:B12)</f>
        <v>99967591</v>
      </c>
      <c r="C13" s="332">
        <f t="shared" ref="C13:L13" si="0">SUM(C10:C12)</f>
        <v>17920972</v>
      </c>
      <c r="D13" s="332">
        <f t="shared" si="0"/>
        <v>18484370</v>
      </c>
      <c r="E13" s="332">
        <f t="shared" si="0"/>
        <v>0</v>
      </c>
      <c r="F13" s="332">
        <f t="shared" si="0"/>
        <v>0</v>
      </c>
      <c r="G13" s="332">
        <f t="shared" si="0"/>
        <v>0</v>
      </c>
      <c r="H13" s="332">
        <f t="shared" si="0"/>
        <v>2729620</v>
      </c>
      <c r="I13" s="332">
        <f t="shared" si="0"/>
        <v>0</v>
      </c>
      <c r="J13" s="332">
        <f t="shared" si="0"/>
        <v>0</v>
      </c>
      <c r="K13" s="349">
        <f t="shared" si="0"/>
        <v>0</v>
      </c>
      <c r="L13" s="350">
        <f t="shared" si="0"/>
        <v>139102553</v>
      </c>
    </row>
    <row r="14" spans="1:12" s="282" customFormat="1" x14ac:dyDescent="0.2">
      <c r="C14" s="370"/>
    </row>
    <row r="15" spans="1:12" x14ac:dyDescent="0.2"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</row>
    <row r="17" spans="1:8" x14ac:dyDescent="0.2">
      <c r="A17" s="14"/>
      <c r="B17" s="15"/>
      <c r="C17" s="15"/>
      <c r="D17" s="15" t="s">
        <v>63</v>
      </c>
      <c r="E17" s="15"/>
      <c r="F17" s="16"/>
      <c r="G17" s="16"/>
      <c r="H17" s="16"/>
    </row>
    <row r="18" spans="1:8" x14ac:dyDescent="0.2">
      <c r="A18" s="17"/>
      <c r="B18" s="18"/>
      <c r="C18" s="18"/>
      <c r="D18" s="18"/>
      <c r="E18" s="18"/>
      <c r="F18" s="18"/>
      <c r="G18" s="18"/>
      <c r="H18" s="18"/>
    </row>
    <row r="19" spans="1:8" x14ac:dyDescent="0.2">
      <c r="A19" s="19"/>
      <c r="B19" s="60"/>
      <c r="C19" s="60"/>
      <c r="D19" s="60"/>
      <c r="E19" s="60"/>
      <c r="F19" s="4"/>
      <c r="G19" s="4"/>
      <c r="H19" s="4"/>
    </row>
    <row r="20" spans="1:8" x14ac:dyDescent="0.2">
      <c r="A20" s="19"/>
      <c r="B20" s="60"/>
      <c r="C20" s="60"/>
      <c r="D20" s="61"/>
      <c r="E20" s="60"/>
      <c r="F20" s="4"/>
      <c r="G20" s="4"/>
      <c r="H20" s="4"/>
    </row>
    <row r="21" spans="1:8" x14ac:dyDescent="0.2">
      <c r="A21" s="19"/>
      <c r="B21" s="60"/>
      <c r="C21" s="60"/>
      <c r="D21" s="60"/>
      <c r="E21" s="60"/>
      <c r="F21" s="4"/>
      <c r="G21" s="4"/>
      <c r="H21" s="4"/>
    </row>
    <row r="22" spans="1:8" x14ac:dyDescent="0.2">
      <c r="A22" s="19"/>
      <c r="B22" s="60"/>
      <c r="C22" s="60"/>
      <c r="D22" s="60"/>
      <c r="E22" s="60"/>
      <c r="F22" s="4"/>
      <c r="G22" s="4"/>
      <c r="H22" s="4"/>
    </row>
    <row r="23" spans="1:8" x14ac:dyDescent="0.2">
      <c r="A23" s="19"/>
      <c r="B23" s="60"/>
      <c r="C23" s="60"/>
      <c r="D23" s="60"/>
      <c r="E23" s="60"/>
      <c r="F23" s="4"/>
      <c r="G23" s="4"/>
      <c r="H23" s="4"/>
    </row>
    <row r="24" spans="1:8" x14ac:dyDescent="0.2">
      <c r="A24" s="19"/>
      <c r="B24" s="60"/>
      <c r="C24" s="60"/>
      <c r="D24" s="60"/>
      <c r="E24" s="60"/>
      <c r="F24" s="4"/>
      <c r="G24" s="4"/>
      <c r="H24" s="4"/>
    </row>
    <row r="25" spans="1:8" x14ac:dyDescent="0.2">
      <c r="A25" s="19"/>
      <c r="B25" s="60"/>
      <c r="C25" s="60"/>
      <c r="D25" s="60"/>
      <c r="E25" s="60"/>
      <c r="F25" s="4"/>
      <c r="G25" s="4"/>
      <c r="H25" s="4"/>
    </row>
    <row r="26" spans="1:8" x14ac:dyDescent="0.2">
      <c r="A26" s="19"/>
      <c r="B26" s="60"/>
      <c r="C26" s="60"/>
      <c r="D26" s="60"/>
      <c r="E26" s="60"/>
      <c r="F26" s="4"/>
      <c r="G26" s="4"/>
      <c r="H26" s="4"/>
    </row>
    <row r="27" spans="1:8" x14ac:dyDescent="0.2">
      <c r="A27" s="19"/>
      <c r="B27" s="60"/>
      <c r="C27" s="60"/>
      <c r="D27" s="60"/>
      <c r="E27" s="60"/>
      <c r="F27" s="4"/>
      <c r="G27" s="4"/>
      <c r="H27" s="4"/>
    </row>
    <row r="28" spans="1:8" x14ac:dyDescent="0.2">
      <c r="A28" s="19"/>
      <c r="B28" s="60"/>
      <c r="C28" s="60"/>
      <c r="D28" s="60"/>
      <c r="E28" s="60"/>
      <c r="F28" s="4"/>
      <c r="G28" s="4"/>
      <c r="H28" s="4"/>
    </row>
    <row r="29" spans="1:8" x14ac:dyDescent="0.2">
      <c r="A29" s="19"/>
      <c r="B29" s="60"/>
      <c r="C29" s="60"/>
      <c r="D29" s="60"/>
      <c r="E29" s="60"/>
      <c r="F29" s="4"/>
      <c r="G29" s="4"/>
      <c r="H29" s="4"/>
    </row>
    <row r="30" spans="1:8" x14ac:dyDescent="0.2">
      <c r="A30" s="19"/>
      <c r="B30" s="60"/>
      <c r="C30" s="60"/>
      <c r="D30" s="60"/>
      <c r="E30" s="60"/>
      <c r="F30" s="4"/>
      <c r="G30" s="4"/>
      <c r="H30" s="4"/>
    </row>
    <row r="31" spans="1:8" x14ac:dyDescent="0.2">
      <c r="A31" s="19"/>
      <c r="B31" s="60"/>
      <c r="C31" s="60"/>
      <c r="D31" s="60"/>
      <c r="E31" s="60"/>
      <c r="F31" s="4"/>
      <c r="G31" s="4"/>
      <c r="H31" s="4"/>
    </row>
    <row r="32" spans="1:8" x14ac:dyDescent="0.2">
      <c r="A32" s="19"/>
      <c r="B32" s="60"/>
      <c r="C32" s="60"/>
      <c r="D32" s="60"/>
      <c r="E32" s="60"/>
      <c r="F32" s="4"/>
      <c r="G32" s="4"/>
      <c r="H32" s="4"/>
    </row>
    <row r="33" spans="1:8" x14ac:dyDescent="0.2">
      <c r="A33" s="17"/>
      <c r="B33" s="62"/>
      <c r="C33" s="62"/>
      <c r="D33" s="62"/>
      <c r="E33" s="62"/>
      <c r="F33" s="4"/>
      <c r="G33" s="4"/>
      <c r="H33" s="4"/>
    </row>
    <row r="34" spans="1:8" x14ac:dyDescent="0.2">
      <c r="B34" s="1"/>
      <c r="C34" s="1"/>
      <c r="D34" s="1"/>
      <c r="E34" s="1"/>
      <c r="F34" s="1"/>
      <c r="G34" s="1"/>
      <c r="H34" s="1"/>
    </row>
    <row r="35" spans="1:8" x14ac:dyDescent="0.2">
      <c r="B35" s="1"/>
      <c r="C35" s="1"/>
      <c r="D35" s="1"/>
      <c r="E35" s="1"/>
      <c r="F35" s="1"/>
      <c r="G35" s="1"/>
      <c r="H35" s="1"/>
    </row>
  </sheetData>
  <mergeCells count="3">
    <mergeCell ref="A3:I3"/>
    <mergeCell ref="A8:A9"/>
    <mergeCell ref="A5:L6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>
    <oddHeader>&amp;R2.2. sz. melléklet
.../2021.(II.15.) Egyek Önk.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L34"/>
  <sheetViews>
    <sheetView view="pageLayout" topLeftCell="B4" zoomScaleNormal="100" workbookViewId="0">
      <selection activeCell="L4" sqref="L4"/>
    </sheetView>
  </sheetViews>
  <sheetFormatPr defaultRowHeight="12.75" x14ac:dyDescent="0.2"/>
  <cols>
    <col min="1" max="1" width="42.42578125" customWidth="1"/>
    <col min="2" max="2" width="15.7109375" customWidth="1"/>
    <col min="3" max="3" width="17.28515625" customWidth="1"/>
    <col min="4" max="4" width="21" customWidth="1"/>
    <col min="5" max="8" width="18" customWidth="1"/>
    <col min="9" max="9" width="12.5703125" customWidth="1"/>
    <col min="10" max="10" width="15.28515625" customWidth="1"/>
    <col min="11" max="11" width="13.42578125" customWidth="1"/>
    <col min="12" max="12" width="16.5703125" customWidth="1"/>
  </cols>
  <sheetData>
    <row r="3" spans="1:12" ht="15.75" x14ac:dyDescent="0.25">
      <c r="A3" s="750"/>
      <c r="B3" s="751"/>
      <c r="C3" s="751"/>
      <c r="D3" s="751"/>
      <c r="E3" s="751"/>
      <c r="F3" s="751"/>
      <c r="G3" s="751"/>
      <c r="H3" s="751"/>
      <c r="I3" s="752"/>
    </row>
    <row r="5" spans="1:12" ht="12.75" customHeight="1" x14ac:dyDescent="0.2">
      <c r="A5" s="755" t="s">
        <v>260</v>
      </c>
      <c r="B5" s="755"/>
      <c r="C5" s="755"/>
      <c r="D5" s="755"/>
      <c r="E5" s="755"/>
      <c r="F5" s="755"/>
      <c r="G5" s="755"/>
      <c r="H5" s="755"/>
      <c r="I5" s="755"/>
      <c r="J5" s="755"/>
      <c r="K5" s="755"/>
      <c r="L5" s="755"/>
    </row>
    <row r="6" spans="1:12" ht="12.75" customHeight="1" x14ac:dyDescent="0.2">
      <c r="A6" s="755"/>
      <c r="B6" s="755"/>
      <c r="C6" s="755"/>
      <c r="D6" s="755"/>
      <c r="E6" s="755"/>
      <c r="F6" s="755"/>
      <c r="G6" s="755"/>
      <c r="H6" s="755"/>
      <c r="I6" s="755"/>
      <c r="J6" s="755"/>
      <c r="K6" s="755"/>
      <c r="L6" s="755"/>
    </row>
    <row r="7" spans="1:12" ht="13.5" thickBot="1" x14ac:dyDescent="0.25">
      <c r="I7" s="132"/>
    </row>
    <row r="8" spans="1:12" ht="102" customHeight="1" x14ac:dyDescent="0.2">
      <c r="A8" s="753" t="s">
        <v>94</v>
      </c>
      <c r="B8" s="273" t="s">
        <v>112</v>
      </c>
      <c r="C8" s="130" t="s">
        <v>123</v>
      </c>
      <c r="D8" s="130" t="s">
        <v>114</v>
      </c>
      <c r="E8" s="130" t="s">
        <v>124</v>
      </c>
      <c r="F8" s="130" t="s">
        <v>120</v>
      </c>
      <c r="G8" s="130" t="s">
        <v>125</v>
      </c>
      <c r="H8" s="130" t="s">
        <v>116</v>
      </c>
      <c r="I8" s="130" t="s">
        <v>117</v>
      </c>
      <c r="J8" s="130" t="s">
        <v>118</v>
      </c>
      <c r="K8" s="130" t="s">
        <v>126</v>
      </c>
      <c r="L8" s="131" t="s">
        <v>15</v>
      </c>
    </row>
    <row r="9" spans="1:12" ht="21" customHeight="1" thickBot="1" x14ac:dyDescent="0.25">
      <c r="A9" s="754"/>
      <c r="B9" s="361" t="s">
        <v>269</v>
      </c>
      <c r="C9" s="361" t="s">
        <v>269</v>
      </c>
      <c r="D9" s="361" t="s">
        <v>269</v>
      </c>
      <c r="E9" s="361" t="s">
        <v>269</v>
      </c>
      <c r="F9" s="361" t="s">
        <v>269</v>
      </c>
      <c r="G9" s="361" t="s">
        <v>269</v>
      </c>
      <c r="H9" s="361" t="s">
        <v>269</v>
      </c>
      <c r="I9" s="361" t="s">
        <v>269</v>
      </c>
      <c r="J9" s="361" t="s">
        <v>269</v>
      </c>
      <c r="K9" s="361" t="s">
        <v>269</v>
      </c>
      <c r="L9" s="361" t="s">
        <v>269</v>
      </c>
    </row>
    <row r="10" spans="1:12" ht="40.5" customHeight="1" x14ac:dyDescent="0.2">
      <c r="A10" s="336" t="s">
        <v>104</v>
      </c>
      <c r="B10" s="321">
        <v>90834455</v>
      </c>
      <c r="C10" s="321">
        <v>16208572</v>
      </c>
      <c r="D10" s="337">
        <v>18484370</v>
      </c>
      <c r="E10" s="321"/>
      <c r="F10" s="338">
        <v>0</v>
      </c>
      <c r="G10" s="338"/>
      <c r="H10" s="338">
        <v>2729620</v>
      </c>
      <c r="I10" s="339"/>
      <c r="J10" s="340"/>
      <c r="K10" s="341"/>
      <c r="L10" s="329">
        <f>SUM(B10:K10)</f>
        <v>128257017</v>
      </c>
    </row>
    <row r="11" spans="1:12" ht="21" customHeight="1" x14ac:dyDescent="0.2">
      <c r="A11" s="342" t="s">
        <v>105</v>
      </c>
      <c r="B11" s="122">
        <v>9133136</v>
      </c>
      <c r="C11" s="122">
        <v>1712400</v>
      </c>
      <c r="D11" s="333"/>
      <c r="E11" s="122"/>
      <c r="F11" s="122"/>
      <c r="G11" s="122"/>
      <c r="H11" s="122"/>
      <c r="I11" s="334"/>
      <c r="J11" s="335"/>
      <c r="K11" s="343"/>
      <c r="L11" s="329">
        <f>SUM(B11:K11)</f>
        <v>10845536</v>
      </c>
    </row>
    <row r="12" spans="1:12" ht="44.25" customHeight="1" thickBot="1" x14ac:dyDescent="0.25">
      <c r="A12" s="344" t="s">
        <v>248</v>
      </c>
      <c r="B12" s="326">
        <v>0</v>
      </c>
      <c r="C12" s="326">
        <v>0</v>
      </c>
      <c r="D12" s="345">
        <v>0</v>
      </c>
      <c r="E12" s="326">
        <v>0</v>
      </c>
      <c r="F12" s="326">
        <v>0</v>
      </c>
      <c r="G12" s="326">
        <v>0</v>
      </c>
      <c r="H12" s="326"/>
      <c r="I12" s="346"/>
      <c r="J12" s="347"/>
      <c r="K12" s="348"/>
      <c r="L12" s="330">
        <f>SUM(B12:K12)</f>
        <v>0</v>
      </c>
    </row>
    <row r="13" spans="1:12" s="50" customFormat="1" ht="21" customHeight="1" thickBot="1" x14ac:dyDescent="0.25">
      <c r="A13" s="331" t="s">
        <v>12</v>
      </c>
      <c r="B13" s="332">
        <f>SUM(B10:B12)</f>
        <v>99967591</v>
      </c>
      <c r="C13" s="332">
        <f t="shared" ref="C13:L13" si="0">SUM(C10:C12)</f>
        <v>17920972</v>
      </c>
      <c r="D13" s="332">
        <f t="shared" si="0"/>
        <v>18484370</v>
      </c>
      <c r="E13" s="332">
        <f t="shared" si="0"/>
        <v>0</v>
      </c>
      <c r="F13" s="332">
        <f t="shared" si="0"/>
        <v>0</v>
      </c>
      <c r="G13" s="332">
        <f t="shared" si="0"/>
        <v>0</v>
      </c>
      <c r="H13" s="332">
        <f t="shared" si="0"/>
        <v>2729620</v>
      </c>
      <c r="I13" s="332">
        <f t="shared" si="0"/>
        <v>0</v>
      </c>
      <c r="J13" s="332">
        <f t="shared" si="0"/>
        <v>0</v>
      </c>
      <c r="K13" s="349">
        <f t="shared" si="0"/>
        <v>0</v>
      </c>
      <c r="L13" s="350">
        <f t="shared" si="0"/>
        <v>139102553</v>
      </c>
    </row>
    <row r="14" spans="1:12" x14ac:dyDescent="0.2">
      <c r="I14" s="2"/>
    </row>
    <row r="15" spans="1:12" x14ac:dyDescent="0.2">
      <c r="B15" s="65"/>
    </row>
    <row r="16" spans="1:12" x14ac:dyDescent="0.2">
      <c r="A16" s="14"/>
      <c r="B16" s="15"/>
      <c r="C16" s="15"/>
      <c r="D16" s="15" t="s">
        <v>63</v>
      </c>
      <c r="E16" s="15"/>
      <c r="F16" s="16"/>
      <c r="G16" s="16"/>
      <c r="H16" s="16"/>
    </row>
    <row r="17" spans="1:8" x14ac:dyDescent="0.2">
      <c r="A17" s="17"/>
      <c r="B17" s="18"/>
      <c r="C17" s="18"/>
      <c r="D17" s="18"/>
      <c r="E17" s="18"/>
      <c r="F17" s="18"/>
      <c r="G17" s="18"/>
      <c r="H17" s="18"/>
    </row>
    <row r="18" spans="1:8" x14ac:dyDescent="0.2">
      <c r="A18" s="19"/>
      <c r="B18" s="60"/>
      <c r="C18" s="60"/>
      <c r="D18" s="60"/>
      <c r="E18" s="60"/>
      <c r="F18" s="4"/>
      <c r="G18" s="4"/>
      <c r="H18" s="4"/>
    </row>
    <row r="19" spans="1:8" x14ac:dyDescent="0.2">
      <c r="A19" s="19"/>
      <c r="B19" s="60"/>
      <c r="C19" s="60"/>
      <c r="D19" s="61"/>
      <c r="E19" s="60"/>
      <c r="F19" s="4"/>
      <c r="G19" s="4"/>
      <c r="H19" s="4"/>
    </row>
    <row r="20" spans="1:8" x14ac:dyDescent="0.2">
      <c r="A20" s="19"/>
      <c r="B20" s="60"/>
      <c r="C20" s="60"/>
      <c r="D20" s="60"/>
      <c r="E20" s="60"/>
      <c r="F20" s="4"/>
      <c r="G20" s="4"/>
      <c r="H20" s="4"/>
    </row>
    <row r="21" spans="1:8" x14ac:dyDescent="0.2">
      <c r="A21" s="19"/>
      <c r="B21" s="60"/>
      <c r="C21" s="60"/>
      <c r="D21" s="60"/>
      <c r="E21" s="60"/>
      <c r="F21" s="4"/>
      <c r="G21" s="4"/>
      <c r="H21" s="4"/>
    </row>
    <row r="22" spans="1:8" x14ac:dyDescent="0.2">
      <c r="A22" s="19"/>
      <c r="B22" s="60"/>
      <c r="C22" s="60"/>
      <c r="D22" s="60"/>
      <c r="E22" s="60"/>
      <c r="F22" s="4"/>
      <c r="G22" s="4"/>
      <c r="H22" s="4"/>
    </row>
    <row r="23" spans="1:8" x14ac:dyDescent="0.2">
      <c r="A23" s="19"/>
      <c r="B23" s="60"/>
      <c r="C23" s="60"/>
      <c r="D23" s="60"/>
      <c r="E23" s="60"/>
      <c r="F23" s="4"/>
      <c r="G23" s="4"/>
      <c r="H23" s="4"/>
    </row>
    <row r="24" spans="1:8" x14ac:dyDescent="0.2">
      <c r="A24" s="19"/>
      <c r="B24" s="60"/>
      <c r="C24" s="60"/>
      <c r="D24" s="60"/>
      <c r="E24" s="60"/>
      <c r="F24" s="4"/>
      <c r="G24" s="4"/>
      <c r="H24" s="4"/>
    </row>
    <row r="25" spans="1:8" x14ac:dyDescent="0.2">
      <c r="A25" s="19"/>
      <c r="B25" s="60"/>
      <c r="C25" s="60"/>
      <c r="D25" s="60"/>
      <c r="E25" s="60"/>
      <c r="F25" s="4"/>
      <c r="G25" s="4"/>
      <c r="H25" s="4"/>
    </row>
    <row r="26" spans="1:8" x14ac:dyDescent="0.2">
      <c r="A26" s="19"/>
      <c r="B26" s="60"/>
      <c r="C26" s="60"/>
      <c r="D26" s="60"/>
      <c r="E26" s="60"/>
      <c r="F26" s="4"/>
      <c r="G26" s="4"/>
      <c r="H26" s="4"/>
    </row>
    <row r="27" spans="1:8" x14ac:dyDescent="0.2">
      <c r="A27" s="19"/>
      <c r="B27" s="60"/>
      <c r="C27" s="60"/>
      <c r="D27" s="60"/>
      <c r="E27" s="60"/>
      <c r="F27" s="4"/>
      <c r="G27" s="4"/>
      <c r="H27" s="4"/>
    </row>
    <row r="28" spans="1:8" x14ac:dyDescent="0.2">
      <c r="A28" s="19"/>
      <c r="B28" s="60"/>
      <c r="C28" s="60"/>
      <c r="D28" s="60"/>
      <c r="E28" s="60"/>
      <c r="F28" s="4"/>
      <c r="G28" s="4"/>
      <c r="H28" s="4"/>
    </row>
    <row r="29" spans="1:8" x14ac:dyDescent="0.2">
      <c r="A29" s="19"/>
      <c r="B29" s="60"/>
      <c r="C29" s="60"/>
      <c r="D29" s="60"/>
      <c r="E29" s="60"/>
      <c r="F29" s="4"/>
      <c r="G29" s="4"/>
      <c r="H29" s="4"/>
    </row>
    <row r="30" spans="1:8" x14ac:dyDescent="0.2">
      <c r="A30" s="19"/>
      <c r="B30" s="60"/>
      <c r="C30" s="60"/>
      <c r="D30" s="60"/>
      <c r="E30" s="60"/>
      <c r="F30" s="4"/>
      <c r="G30" s="4"/>
      <c r="H30" s="4"/>
    </row>
    <row r="31" spans="1:8" x14ac:dyDescent="0.2">
      <c r="A31" s="19"/>
      <c r="B31" s="60"/>
      <c r="C31" s="60"/>
      <c r="D31" s="60"/>
      <c r="E31" s="60"/>
      <c r="F31" s="4"/>
      <c r="G31" s="4"/>
      <c r="H31" s="4"/>
    </row>
    <row r="32" spans="1:8" x14ac:dyDescent="0.2">
      <c r="A32" s="17"/>
      <c r="B32" s="62"/>
      <c r="C32" s="62"/>
      <c r="D32" s="62"/>
      <c r="E32" s="62"/>
      <c r="F32" s="4"/>
      <c r="G32" s="4"/>
      <c r="H32" s="4"/>
    </row>
    <row r="33" spans="2:8" x14ac:dyDescent="0.2">
      <c r="B33" s="1"/>
      <c r="C33" s="1"/>
      <c r="D33" s="1"/>
      <c r="E33" s="1"/>
      <c r="F33" s="1"/>
      <c r="G33" s="1"/>
      <c r="H33" s="1"/>
    </row>
    <row r="34" spans="2:8" x14ac:dyDescent="0.2">
      <c r="B34" s="1"/>
      <c r="C34" s="1"/>
      <c r="D34" s="1"/>
      <c r="E34" s="1"/>
      <c r="F34" s="1"/>
      <c r="G34" s="1"/>
      <c r="H34" s="1"/>
    </row>
  </sheetData>
  <mergeCells count="3">
    <mergeCell ref="A3:I3"/>
    <mergeCell ref="A5:L6"/>
    <mergeCell ref="A8:A9"/>
  </mergeCells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>
    <oddHeader>&amp;R2.2)a. sz. melléklet
.../2021.(II.15.) Egyek Önk.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>
    <tabColor theme="0"/>
  </sheetPr>
  <dimension ref="A1:L14"/>
  <sheetViews>
    <sheetView view="pageLayout" topLeftCell="B7" zoomScaleNormal="100" workbookViewId="0">
      <selection activeCell="G4" sqref="G4"/>
    </sheetView>
  </sheetViews>
  <sheetFormatPr defaultRowHeight="12.75" x14ac:dyDescent="0.2"/>
  <cols>
    <col min="1" max="1" width="56.7109375" customWidth="1"/>
    <col min="2" max="2" width="15.28515625" customWidth="1"/>
    <col min="3" max="3" width="15.140625" customWidth="1"/>
    <col min="4" max="4" width="13.7109375" customWidth="1"/>
    <col min="5" max="5" width="19.7109375" customWidth="1"/>
    <col min="6" max="6" width="14.42578125" customWidth="1"/>
    <col min="7" max="7" width="14.5703125" customWidth="1"/>
    <col min="8" max="8" width="13.140625" customWidth="1"/>
    <col min="9" max="9" width="12.85546875" customWidth="1"/>
    <col min="10" max="10" width="13" customWidth="1"/>
    <col min="11" max="11" width="15.5703125" customWidth="1"/>
    <col min="12" max="12" width="14.140625" customWidth="1"/>
  </cols>
  <sheetData>
    <row r="1" spans="1:12" ht="15.75" customHeight="1" x14ac:dyDescent="0.2">
      <c r="A1" s="758" t="s">
        <v>261</v>
      </c>
      <c r="B1" s="758"/>
      <c r="C1" s="758"/>
      <c r="D1" s="758"/>
      <c r="E1" s="758"/>
      <c r="F1" s="758"/>
    </row>
    <row r="2" spans="1:12" x14ac:dyDescent="0.2">
      <c r="A2" s="758"/>
      <c r="B2" s="758"/>
      <c r="C2" s="758"/>
      <c r="D2" s="758"/>
      <c r="E2" s="758"/>
      <c r="F2" s="758"/>
    </row>
    <row r="3" spans="1:12" x14ac:dyDescent="0.2">
      <c r="A3" s="3"/>
      <c r="B3" s="3"/>
      <c r="C3" s="3"/>
      <c r="D3" s="3"/>
      <c r="E3" s="3"/>
      <c r="F3" s="3"/>
    </row>
    <row r="4" spans="1:12" x14ac:dyDescent="0.2">
      <c r="A4" s="3"/>
      <c r="B4" s="3"/>
      <c r="C4" s="3"/>
      <c r="D4" s="3"/>
      <c r="E4" s="3"/>
      <c r="F4" s="3"/>
    </row>
    <row r="5" spans="1:12" ht="13.5" thickBot="1" x14ac:dyDescent="0.25">
      <c r="A5" s="3"/>
      <c r="B5" s="3"/>
      <c r="C5" s="3"/>
      <c r="D5" s="3"/>
      <c r="E5" s="3"/>
      <c r="F5" s="3"/>
    </row>
    <row r="6" spans="1:12" s="208" customFormat="1" ht="102" customHeight="1" x14ac:dyDescent="0.2">
      <c r="A6" s="756" t="s">
        <v>94</v>
      </c>
      <c r="B6" s="216" t="s">
        <v>112</v>
      </c>
      <c r="C6" s="216" t="s">
        <v>123</v>
      </c>
      <c r="D6" s="216" t="s">
        <v>114</v>
      </c>
      <c r="E6" s="216" t="s">
        <v>124</v>
      </c>
      <c r="F6" s="216" t="s">
        <v>120</v>
      </c>
      <c r="G6" s="216" t="s">
        <v>125</v>
      </c>
      <c r="H6" s="216" t="s">
        <v>116</v>
      </c>
      <c r="I6" s="216" t="s">
        <v>117</v>
      </c>
      <c r="J6" s="216" t="s">
        <v>118</v>
      </c>
      <c r="K6" s="216" t="s">
        <v>126</v>
      </c>
      <c r="L6" s="217" t="s">
        <v>15</v>
      </c>
    </row>
    <row r="7" spans="1:12" s="208" customFormat="1" ht="21" customHeight="1" x14ac:dyDescent="0.2">
      <c r="A7" s="757"/>
      <c r="B7" s="361" t="s">
        <v>269</v>
      </c>
      <c r="C7" s="361" t="s">
        <v>269</v>
      </c>
      <c r="D7" s="361" t="s">
        <v>269</v>
      </c>
      <c r="E7" s="361" t="s">
        <v>269</v>
      </c>
      <c r="F7" s="361" t="s">
        <v>269</v>
      </c>
      <c r="G7" s="361" t="s">
        <v>269</v>
      </c>
      <c r="H7" s="361" t="s">
        <v>269</v>
      </c>
      <c r="I7" s="361" t="s">
        <v>269</v>
      </c>
      <c r="J7" s="361" t="s">
        <v>269</v>
      </c>
      <c r="K7" s="361" t="s">
        <v>269</v>
      </c>
      <c r="L7" s="361" t="s">
        <v>269</v>
      </c>
    </row>
    <row r="8" spans="1:12" s="208" customFormat="1" x14ac:dyDescent="0.2">
      <c r="A8" s="218" t="s">
        <v>106</v>
      </c>
      <c r="B8" s="122"/>
      <c r="C8" s="122"/>
      <c r="D8" s="122">
        <v>39296</v>
      </c>
      <c r="E8" s="224"/>
      <c r="F8" s="225"/>
      <c r="G8" s="226"/>
      <c r="H8" s="161">
        <v>645390</v>
      </c>
      <c r="I8" s="185"/>
      <c r="J8" s="185"/>
      <c r="K8" s="185"/>
      <c r="L8" s="219">
        <f>SUM(B8:K8)</f>
        <v>684686</v>
      </c>
    </row>
    <row r="9" spans="1:12" s="208" customFormat="1" x14ac:dyDescent="0.2">
      <c r="A9" s="218" t="s">
        <v>107</v>
      </c>
      <c r="B9" s="122">
        <v>6456215</v>
      </c>
      <c r="C9" s="122">
        <v>1170426</v>
      </c>
      <c r="D9" s="122">
        <v>4082979</v>
      </c>
      <c r="E9" s="224"/>
      <c r="F9" s="226">
        <v>0</v>
      </c>
      <c r="G9" s="226"/>
      <c r="H9" s="161">
        <v>38100</v>
      </c>
      <c r="I9" s="185"/>
      <c r="J9" s="185"/>
      <c r="K9" s="185"/>
      <c r="L9" s="219">
        <f>SUM(B9:K9)</f>
        <v>11747720</v>
      </c>
    </row>
    <row r="10" spans="1:12" s="208" customFormat="1" x14ac:dyDescent="0.2">
      <c r="A10" s="218" t="s">
        <v>108</v>
      </c>
      <c r="B10" s="122"/>
      <c r="C10" s="122"/>
      <c r="D10" s="122">
        <v>197000</v>
      </c>
      <c r="E10" s="224"/>
      <c r="F10" s="226">
        <v>0</v>
      </c>
      <c r="G10" s="227"/>
      <c r="H10" s="161"/>
      <c r="I10" s="185"/>
      <c r="J10" s="185"/>
      <c r="K10" s="185"/>
      <c r="L10" s="219">
        <f>SUM(B10:K10)</f>
        <v>197000</v>
      </c>
    </row>
    <row r="11" spans="1:12" s="208" customFormat="1" ht="25.5" x14ac:dyDescent="0.2">
      <c r="A11" s="220" t="s">
        <v>109</v>
      </c>
      <c r="B11" s="122">
        <v>1014107</v>
      </c>
      <c r="C11" s="122">
        <v>119873</v>
      </c>
      <c r="D11" s="122">
        <v>76800</v>
      </c>
      <c r="E11" s="122"/>
      <c r="F11" s="122"/>
      <c r="G11" s="122"/>
      <c r="H11" s="161">
        <v>27000</v>
      </c>
      <c r="I11" s="185"/>
      <c r="J11" s="185"/>
      <c r="K11" s="185"/>
      <c r="L11" s="219">
        <f>SUM(B11:K11)</f>
        <v>1237780</v>
      </c>
    </row>
    <row r="12" spans="1:12" s="223" customFormat="1" ht="24" customHeight="1" thickBot="1" x14ac:dyDescent="0.25">
      <c r="A12" s="221" t="s">
        <v>58</v>
      </c>
      <c r="B12" s="222">
        <f>SUM(B8:B11)</f>
        <v>7470322</v>
      </c>
      <c r="C12" s="222">
        <f t="shared" ref="C12:L12" si="0">SUM(C8:C11)</f>
        <v>1290299</v>
      </c>
      <c r="D12" s="222">
        <f t="shared" si="0"/>
        <v>4396075</v>
      </c>
      <c r="E12" s="222">
        <f t="shared" si="0"/>
        <v>0</v>
      </c>
      <c r="F12" s="222">
        <f t="shared" si="0"/>
        <v>0</v>
      </c>
      <c r="G12" s="222">
        <f t="shared" si="0"/>
        <v>0</v>
      </c>
      <c r="H12" s="222">
        <f t="shared" si="0"/>
        <v>710490</v>
      </c>
      <c r="I12" s="222">
        <f t="shared" si="0"/>
        <v>0</v>
      </c>
      <c r="J12" s="222">
        <f t="shared" si="0"/>
        <v>0</v>
      </c>
      <c r="K12" s="222">
        <f t="shared" si="0"/>
        <v>0</v>
      </c>
      <c r="L12" s="222">
        <f t="shared" si="0"/>
        <v>13867186</v>
      </c>
    </row>
    <row r="13" spans="1:12" x14ac:dyDescent="0.2">
      <c r="D13" s="370"/>
      <c r="H13" s="371"/>
      <c r="L13" s="372"/>
    </row>
    <row r="14" spans="1:12" x14ac:dyDescent="0.2"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</row>
  </sheetData>
  <mergeCells count="2">
    <mergeCell ref="A6:A7"/>
    <mergeCell ref="A1:F2"/>
  </mergeCells>
  <phoneticPr fontId="31" type="noConversion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>
    <oddHeader>&amp;R2.3. sz. melléklet
...../2021.(II.15.) Egyek Önk.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2"/>
  <sheetViews>
    <sheetView view="pageLayout" zoomScaleNormal="100" workbookViewId="0">
      <selection activeCell="D16" sqref="D16"/>
    </sheetView>
  </sheetViews>
  <sheetFormatPr defaultRowHeight="12.75" x14ac:dyDescent="0.2"/>
  <cols>
    <col min="1" max="1" width="56.7109375" customWidth="1"/>
    <col min="2" max="2" width="15.28515625" customWidth="1"/>
    <col min="3" max="3" width="15.140625" customWidth="1"/>
    <col min="4" max="4" width="13.7109375" customWidth="1"/>
    <col min="5" max="5" width="19.7109375" customWidth="1"/>
    <col min="6" max="6" width="14.42578125" customWidth="1"/>
    <col min="7" max="7" width="14.5703125" customWidth="1"/>
    <col min="8" max="8" width="11.42578125" customWidth="1"/>
    <col min="12" max="12" width="14.140625" customWidth="1"/>
  </cols>
  <sheetData>
    <row r="1" spans="1:12" ht="15.75" customHeight="1" x14ac:dyDescent="0.2">
      <c r="A1" s="758" t="s">
        <v>262</v>
      </c>
      <c r="B1" s="758"/>
      <c r="C1" s="758"/>
      <c r="D1" s="758"/>
      <c r="E1" s="758"/>
      <c r="F1" s="758"/>
    </row>
    <row r="2" spans="1:12" x14ac:dyDescent="0.2">
      <c r="A2" s="758"/>
      <c r="B2" s="758"/>
      <c r="C2" s="758"/>
      <c r="D2" s="758"/>
      <c r="E2" s="758"/>
      <c r="F2" s="758"/>
    </row>
    <row r="3" spans="1:12" x14ac:dyDescent="0.2">
      <c r="A3" s="3"/>
      <c r="B3" s="3"/>
      <c r="C3" s="3"/>
      <c r="D3" s="3"/>
      <c r="E3" s="3"/>
      <c r="F3" s="3"/>
    </row>
    <row r="4" spans="1:12" x14ac:dyDescent="0.2">
      <c r="A4" s="3"/>
      <c r="B4" s="3"/>
      <c r="C4" s="3"/>
      <c r="D4" s="3"/>
      <c r="E4" s="3"/>
      <c r="F4" s="3"/>
    </row>
    <row r="5" spans="1:12" ht="13.5" thickBot="1" x14ac:dyDescent="0.25">
      <c r="A5" s="3"/>
      <c r="B5" s="3"/>
      <c r="C5" s="3"/>
      <c r="D5" s="3"/>
      <c r="E5" s="3"/>
      <c r="F5" s="3"/>
    </row>
    <row r="6" spans="1:12" s="208" customFormat="1" ht="102" customHeight="1" x14ac:dyDescent="0.2">
      <c r="A6" s="756" t="s">
        <v>94</v>
      </c>
      <c r="B6" s="216" t="s">
        <v>112</v>
      </c>
      <c r="C6" s="216" t="s">
        <v>123</v>
      </c>
      <c r="D6" s="216" t="s">
        <v>114</v>
      </c>
      <c r="E6" s="216" t="s">
        <v>124</v>
      </c>
      <c r="F6" s="216" t="s">
        <v>120</v>
      </c>
      <c r="G6" s="216" t="s">
        <v>125</v>
      </c>
      <c r="H6" s="216" t="s">
        <v>116</v>
      </c>
      <c r="I6" s="216" t="s">
        <v>117</v>
      </c>
      <c r="J6" s="216" t="s">
        <v>118</v>
      </c>
      <c r="K6" s="216" t="s">
        <v>126</v>
      </c>
      <c r="L6" s="217" t="s">
        <v>15</v>
      </c>
    </row>
    <row r="7" spans="1:12" s="208" customFormat="1" ht="21" customHeight="1" x14ac:dyDescent="0.2">
      <c r="A7" s="757"/>
      <c r="B7" s="361" t="s">
        <v>269</v>
      </c>
      <c r="C7" s="361" t="s">
        <v>269</v>
      </c>
      <c r="D7" s="361" t="s">
        <v>269</v>
      </c>
      <c r="E7" s="361" t="s">
        <v>269</v>
      </c>
      <c r="F7" s="361" t="s">
        <v>269</v>
      </c>
      <c r="G7" s="361" t="s">
        <v>269</v>
      </c>
      <c r="H7" s="361" t="s">
        <v>269</v>
      </c>
      <c r="I7" s="361" t="s">
        <v>269</v>
      </c>
      <c r="J7" s="361" t="s">
        <v>269</v>
      </c>
      <c r="K7" s="361" t="s">
        <v>269</v>
      </c>
      <c r="L7" s="361" t="s">
        <v>269</v>
      </c>
    </row>
    <row r="8" spans="1:12" s="208" customFormat="1" x14ac:dyDescent="0.2">
      <c r="A8" s="218" t="s">
        <v>106</v>
      </c>
      <c r="B8" s="122"/>
      <c r="C8" s="122"/>
      <c r="D8" s="122">
        <v>39296</v>
      </c>
      <c r="E8" s="224"/>
      <c r="F8" s="225"/>
      <c r="G8" s="226"/>
      <c r="H8" s="161">
        <v>645390</v>
      </c>
      <c r="I8" s="185"/>
      <c r="J8" s="185"/>
      <c r="K8" s="185"/>
      <c r="L8" s="219">
        <f>SUM(B8:K8)</f>
        <v>684686</v>
      </c>
    </row>
    <row r="9" spans="1:12" s="208" customFormat="1" x14ac:dyDescent="0.2">
      <c r="A9" s="218" t="s">
        <v>107</v>
      </c>
      <c r="B9" s="122">
        <v>6456215</v>
      </c>
      <c r="C9" s="122">
        <v>1170426</v>
      </c>
      <c r="D9" s="122">
        <v>4082979</v>
      </c>
      <c r="E9" s="224"/>
      <c r="F9" s="226">
        <v>0</v>
      </c>
      <c r="G9" s="226"/>
      <c r="H9" s="161">
        <v>38100</v>
      </c>
      <c r="I9" s="185"/>
      <c r="J9" s="185"/>
      <c r="K9" s="185"/>
      <c r="L9" s="219">
        <f>SUM(B9:K9)</f>
        <v>11747720</v>
      </c>
    </row>
    <row r="10" spans="1:12" s="208" customFormat="1" x14ac:dyDescent="0.2">
      <c r="A10" s="218" t="s">
        <v>108</v>
      </c>
      <c r="B10" s="122"/>
      <c r="C10" s="122"/>
      <c r="D10" s="122">
        <v>197000</v>
      </c>
      <c r="E10" s="224"/>
      <c r="F10" s="226">
        <v>0</v>
      </c>
      <c r="G10" s="227"/>
      <c r="H10" s="161"/>
      <c r="I10" s="185"/>
      <c r="J10" s="185"/>
      <c r="K10" s="185"/>
      <c r="L10" s="219">
        <f>SUM(B10:K10)</f>
        <v>197000</v>
      </c>
    </row>
    <row r="11" spans="1:12" s="208" customFormat="1" ht="25.5" x14ac:dyDescent="0.2">
      <c r="A11" s="220" t="s">
        <v>109</v>
      </c>
      <c r="B11" s="122">
        <v>1014107</v>
      </c>
      <c r="C11" s="122">
        <v>119873</v>
      </c>
      <c r="D11" s="122">
        <v>76800</v>
      </c>
      <c r="E11" s="122"/>
      <c r="F11" s="122"/>
      <c r="G11" s="122"/>
      <c r="H11" s="161">
        <v>27000</v>
      </c>
      <c r="I11" s="185"/>
      <c r="J11" s="185"/>
      <c r="K11" s="185"/>
      <c r="L11" s="219">
        <f>SUM(B11:K11)</f>
        <v>1237780</v>
      </c>
    </row>
    <row r="12" spans="1:12" s="223" customFormat="1" ht="24" customHeight="1" thickBot="1" x14ac:dyDescent="0.25">
      <c r="A12" s="221" t="s">
        <v>58</v>
      </c>
      <c r="B12" s="222">
        <f>SUM(B8:B11)</f>
        <v>7470322</v>
      </c>
      <c r="C12" s="222">
        <f t="shared" ref="C12:L12" si="0">SUM(C8:C11)</f>
        <v>1290299</v>
      </c>
      <c r="D12" s="222">
        <f t="shared" si="0"/>
        <v>4396075</v>
      </c>
      <c r="E12" s="222">
        <f t="shared" si="0"/>
        <v>0</v>
      </c>
      <c r="F12" s="222">
        <f t="shared" si="0"/>
        <v>0</v>
      </c>
      <c r="G12" s="222">
        <f t="shared" si="0"/>
        <v>0</v>
      </c>
      <c r="H12" s="222">
        <f t="shared" si="0"/>
        <v>710490</v>
      </c>
      <c r="I12" s="222">
        <f t="shared" si="0"/>
        <v>0</v>
      </c>
      <c r="J12" s="222">
        <f t="shared" si="0"/>
        <v>0</v>
      </c>
      <c r="K12" s="222">
        <f t="shared" si="0"/>
        <v>0</v>
      </c>
      <c r="L12" s="222">
        <f t="shared" si="0"/>
        <v>13867186</v>
      </c>
    </row>
  </sheetData>
  <mergeCells count="2">
    <mergeCell ref="A1:F2"/>
    <mergeCell ref="A6:A7"/>
  </mergeCells>
  <pageMargins left="0.75" right="0.75" top="1" bottom="1" header="0.5" footer="0.5"/>
  <pageSetup paperSize="9" scale="65" orientation="landscape" r:id="rId1"/>
  <headerFooter alignWithMargins="0">
    <oddHeader>&amp;R2.3. sz. melléklet
...../2021.(II.15.) Egyek Önk.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theme="0"/>
  </sheetPr>
  <dimension ref="A1:K47"/>
  <sheetViews>
    <sheetView topLeftCell="A20" zoomScaleNormal="100" workbookViewId="0">
      <selection activeCell="C14" sqref="C14"/>
    </sheetView>
  </sheetViews>
  <sheetFormatPr defaultRowHeight="12.75" x14ac:dyDescent="0.2"/>
  <cols>
    <col min="1" max="1" width="5.28515625" customWidth="1"/>
    <col min="2" max="2" width="52" customWidth="1"/>
    <col min="3" max="3" width="22.5703125" customWidth="1"/>
    <col min="4" max="5" width="17.7109375" customWidth="1"/>
    <col min="6" max="6" width="18.28515625" customWidth="1"/>
    <col min="8" max="8" width="16.28515625" style="282" bestFit="1" customWidth="1"/>
    <col min="9" max="9" width="12.5703125" bestFit="1" customWidth="1"/>
    <col min="10" max="10" width="16.28515625" style="282" bestFit="1" customWidth="1"/>
    <col min="11" max="11" width="10" bestFit="1" customWidth="1"/>
  </cols>
  <sheetData>
    <row r="1" spans="2:10" ht="30" customHeight="1" x14ac:dyDescent="0.2">
      <c r="B1" s="759" t="s">
        <v>263</v>
      </c>
      <c r="C1" s="759"/>
      <c r="D1" s="759"/>
      <c r="E1" s="759"/>
      <c r="F1" s="759"/>
      <c r="G1" s="568"/>
    </row>
    <row r="2" spans="2:10" ht="4.5" customHeight="1" thickBot="1" x14ac:dyDescent="0.25">
      <c r="B2" s="759"/>
      <c r="C2" s="759"/>
      <c r="D2" s="759"/>
      <c r="E2" s="759"/>
      <c r="F2" s="759"/>
      <c r="G2" s="568"/>
    </row>
    <row r="3" spans="2:10" ht="3.75" hidden="1" customHeight="1" thickBot="1" x14ac:dyDescent="0.3">
      <c r="B3" s="569"/>
      <c r="C3" s="569"/>
      <c r="D3" s="569"/>
      <c r="E3" s="569"/>
      <c r="F3" s="570" t="s">
        <v>17</v>
      </c>
      <c r="G3" s="568"/>
    </row>
    <row r="4" spans="2:10" ht="15.75" customHeight="1" x14ac:dyDescent="0.2">
      <c r="B4" s="760" t="s">
        <v>18</v>
      </c>
      <c r="C4" s="760" t="s">
        <v>234</v>
      </c>
      <c r="D4" s="762" t="s">
        <v>232</v>
      </c>
      <c r="E4" s="762" t="s">
        <v>233</v>
      </c>
      <c r="F4" s="765" t="s">
        <v>19</v>
      </c>
      <c r="G4" s="568"/>
    </row>
    <row r="5" spans="2:10" ht="35.25" customHeight="1" thickBot="1" x14ac:dyDescent="0.25">
      <c r="B5" s="761"/>
      <c r="C5" s="761"/>
      <c r="D5" s="763"/>
      <c r="E5" s="764"/>
      <c r="F5" s="766"/>
      <c r="G5" s="568"/>
    </row>
    <row r="6" spans="2:10" ht="15" customHeight="1" thickBot="1" x14ac:dyDescent="0.3">
      <c r="B6" s="571" t="s">
        <v>140</v>
      </c>
      <c r="C6" s="572">
        <f>C7+C9</f>
        <v>405857460</v>
      </c>
      <c r="D6" s="572">
        <f>D7+D9</f>
        <v>99967591</v>
      </c>
      <c r="E6" s="572">
        <f>E7+E9</f>
        <v>7470322</v>
      </c>
      <c r="F6" s="573">
        <f>SUM(C6:E6)</f>
        <v>513295373</v>
      </c>
      <c r="G6" s="568"/>
    </row>
    <row r="7" spans="2:10" ht="15" customHeight="1" thickBot="1" x14ac:dyDescent="0.3">
      <c r="B7" s="574" t="s">
        <v>141</v>
      </c>
      <c r="C7" s="575">
        <v>375746854</v>
      </c>
      <c r="D7" s="576">
        <v>97344016</v>
      </c>
      <c r="E7" s="576">
        <v>6904482</v>
      </c>
      <c r="F7" s="573">
        <f t="shared" ref="F7:F36" si="0">SUM(C7:E7)</f>
        <v>479995352</v>
      </c>
      <c r="G7" s="568"/>
    </row>
    <row r="8" spans="2:10" ht="15" customHeight="1" thickBot="1" x14ac:dyDescent="0.3">
      <c r="B8" s="574" t="s">
        <v>144</v>
      </c>
      <c r="C8" s="575">
        <v>359952297</v>
      </c>
      <c r="D8" s="576"/>
      <c r="E8" s="576"/>
      <c r="F8" s="573">
        <f t="shared" si="0"/>
        <v>359952297</v>
      </c>
      <c r="G8" s="568"/>
    </row>
    <row r="9" spans="2:10" ht="15" customHeight="1" thickBot="1" x14ac:dyDescent="0.3">
      <c r="B9" s="577" t="s">
        <v>142</v>
      </c>
      <c r="C9" s="578">
        <v>30110606</v>
      </c>
      <c r="D9" s="579">
        <v>2623575</v>
      </c>
      <c r="E9" s="579">
        <v>565840</v>
      </c>
      <c r="F9" s="573">
        <f t="shared" si="0"/>
        <v>33300021</v>
      </c>
      <c r="G9" s="568"/>
    </row>
    <row r="10" spans="2:10" ht="15" customHeight="1" thickBot="1" x14ac:dyDescent="0.3">
      <c r="B10" s="580" t="s">
        <v>177</v>
      </c>
      <c r="C10" s="581">
        <v>14456733</v>
      </c>
      <c r="D10" s="582"/>
      <c r="E10" s="582"/>
      <c r="F10" s="573">
        <f t="shared" si="0"/>
        <v>14456733</v>
      </c>
      <c r="G10" s="568"/>
    </row>
    <row r="11" spans="2:10" ht="29.25" customHeight="1" thickBot="1" x14ac:dyDescent="0.3">
      <c r="B11" s="583" t="s">
        <v>136</v>
      </c>
      <c r="C11" s="573">
        <v>42230519</v>
      </c>
      <c r="D11" s="573">
        <v>17920972</v>
      </c>
      <c r="E11" s="572">
        <v>1290299</v>
      </c>
      <c r="F11" s="573">
        <f t="shared" si="0"/>
        <v>61441790</v>
      </c>
      <c r="G11" s="568"/>
      <c r="H11" s="649"/>
    </row>
    <row r="12" spans="2:10" ht="15" customHeight="1" thickBot="1" x14ac:dyDescent="0.3">
      <c r="B12" s="584" t="s">
        <v>114</v>
      </c>
      <c r="C12" s="572">
        <v>741774329</v>
      </c>
      <c r="D12" s="572">
        <v>18484370</v>
      </c>
      <c r="E12" s="572">
        <v>4396075</v>
      </c>
      <c r="F12" s="573">
        <f t="shared" si="0"/>
        <v>764654774</v>
      </c>
      <c r="G12" s="568"/>
    </row>
    <row r="13" spans="2:10" ht="15" customHeight="1" thickBot="1" x14ac:dyDescent="0.3">
      <c r="B13" s="585" t="s">
        <v>115</v>
      </c>
      <c r="C13" s="586">
        <v>9449594</v>
      </c>
      <c r="D13" s="587"/>
      <c r="E13" s="587"/>
      <c r="F13" s="573">
        <f>SUM(C13:E13)</f>
        <v>9449594</v>
      </c>
      <c r="G13" s="568"/>
      <c r="H13" s="660"/>
    </row>
    <row r="14" spans="2:10" s="50" customFormat="1" ht="29.25" customHeight="1" thickBot="1" x14ac:dyDescent="0.3">
      <c r="B14" s="655" t="s">
        <v>138</v>
      </c>
      <c r="C14" s="674">
        <f>SUM(C15:C34)</f>
        <v>137095939</v>
      </c>
      <c r="D14" s="586">
        <f>SUM(D15:D34)</f>
        <v>0</v>
      </c>
      <c r="E14" s="588">
        <f>SUM(E15:E34)</f>
        <v>0</v>
      </c>
      <c r="F14" s="589">
        <f>SUM(F15:F34)</f>
        <v>133411539</v>
      </c>
      <c r="G14" s="590"/>
      <c r="H14" s="650"/>
      <c r="J14" s="650"/>
    </row>
    <row r="15" spans="2:10" ht="15" customHeight="1" thickBot="1" x14ac:dyDescent="0.3">
      <c r="B15" s="656" t="s">
        <v>203</v>
      </c>
      <c r="C15" s="651">
        <v>5036911</v>
      </c>
      <c r="D15" s="591"/>
      <c r="E15" s="592"/>
      <c r="F15" s="573">
        <f>SUM(C15:E15)</f>
        <v>5036911</v>
      </c>
      <c r="G15" s="568"/>
      <c r="H15" s="661"/>
    </row>
    <row r="16" spans="2:10" ht="15" customHeight="1" thickBot="1" x14ac:dyDescent="0.3">
      <c r="B16" s="657" t="s">
        <v>202</v>
      </c>
      <c r="C16" s="652">
        <v>47345308</v>
      </c>
      <c r="D16" s="593"/>
      <c r="E16" s="594"/>
      <c r="F16" s="573">
        <f t="shared" ref="F16:F21" si="1">SUM(C16:E16)</f>
        <v>47345308</v>
      </c>
      <c r="G16" s="568"/>
      <c r="H16" s="661"/>
    </row>
    <row r="17" spans="2:11" ht="15" customHeight="1" thickBot="1" x14ac:dyDescent="0.3">
      <c r="B17" s="657" t="s">
        <v>289</v>
      </c>
      <c r="C17" s="652">
        <v>1000000</v>
      </c>
      <c r="D17" s="593"/>
      <c r="E17" s="594"/>
      <c r="F17" s="573">
        <f t="shared" si="1"/>
        <v>1000000</v>
      </c>
      <c r="G17" s="568"/>
      <c r="H17" s="661"/>
    </row>
    <row r="18" spans="2:11" ht="15" customHeight="1" thickBot="1" x14ac:dyDescent="0.3">
      <c r="B18" s="657" t="s">
        <v>385</v>
      </c>
      <c r="C18" s="652">
        <v>83590</v>
      </c>
      <c r="D18" s="593"/>
      <c r="E18" s="594"/>
      <c r="F18" s="573">
        <f t="shared" si="1"/>
        <v>83590</v>
      </c>
      <c r="G18" s="568"/>
      <c r="H18" s="661"/>
    </row>
    <row r="19" spans="2:11" ht="15" customHeight="1" thickBot="1" x14ac:dyDescent="0.3">
      <c r="B19" s="667" t="s">
        <v>401</v>
      </c>
      <c r="C19" s="668">
        <v>27930879</v>
      </c>
      <c r="D19" s="593"/>
      <c r="E19" s="594"/>
      <c r="F19" s="573">
        <f t="shared" si="1"/>
        <v>27930879</v>
      </c>
      <c r="G19" s="663"/>
      <c r="H19" s="661"/>
    </row>
    <row r="20" spans="2:11" ht="17.25" customHeight="1" thickBot="1" x14ac:dyDescent="0.3">
      <c r="B20" s="657" t="s">
        <v>386</v>
      </c>
      <c r="C20" s="653">
        <v>3684400</v>
      </c>
      <c r="D20" s="593"/>
      <c r="E20" s="594"/>
      <c r="F20" s="573"/>
      <c r="G20" s="568"/>
      <c r="H20" s="661"/>
    </row>
    <row r="21" spans="2:11" ht="30.75" customHeight="1" thickBot="1" x14ac:dyDescent="0.3">
      <c r="B21" s="665" t="s">
        <v>283</v>
      </c>
      <c r="C21" s="666">
        <v>21081731</v>
      </c>
      <c r="D21" s="593"/>
      <c r="E21" s="594"/>
      <c r="F21" s="573">
        <f t="shared" si="1"/>
        <v>21081731</v>
      </c>
      <c r="G21" s="663"/>
      <c r="H21" s="661"/>
    </row>
    <row r="22" spans="2:11" ht="15" customHeight="1" thickBot="1" x14ac:dyDescent="0.3">
      <c r="B22" s="657" t="s">
        <v>241</v>
      </c>
      <c r="C22" s="653">
        <v>26500</v>
      </c>
      <c r="D22" s="593"/>
      <c r="E22" s="594"/>
      <c r="F22" s="573">
        <f t="shared" si="0"/>
        <v>26500</v>
      </c>
      <c r="G22" s="568"/>
      <c r="H22" s="661"/>
      <c r="K22" s="65"/>
    </row>
    <row r="23" spans="2:11" ht="15" customHeight="1" thickBot="1" x14ac:dyDescent="0.3">
      <c r="B23" s="657" t="s">
        <v>62</v>
      </c>
      <c r="C23" s="653">
        <v>7847419</v>
      </c>
      <c r="D23" s="593"/>
      <c r="E23" s="594"/>
      <c r="F23" s="573">
        <f t="shared" si="0"/>
        <v>7847419</v>
      </c>
      <c r="G23" s="568"/>
      <c r="H23" s="661"/>
      <c r="I23" s="65"/>
    </row>
    <row r="24" spans="2:11" ht="30" thickBot="1" x14ac:dyDescent="0.3">
      <c r="B24" s="658" t="s">
        <v>284</v>
      </c>
      <c r="C24" s="653">
        <v>2117115</v>
      </c>
      <c r="D24" s="593"/>
      <c r="E24" s="594"/>
      <c r="F24" s="573">
        <f t="shared" si="0"/>
        <v>2117115</v>
      </c>
      <c r="G24" s="568"/>
      <c r="H24" s="661"/>
    </row>
    <row r="25" spans="2:11" ht="29.25" customHeight="1" thickBot="1" x14ac:dyDescent="0.3">
      <c r="B25" s="658" t="s">
        <v>285</v>
      </c>
      <c r="C25" s="595">
        <v>5000000</v>
      </c>
      <c r="D25" s="593"/>
      <c r="E25" s="594"/>
      <c r="F25" s="573">
        <f t="shared" si="0"/>
        <v>5000000</v>
      </c>
      <c r="G25" s="568"/>
      <c r="H25" s="661"/>
      <c r="K25" s="65"/>
    </row>
    <row r="26" spans="2:11" ht="15" customHeight="1" thickBot="1" x14ac:dyDescent="0.3">
      <c r="B26" s="657" t="s">
        <v>286</v>
      </c>
      <c r="C26" s="653">
        <v>20000</v>
      </c>
      <c r="D26" s="593"/>
      <c r="E26" s="594"/>
      <c r="F26" s="573">
        <f t="shared" si="0"/>
        <v>20000</v>
      </c>
      <c r="G26" s="568"/>
      <c r="H26" s="661"/>
    </row>
    <row r="27" spans="2:11" ht="15" customHeight="1" thickBot="1" x14ac:dyDescent="0.3">
      <c r="B27" s="657" t="s">
        <v>147</v>
      </c>
      <c r="C27" s="666">
        <v>400000</v>
      </c>
      <c r="D27" s="593"/>
      <c r="E27" s="594"/>
      <c r="F27" s="573">
        <f t="shared" si="0"/>
        <v>400000</v>
      </c>
      <c r="G27" s="568"/>
      <c r="H27" s="661"/>
    </row>
    <row r="28" spans="2:11" ht="15" customHeight="1" thickBot="1" x14ac:dyDescent="0.3">
      <c r="B28" s="657" t="s">
        <v>287</v>
      </c>
      <c r="C28" s="653">
        <v>50000</v>
      </c>
      <c r="D28" s="593"/>
      <c r="E28" s="594"/>
      <c r="F28" s="573">
        <f t="shared" si="0"/>
        <v>50000</v>
      </c>
      <c r="G28" s="568"/>
      <c r="H28" s="670"/>
    </row>
    <row r="29" spans="2:11" ht="15" customHeight="1" thickBot="1" x14ac:dyDescent="0.3">
      <c r="B29" s="657" t="s">
        <v>288</v>
      </c>
      <c r="C29" s="653">
        <v>105000</v>
      </c>
      <c r="D29" s="593"/>
      <c r="E29" s="594"/>
      <c r="F29" s="573">
        <f t="shared" si="0"/>
        <v>105000</v>
      </c>
      <c r="G29" s="568"/>
      <c r="H29" s="661"/>
    </row>
    <row r="30" spans="2:11" ht="15" customHeight="1" thickBot="1" x14ac:dyDescent="0.3">
      <c r="B30" s="657" t="s">
        <v>145</v>
      </c>
      <c r="C30" s="653">
        <v>2933000</v>
      </c>
      <c r="D30" s="593"/>
      <c r="E30" s="594"/>
      <c r="F30" s="573">
        <f t="shared" si="0"/>
        <v>2933000</v>
      </c>
      <c r="G30" s="568"/>
      <c r="H30" s="661"/>
    </row>
    <row r="31" spans="2:11" ht="15" customHeight="1" thickBot="1" x14ac:dyDescent="0.3">
      <c r="B31" s="657" t="s">
        <v>146</v>
      </c>
      <c r="C31" s="653">
        <v>1200000</v>
      </c>
      <c r="D31" s="593"/>
      <c r="E31" s="594"/>
      <c r="F31" s="573">
        <f t="shared" si="0"/>
        <v>1200000</v>
      </c>
      <c r="G31" s="568"/>
      <c r="H31" s="661"/>
    </row>
    <row r="32" spans="2:11" ht="15" customHeight="1" thickBot="1" x14ac:dyDescent="0.3">
      <c r="B32" s="657" t="s">
        <v>291</v>
      </c>
      <c r="C32" s="653">
        <f>8977121-400000</f>
        <v>8577121</v>
      </c>
      <c r="D32" s="593"/>
      <c r="E32" s="594"/>
      <c r="F32" s="573">
        <f t="shared" si="0"/>
        <v>8577121</v>
      </c>
      <c r="G32" s="568"/>
      <c r="H32" s="661"/>
    </row>
    <row r="33" spans="1:10" ht="15" customHeight="1" thickBot="1" x14ac:dyDescent="0.3">
      <c r="B33" s="657" t="s">
        <v>290</v>
      </c>
      <c r="C33" s="653">
        <v>304800</v>
      </c>
      <c r="D33" s="593"/>
      <c r="E33" s="594"/>
      <c r="F33" s="573">
        <f t="shared" si="0"/>
        <v>304800</v>
      </c>
      <c r="G33" s="568"/>
      <c r="H33" s="661"/>
    </row>
    <row r="34" spans="1:10" s="50" customFormat="1" ht="15" customHeight="1" thickBot="1" x14ac:dyDescent="0.3">
      <c r="A34" s="133"/>
      <c r="B34" s="659" t="s">
        <v>216</v>
      </c>
      <c r="C34" s="654">
        <v>2352165</v>
      </c>
      <c r="D34" s="596"/>
      <c r="E34" s="597"/>
      <c r="F34" s="598">
        <f t="shared" si="0"/>
        <v>2352165</v>
      </c>
      <c r="G34" s="590"/>
      <c r="H34" s="662"/>
      <c r="J34" s="650"/>
    </row>
    <row r="35" spans="1:10" s="50" customFormat="1" ht="15" customHeight="1" thickBot="1" x14ac:dyDescent="0.3">
      <c r="B35" s="584" t="s">
        <v>143</v>
      </c>
      <c r="C35" s="599">
        <v>219415199</v>
      </c>
      <c r="D35" s="600">
        <f>SUM(D36:D36)</f>
        <v>0</v>
      </c>
      <c r="E35" s="601">
        <f>SUM(E36:E36)</f>
        <v>0</v>
      </c>
      <c r="F35" s="573">
        <f t="shared" si="0"/>
        <v>219415199</v>
      </c>
      <c r="G35" s="590"/>
      <c r="H35" s="650"/>
      <c r="J35" s="650"/>
    </row>
    <row r="36" spans="1:10" ht="33.75" customHeight="1" thickBot="1" x14ac:dyDescent="0.3">
      <c r="B36" s="648" t="s">
        <v>212</v>
      </c>
      <c r="C36" s="602">
        <v>151462954</v>
      </c>
      <c r="D36" s="603">
        <v>0</v>
      </c>
      <c r="E36" s="604"/>
      <c r="F36" s="573">
        <f t="shared" si="0"/>
        <v>151462954</v>
      </c>
      <c r="G36" s="568"/>
    </row>
    <row r="37" spans="1:10" ht="15.75" thickBot="1" x14ac:dyDescent="0.3">
      <c r="B37" s="571" t="s">
        <v>20</v>
      </c>
      <c r="C37" s="572">
        <f>C6+C11+C12+C13+C14+C35</f>
        <v>1555823040</v>
      </c>
      <c r="D37" s="572">
        <f>D6+D11+D12+D13+D14+D35</f>
        <v>136372933</v>
      </c>
      <c r="E37" s="572">
        <f>E6+E11+E12+E13+E14+E35</f>
        <v>13156696</v>
      </c>
      <c r="F37" s="572">
        <f>F6+F11+F12+F13+F14+F35</f>
        <v>1701668269</v>
      </c>
      <c r="G37" s="568"/>
    </row>
    <row r="38" spans="1:10" ht="14.25" x14ac:dyDescent="0.2">
      <c r="B38" s="568"/>
      <c r="C38" s="669">
        <f>1555823040-C37</f>
        <v>0</v>
      </c>
      <c r="D38" s="605"/>
      <c r="E38" s="568"/>
      <c r="F38" s="568"/>
      <c r="G38" s="568"/>
    </row>
    <row r="39" spans="1:10" ht="14.25" x14ac:dyDescent="0.2">
      <c r="B39" s="568"/>
      <c r="C39" s="606"/>
      <c r="D39" s="606"/>
      <c r="E39" s="568"/>
      <c r="F39" s="568"/>
      <c r="G39" s="568"/>
    </row>
    <row r="40" spans="1:10" x14ac:dyDescent="0.2">
      <c r="C40" s="65"/>
    </row>
    <row r="41" spans="1:10" x14ac:dyDescent="0.2">
      <c r="F41" s="65"/>
    </row>
    <row r="42" spans="1:10" x14ac:dyDescent="0.2">
      <c r="C42" s="282"/>
      <c r="D42" s="65"/>
      <c r="E42" s="282"/>
    </row>
    <row r="43" spans="1:10" x14ac:dyDescent="0.2">
      <c r="E43" s="282"/>
    </row>
    <row r="44" spans="1:10" x14ac:dyDescent="0.2">
      <c r="E44" s="282"/>
      <c r="F44" s="65"/>
    </row>
    <row r="45" spans="1:10" x14ac:dyDescent="0.2">
      <c r="C45" s="65"/>
    </row>
    <row r="47" spans="1:10" x14ac:dyDescent="0.2">
      <c r="C47" s="65"/>
    </row>
  </sheetData>
  <mergeCells count="6">
    <mergeCell ref="B1:F2"/>
    <mergeCell ref="B4:B5"/>
    <mergeCell ref="D4:D5"/>
    <mergeCell ref="E4:E5"/>
    <mergeCell ref="F4:F5"/>
    <mergeCell ref="C4:C5"/>
  </mergeCells>
  <phoneticPr fontId="4" type="noConversion"/>
  <pageMargins left="0.78740157480314965" right="0.78740157480314965" top="0.83229166666666665" bottom="0.78740157480314965" header="0.51181102362204722" footer="0.51181102362204722"/>
  <pageSetup paperSize="9" scale="77" orientation="landscape" r:id="rId1"/>
  <headerFooter alignWithMargins="0">
    <oddHeader>&amp;R3.sz melléklet
..../2021.(II.15.) Egyek Önk.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54"/>
  <sheetViews>
    <sheetView topLeftCell="A14" zoomScale="140" zoomScaleNormal="140" workbookViewId="0">
      <selection activeCell="A44" sqref="A44"/>
    </sheetView>
  </sheetViews>
  <sheetFormatPr defaultRowHeight="12.75" x14ac:dyDescent="0.2"/>
  <cols>
    <col min="1" max="1" width="8.140625" customWidth="1"/>
    <col min="2" max="2" width="19.28515625" customWidth="1"/>
    <col min="3" max="3" width="78.42578125" customWidth="1"/>
    <col min="4" max="4" width="20.85546875" customWidth="1"/>
    <col min="5" max="5" width="17.28515625" style="282" bestFit="1" customWidth="1"/>
    <col min="6" max="6" width="19.42578125" customWidth="1"/>
    <col min="8" max="8" width="14.5703125" bestFit="1" customWidth="1"/>
  </cols>
  <sheetData>
    <row r="1" spans="1:6" x14ac:dyDescent="0.2">
      <c r="D1" s="69"/>
    </row>
    <row r="2" spans="1:6" x14ac:dyDescent="0.2">
      <c r="D2" s="69"/>
    </row>
    <row r="3" spans="1:6" x14ac:dyDescent="0.2">
      <c r="A3" s="208"/>
      <c r="B3" s="208"/>
      <c r="C3" s="208"/>
      <c r="D3" s="209"/>
    </row>
    <row r="4" spans="1:6" ht="15.75" x14ac:dyDescent="0.25">
      <c r="A4" s="767" t="s">
        <v>235</v>
      </c>
      <c r="B4" s="768"/>
      <c r="C4" s="768"/>
      <c r="D4" s="768"/>
    </row>
    <row r="5" spans="1:6" ht="13.5" thickBot="1" x14ac:dyDescent="0.25">
      <c r="A5" s="208"/>
      <c r="B5" s="208"/>
      <c r="C5" s="208"/>
      <c r="D5" s="210" t="s">
        <v>297</v>
      </c>
    </row>
    <row r="6" spans="1:6" ht="26.25" thickBot="1" x14ac:dyDescent="0.25">
      <c r="A6" s="676" t="s">
        <v>402</v>
      </c>
      <c r="B6" s="677" t="s">
        <v>148</v>
      </c>
      <c r="C6" s="664" t="s">
        <v>22</v>
      </c>
      <c r="D6" s="678" t="s">
        <v>264</v>
      </c>
    </row>
    <row r="7" spans="1:6" s="49" customFormat="1" ht="13.5" thickBot="1" x14ac:dyDescent="0.25">
      <c r="A7" s="555" t="s">
        <v>1</v>
      </c>
      <c r="B7" s="556" t="s">
        <v>243</v>
      </c>
      <c r="C7" s="353" t="s">
        <v>292</v>
      </c>
      <c r="D7" s="607">
        <v>1000000</v>
      </c>
      <c r="E7" s="297"/>
    </row>
    <row r="8" spans="1:6" s="49" customFormat="1" ht="26.25" thickBot="1" x14ac:dyDescent="0.25">
      <c r="A8" s="555" t="s">
        <v>5</v>
      </c>
      <c r="B8" s="557" t="s">
        <v>180</v>
      </c>
      <c r="C8" s="352" t="s">
        <v>392</v>
      </c>
      <c r="D8" s="608">
        <v>16767528</v>
      </c>
      <c r="E8" s="297"/>
    </row>
    <row r="9" spans="1:6" s="49" customFormat="1" ht="13.5" thickBot="1" x14ac:dyDescent="0.25">
      <c r="A9" s="555" t="s">
        <v>9</v>
      </c>
      <c r="B9" s="557" t="s">
        <v>179</v>
      </c>
      <c r="C9" s="351" t="s">
        <v>296</v>
      </c>
      <c r="D9" s="608">
        <v>14347688</v>
      </c>
      <c r="E9" s="297"/>
    </row>
    <row r="10" spans="1:6" s="49" customFormat="1" ht="13.5" thickBot="1" x14ac:dyDescent="0.25">
      <c r="A10" s="555" t="s">
        <v>6</v>
      </c>
      <c r="B10" s="557" t="s">
        <v>245</v>
      </c>
      <c r="C10" s="381" t="s">
        <v>376</v>
      </c>
      <c r="D10" s="608">
        <v>17416797</v>
      </c>
      <c r="E10" s="297"/>
    </row>
    <row r="11" spans="1:6" s="49" customFormat="1" ht="13.5" thickBot="1" x14ac:dyDescent="0.25">
      <c r="A11" s="555" t="s">
        <v>10</v>
      </c>
      <c r="B11" s="557" t="s">
        <v>242</v>
      </c>
      <c r="C11" s="351" t="s">
        <v>293</v>
      </c>
      <c r="D11" s="608">
        <v>2000000</v>
      </c>
      <c r="E11" s="297"/>
    </row>
    <row r="12" spans="1:6" s="49" customFormat="1" ht="13.5" thickBot="1" x14ac:dyDescent="0.25">
      <c r="A12" s="555" t="s">
        <v>4</v>
      </c>
      <c r="B12" s="558" t="s">
        <v>294</v>
      </c>
      <c r="C12" s="359" t="s">
        <v>295</v>
      </c>
      <c r="D12" s="609">
        <v>3590464</v>
      </c>
      <c r="E12" s="297"/>
    </row>
    <row r="13" spans="1:6" s="49" customFormat="1" ht="13.5" thickBot="1" x14ac:dyDescent="0.25">
      <c r="A13" s="769" t="s">
        <v>12</v>
      </c>
      <c r="B13" s="770"/>
      <c r="C13" s="771"/>
      <c r="D13" s="373">
        <f>SUM(D7:D12)</f>
        <v>55122477</v>
      </c>
      <c r="E13" s="297"/>
      <c r="F13" s="354"/>
    </row>
    <row r="14" spans="1:6" s="49" customFormat="1" x14ac:dyDescent="0.2">
      <c r="A14" s="360"/>
      <c r="B14" s="360"/>
      <c r="C14" s="360"/>
      <c r="D14" s="360"/>
      <c r="E14" s="297"/>
    </row>
    <row r="15" spans="1:6" x14ac:dyDescent="0.2">
      <c r="A15" s="208"/>
      <c r="B15" s="208"/>
      <c r="C15" s="208"/>
      <c r="D15" s="209"/>
    </row>
    <row r="16" spans="1:6" ht="15.75" x14ac:dyDescent="0.25">
      <c r="A16" s="767" t="s">
        <v>57</v>
      </c>
      <c r="B16" s="768"/>
      <c r="C16" s="768"/>
      <c r="D16" s="768"/>
    </row>
    <row r="17" spans="1:6" ht="13.5" thickBot="1" x14ac:dyDescent="0.25">
      <c r="A17" s="212"/>
      <c r="B17" s="212"/>
      <c r="C17" s="212"/>
      <c r="D17" s="210" t="s">
        <v>297</v>
      </c>
    </row>
    <row r="18" spans="1:6" ht="26.25" thickBot="1" x14ac:dyDescent="0.25">
      <c r="A18" s="676" t="s">
        <v>402</v>
      </c>
      <c r="B18" s="680" t="s">
        <v>148</v>
      </c>
      <c r="C18" s="679" t="s">
        <v>23</v>
      </c>
      <c r="D18" s="678" t="s">
        <v>265</v>
      </c>
    </row>
    <row r="19" spans="1:6" ht="13.5" thickBot="1" x14ac:dyDescent="0.25">
      <c r="A19" s="687" t="s">
        <v>1</v>
      </c>
      <c r="B19" s="557" t="s">
        <v>149</v>
      </c>
      <c r="C19" s="681" t="s">
        <v>403</v>
      </c>
      <c r="D19" s="682">
        <v>227500</v>
      </c>
    </row>
    <row r="20" spans="1:6" ht="13.5" thickBot="1" x14ac:dyDescent="0.25">
      <c r="A20" s="687" t="s">
        <v>5</v>
      </c>
      <c r="B20" s="557" t="s">
        <v>149</v>
      </c>
      <c r="C20" s="681" t="s">
        <v>404</v>
      </c>
      <c r="D20" s="683">
        <v>1630138</v>
      </c>
    </row>
    <row r="21" spans="1:6" x14ac:dyDescent="0.2">
      <c r="A21" s="687" t="s">
        <v>9</v>
      </c>
      <c r="B21" s="557" t="s">
        <v>149</v>
      </c>
      <c r="C21" s="681" t="s">
        <v>405</v>
      </c>
      <c r="D21" s="683">
        <v>871982</v>
      </c>
    </row>
    <row r="22" spans="1:6" s="49" customFormat="1" x14ac:dyDescent="0.2">
      <c r="A22" s="687" t="s">
        <v>3</v>
      </c>
      <c r="B22" s="557" t="s">
        <v>149</v>
      </c>
      <c r="C22" s="351" t="s">
        <v>388</v>
      </c>
      <c r="D22" s="608">
        <v>960780</v>
      </c>
      <c r="E22" s="297"/>
    </row>
    <row r="23" spans="1:6" s="49" customFormat="1" x14ac:dyDescent="0.2">
      <c r="A23" s="687" t="s">
        <v>6</v>
      </c>
      <c r="B23" s="557" t="s">
        <v>149</v>
      </c>
      <c r="C23" s="351" t="s">
        <v>387</v>
      </c>
      <c r="D23" s="608">
        <v>858613</v>
      </c>
      <c r="E23" s="297"/>
    </row>
    <row r="24" spans="1:6" s="49" customFormat="1" x14ac:dyDescent="0.2">
      <c r="A24" s="687" t="s">
        <v>10</v>
      </c>
      <c r="B24" s="557" t="s">
        <v>149</v>
      </c>
      <c r="C24" s="351" t="s">
        <v>298</v>
      </c>
      <c r="D24" s="608">
        <v>164204</v>
      </c>
      <c r="E24" s="297"/>
    </row>
    <row r="25" spans="1:6" s="49" customFormat="1" x14ac:dyDescent="0.2">
      <c r="A25" s="687" t="s">
        <v>4</v>
      </c>
      <c r="B25" s="557" t="s">
        <v>243</v>
      </c>
      <c r="C25" s="351" t="s">
        <v>299</v>
      </c>
      <c r="D25" s="608">
        <v>450160</v>
      </c>
      <c r="E25" s="297"/>
      <c r="F25" s="354"/>
    </row>
    <row r="26" spans="1:6" s="49" customFormat="1" x14ac:dyDescent="0.2">
      <c r="A26" s="687" t="s">
        <v>11</v>
      </c>
      <c r="B26" s="557" t="s">
        <v>180</v>
      </c>
      <c r="C26" s="351" t="s">
        <v>389</v>
      </c>
      <c r="D26" s="608">
        <v>7874016</v>
      </c>
      <c r="E26" s="297"/>
      <c r="F26" s="354"/>
    </row>
    <row r="27" spans="1:6" s="49" customFormat="1" x14ac:dyDescent="0.2">
      <c r="A27" s="687" t="s">
        <v>7</v>
      </c>
      <c r="B27" s="557" t="s">
        <v>180</v>
      </c>
      <c r="C27" s="351" t="s">
        <v>400</v>
      </c>
      <c r="D27" s="608">
        <v>399728897</v>
      </c>
      <c r="E27" s="297"/>
      <c r="F27" s="354"/>
    </row>
    <row r="28" spans="1:6" s="49" customFormat="1" x14ac:dyDescent="0.2">
      <c r="A28" s="687" t="s">
        <v>2</v>
      </c>
      <c r="B28" s="557" t="s">
        <v>180</v>
      </c>
      <c r="C28" s="351" t="s">
        <v>390</v>
      </c>
      <c r="D28" s="608">
        <v>1334135</v>
      </c>
      <c r="E28" s="297"/>
      <c r="F28" s="354"/>
    </row>
    <row r="29" spans="1:6" s="49" customFormat="1" x14ac:dyDescent="0.2">
      <c r="A29" s="687" t="s">
        <v>8</v>
      </c>
      <c r="B29" s="557" t="s">
        <v>180</v>
      </c>
      <c r="C29" s="351" t="s">
        <v>391</v>
      </c>
      <c r="D29" s="608">
        <v>635000</v>
      </c>
      <c r="E29" s="297"/>
      <c r="F29" s="354"/>
    </row>
    <row r="30" spans="1:6" s="49" customFormat="1" x14ac:dyDescent="0.2">
      <c r="A30" s="687" t="s">
        <v>16</v>
      </c>
      <c r="B30" s="557" t="s">
        <v>393</v>
      </c>
      <c r="C30" s="351" t="s">
        <v>394</v>
      </c>
      <c r="D30" s="608">
        <v>4064000</v>
      </c>
      <c r="E30" s="297"/>
      <c r="F30" s="354"/>
    </row>
    <row r="31" spans="1:6" s="49" customFormat="1" ht="25.5" x14ac:dyDescent="0.2">
      <c r="A31" s="687" t="s">
        <v>14</v>
      </c>
      <c r="B31" s="557" t="s">
        <v>179</v>
      </c>
      <c r="C31" s="352" t="s">
        <v>395</v>
      </c>
      <c r="D31" s="608">
        <v>87613651</v>
      </c>
      <c r="E31" s="297"/>
    </row>
    <row r="32" spans="1:6" s="49" customFormat="1" x14ac:dyDescent="0.2">
      <c r="A32" s="687" t="s">
        <v>47</v>
      </c>
      <c r="B32" s="557" t="s">
        <v>198</v>
      </c>
      <c r="C32" s="351" t="s">
        <v>244</v>
      </c>
      <c r="D32" s="608">
        <v>277100</v>
      </c>
      <c r="E32" s="297"/>
    </row>
    <row r="33" spans="1:8" s="49" customFormat="1" x14ac:dyDescent="0.2">
      <c r="A33" s="687" t="s">
        <v>50</v>
      </c>
      <c r="B33" s="557" t="s">
        <v>245</v>
      </c>
      <c r="C33" s="352" t="s">
        <v>306</v>
      </c>
      <c r="D33" s="608">
        <f>189000+700000</f>
        <v>889000</v>
      </c>
      <c r="E33" s="385"/>
      <c r="F33" s="354"/>
      <c r="H33" s="354"/>
    </row>
    <row r="34" spans="1:8" s="49" customFormat="1" x14ac:dyDescent="0.2">
      <c r="A34" s="687" t="s">
        <v>48</v>
      </c>
      <c r="B34" s="557" t="s">
        <v>245</v>
      </c>
      <c r="C34" s="352" t="s">
        <v>246</v>
      </c>
      <c r="D34" s="608">
        <v>103517531</v>
      </c>
      <c r="E34" s="297"/>
    </row>
    <row r="35" spans="1:8" s="49" customFormat="1" x14ac:dyDescent="0.2">
      <c r="A35" s="687" t="s">
        <v>49</v>
      </c>
      <c r="B35" s="557" t="s">
        <v>377</v>
      </c>
      <c r="C35" s="352" t="s">
        <v>378</v>
      </c>
      <c r="D35" s="608">
        <v>15907029</v>
      </c>
      <c r="E35" s="297"/>
    </row>
    <row r="36" spans="1:8" s="49" customFormat="1" x14ac:dyDescent="0.2">
      <c r="A36" s="687" t="s">
        <v>51</v>
      </c>
      <c r="B36" s="557" t="s">
        <v>396</v>
      </c>
      <c r="C36" s="352" t="s">
        <v>397</v>
      </c>
      <c r="D36" s="608">
        <v>44649497</v>
      </c>
      <c r="E36" s="297"/>
    </row>
    <row r="37" spans="1:8" s="49" customFormat="1" x14ac:dyDescent="0.2">
      <c r="A37" s="687" t="s">
        <v>52</v>
      </c>
      <c r="B37" s="557" t="s">
        <v>237</v>
      </c>
      <c r="C37" s="351" t="s">
        <v>236</v>
      </c>
      <c r="D37" s="608">
        <v>1179854776</v>
      </c>
      <c r="E37" s="297"/>
    </row>
    <row r="38" spans="1:8" s="49" customFormat="1" x14ac:dyDescent="0.2">
      <c r="A38" s="687" t="s">
        <v>53</v>
      </c>
      <c r="B38" s="557" t="s">
        <v>398</v>
      </c>
      <c r="C38" s="351" t="s">
        <v>399</v>
      </c>
      <c r="D38" s="608">
        <v>96323893</v>
      </c>
      <c r="E38" s="297"/>
    </row>
    <row r="39" spans="1:8" s="49" customFormat="1" x14ac:dyDescent="0.2">
      <c r="A39" s="687" t="s">
        <v>13</v>
      </c>
      <c r="B39" s="557" t="s">
        <v>379</v>
      </c>
      <c r="C39" s="351" t="s">
        <v>380</v>
      </c>
      <c r="D39" s="608">
        <v>440000</v>
      </c>
      <c r="E39" s="297"/>
    </row>
    <row r="40" spans="1:8" s="49" customFormat="1" x14ac:dyDescent="0.2">
      <c r="A40" s="687" t="s">
        <v>54</v>
      </c>
      <c r="B40" s="557" t="s">
        <v>303</v>
      </c>
      <c r="C40" s="351" t="s">
        <v>304</v>
      </c>
      <c r="D40" s="608">
        <v>881180</v>
      </c>
      <c r="E40" s="297"/>
    </row>
    <row r="41" spans="1:8" s="49" customFormat="1" x14ac:dyDescent="0.2">
      <c r="A41" s="687" t="s">
        <v>55</v>
      </c>
      <c r="B41" s="685" t="s">
        <v>406</v>
      </c>
      <c r="C41" s="301" t="s">
        <v>407</v>
      </c>
      <c r="D41" s="610">
        <v>645390</v>
      </c>
      <c r="E41" s="297"/>
    </row>
    <row r="42" spans="1:8" s="49" customFormat="1" x14ac:dyDescent="0.2">
      <c r="A42" s="687" t="s">
        <v>56</v>
      </c>
      <c r="B42" s="685" t="s">
        <v>409</v>
      </c>
      <c r="C42" s="301" t="s">
        <v>408</v>
      </c>
      <c r="D42" s="610">
        <v>38100</v>
      </c>
      <c r="E42" s="297"/>
    </row>
    <row r="43" spans="1:8" s="49" customFormat="1" ht="25.5" x14ac:dyDescent="0.2">
      <c r="A43" s="684" t="s">
        <v>59</v>
      </c>
      <c r="B43" s="685" t="s">
        <v>410</v>
      </c>
      <c r="C43" s="686" t="s">
        <v>411</v>
      </c>
      <c r="D43" s="610">
        <v>27000</v>
      </c>
      <c r="E43" s="297"/>
    </row>
    <row r="44" spans="1:8" s="49" customFormat="1" ht="13.5" thickBot="1" x14ac:dyDescent="0.25">
      <c r="A44" s="675" t="s">
        <v>60</v>
      </c>
      <c r="B44" s="558" t="s">
        <v>294</v>
      </c>
      <c r="C44" s="359" t="s">
        <v>305</v>
      </c>
      <c r="D44" s="609">
        <f>2827137+763327</f>
        <v>3590464</v>
      </c>
      <c r="E44" s="297"/>
    </row>
    <row r="45" spans="1:8" s="49" customFormat="1" ht="13.5" thickBot="1" x14ac:dyDescent="0.25">
      <c r="A45" s="772" t="s">
        <v>12</v>
      </c>
      <c r="B45" s="773"/>
      <c r="C45" s="774"/>
      <c r="D45" s="382">
        <f>SUM(D19:D44)</f>
        <v>1953454036</v>
      </c>
      <c r="E45" s="297"/>
      <c r="F45" s="354"/>
    </row>
    <row r="46" spans="1:8" x14ac:dyDescent="0.2">
      <c r="D46" s="383"/>
    </row>
    <row r="47" spans="1:8" x14ac:dyDescent="0.2">
      <c r="D47" s="298"/>
    </row>
    <row r="48" spans="1:8" x14ac:dyDescent="0.2">
      <c r="D48" s="282"/>
    </row>
    <row r="49" spans="4:4" x14ac:dyDescent="0.2">
      <c r="D49" s="282"/>
    </row>
    <row r="50" spans="4:4" x14ac:dyDescent="0.2">
      <c r="D50" s="282"/>
    </row>
    <row r="51" spans="4:4" x14ac:dyDescent="0.2">
      <c r="D51" s="282"/>
    </row>
    <row r="54" spans="4:4" x14ac:dyDescent="0.2">
      <c r="D54" s="65"/>
    </row>
  </sheetData>
  <mergeCells count="4">
    <mergeCell ref="A4:D4"/>
    <mergeCell ref="A13:C13"/>
    <mergeCell ref="A16:D16"/>
    <mergeCell ref="A45:C45"/>
  </mergeCells>
  <phoneticPr fontId="31" type="noConversion"/>
  <pageMargins left="0.7" right="0.7" top="0.75" bottom="0.75" header="0.3" footer="0.3"/>
  <pageSetup paperSize="9" scale="71" orientation="portrait" r:id="rId1"/>
  <headerFooter>
    <oddHeader xml:space="preserve">&amp;R4. sz. melléklet
.../2021.(II.15.) Egyek Önk. </oddHeader>
  </headerFooter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2"/>
  <sheetViews>
    <sheetView topLeftCell="B16" zoomScale="110" zoomScaleNormal="110" workbookViewId="0">
      <selection activeCell="B32" sqref="B32"/>
    </sheetView>
  </sheetViews>
  <sheetFormatPr defaultRowHeight="12.75" x14ac:dyDescent="0.2"/>
  <cols>
    <col min="1" max="1" width="60.140625" customWidth="1"/>
    <col min="2" max="2" width="17" customWidth="1"/>
    <col min="3" max="3" width="18.5703125" customWidth="1"/>
    <col min="4" max="4" width="16.42578125" customWidth="1"/>
    <col min="5" max="6" width="16.140625" customWidth="1"/>
    <col min="7" max="7" width="15.5703125" customWidth="1"/>
    <col min="8" max="9" width="17.42578125" customWidth="1"/>
    <col min="10" max="10" width="17.85546875" customWidth="1"/>
  </cols>
  <sheetData>
    <row r="1" spans="1:10" ht="15.75" customHeight="1" x14ac:dyDescent="0.2">
      <c r="A1" s="701" t="s">
        <v>253</v>
      </c>
      <c r="B1" s="701"/>
      <c r="C1" s="701"/>
      <c r="D1" s="701"/>
      <c r="E1" s="701"/>
      <c r="F1" s="701"/>
      <c r="G1" s="701"/>
      <c r="H1" s="701"/>
      <c r="I1" s="701"/>
      <c r="J1" s="701"/>
    </row>
    <row r="2" spans="1:10" x14ac:dyDescent="0.2">
      <c r="A2" s="701"/>
      <c r="B2" s="701"/>
      <c r="C2" s="701"/>
      <c r="D2" s="701"/>
      <c r="E2" s="701"/>
      <c r="F2" s="701"/>
      <c r="G2" s="701"/>
      <c r="H2" s="701"/>
      <c r="I2" s="701"/>
      <c r="J2" s="701"/>
    </row>
    <row r="5" spans="1:10" ht="13.5" thickBot="1" x14ac:dyDescent="0.25"/>
    <row r="6" spans="1:10" ht="86.25" customHeight="1" thickBot="1" x14ac:dyDescent="0.25">
      <c r="A6" s="702" t="s">
        <v>94</v>
      </c>
      <c r="B6" s="285" t="s">
        <v>73</v>
      </c>
      <c r="C6" s="285" t="s">
        <v>79</v>
      </c>
      <c r="D6" s="285" t="s">
        <v>92</v>
      </c>
      <c r="E6" s="285" t="s">
        <v>71</v>
      </c>
      <c r="F6" s="285" t="s">
        <v>93</v>
      </c>
      <c r="G6" s="285" t="s">
        <v>90</v>
      </c>
      <c r="H6" s="285" t="s">
        <v>81</v>
      </c>
      <c r="I6" s="285" t="s">
        <v>88</v>
      </c>
      <c r="J6" s="286" t="s">
        <v>12</v>
      </c>
    </row>
    <row r="7" spans="1:10" ht="25.5" customHeight="1" thickBot="1" x14ac:dyDescent="0.25">
      <c r="A7" s="703"/>
      <c r="B7" s="102" t="s">
        <v>269</v>
      </c>
      <c r="C7" s="102" t="s">
        <v>269</v>
      </c>
      <c r="D7" s="102" t="s">
        <v>269</v>
      </c>
      <c r="E7" s="102" t="s">
        <v>269</v>
      </c>
      <c r="F7" s="102" t="s">
        <v>269</v>
      </c>
      <c r="G7" s="102" t="s">
        <v>269</v>
      </c>
      <c r="H7" s="102" t="s">
        <v>269</v>
      </c>
      <c r="I7" s="102" t="s">
        <v>269</v>
      </c>
      <c r="J7" s="102" t="s">
        <v>269</v>
      </c>
    </row>
    <row r="8" spans="1:10" s="177" customFormat="1" ht="27.75" customHeight="1" thickBot="1" x14ac:dyDescent="0.25">
      <c r="A8" s="204" t="s">
        <v>195</v>
      </c>
      <c r="B8" s="201">
        <v>11931907</v>
      </c>
      <c r="C8" s="201"/>
      <c r="D8" s="201"/>
      <c r="E8" s="202">
        <v>4803728</v>
      </c>
      <c r="F8" s="201"/>
      <c r="G8" s="201">
        <v>17224731</v>
      </c>
      <c r="H8" s="203"/>
      <c r="I8" s="365">
        <v>280320</v>
      </c>
      <c r="J8" s="304">
        <f>SUM(B8:I8)</f>
        <v>34240686</v>
      </c>
    </row>
    <row r="9" spans="1:10" ht="13.5" thickBot="1" x14ac:dyDescent="0.25">
      <c r="A9" s="180" t="s">
        <v>103</v>
      </c>
      <c r="B9" s="287"/>
      <c r="C9" s="287">
        <v>4778351</v>
      </c>
      <c r="D9" s="213"/>
      <c r="E9" s="287">
        <v>1396000</v>
      </c>
      <c r="F9" s="213"/>
      <c r="G9" s="287"/>
      <c r="H9" s="288"/>
      <c r="I9" s="289"/>
      <c r="J9" s="304">
        <f t="shared" ref="J9:J31" si="0">SUM(B9:I9)</f>
        <v>6174351</v>
      </c>
    </row>
    <row r="10" spans="1:10" ht="27.75" customHeight="1" thickBot="1" x14ac:dyDescent="0.25">
      <c r="A10" s="179" t="s">
        <v>96</v>
      </c>
      <c r="B10" s="83"/>
      <c r="C10" s="83">
        <v>491968500</v>
      </c>
      <c r="D10" s="83"/>
      <c r="E10" s="83">
        <v>47412705</v>
      </c>
      <c r="F10" s="83">
        <v>24151254</v>
      </c>
      <c r="G10" s="83"/>
      <c r="H10" s="182"/>
      <c r="I10" s="364">
        <v>33219199</v>
      </c>
      <c r="J10" s="304">
        <f t="shared" si="0"/>
        <v>596751658</v>
      </c>
    </row>
    <row r="11" spans="1:10" s="54" customFormat="1" ht="15.75" customHeight="1" thickBot="1" x14ac:dyDescent="0.25">
      <c r="A11" s="178" t="s">
        <v>98</v>
      </c>
      <c r="B11" s="83">
        <v>259361470</v>
      </c>
      <c r="C11" s="83">
        <v>60074999</v>
      </c>
      <c r="D11" s="83"/>
      <c r="E11" s="84"/>
      <c r="F11" s="83"/>
      <c r="G11" s="84"/>
      <c r="H11" s="183"/>
      <c r="I11" s="364">
        <v>27952245</v>
      </c>
      <c r="J11" s="304">
        <f t="shared" si="0"/>
        <v>347388714</v>
      </c>
    </row>
    <row r="12" spans="1:10" ht="27.75" customHeight="1" thickBot="1" x14ac:dyDescent="0.25">
      <c r="A12" s="369" t="s">
        <v>222</v>
      </c>
      <c r="B12" s="83"/>
      <c r="C12" s="83"/>
      <c r="D12" s="83"/>
      <c r="E12" s="83"/>
      <c r="F12" s="83"/>
      <c r="G12" s="83"/>
      <c r="H12" s="182"/>
      <c r="I12" s="364">
        <v>645247592</v>
      </c>
      <c r="J12" s="304">
        <f t="shared" si="0"/>
        <v>645247592</v>
      </c>
    </row>
    <row r="13" spans="1:10" s="54" customFormat="1" ht="15.75" customHeight="1" thickBot="1" x14ac:dyDescent="0.25">
      <c r="A13" s="180" t="s">
        <v>249</v>
      </c>
      <c r="B13" s="280">
        <v>56749353</v>
      </c>
      <c r="C13" s="280">
        <v>4064000</v>
      </c>
      <c r="D13" s="280"/>
      <c r="E13" s="355"/>
      <c r="F13" s="280"/>
      <c r="G13" s="355"/>
      <c r="H13" s="356"/>
      <c r="I13" s="364"/>
      <c r="J13" s="304">
        <f t="shared" si="0"/>
        <v>60813353</v>
      </c>
    </row>
    <row r="14" spans="1:10" ht="13.5" thickBot="1" x14ac:dyDescent="0.25">
      <c r="A14" s="180" t="s">
        <v>102</v>
      </c>
      <c r="B14" s="290">
        <v>299344826</v>
      </c>
      <c r="C14" s="290">
        <v>94372968</v>
      </c>
      <c r="D14" s="291"/>
      <c r="E14" s="290">
        <v>19861297</v>
      </c>
      <c r="F14" s="291"/>
      <c r="G14" s="291"/>
      <c r="H14" s="231"/>
      <c r="I14" s="303">
        <v>65406585</v>
      </c>
      <c r="J14" s="304">
        <f t="shared" si="0"/>
        <v>478985676</v>
      </c>
    </row>
    <row r="15" spans="1:10" ht="27.75" customHeight="1" thickBot="1" x14ac:dyDescent="0.25">
      <c r="A15" s="179" t="s">
        <v>194</v>
      </c>
      <c r="B15" s="83"/>
      <c r="C15" s="83"/>
      <c r="D15" s="83"/>
      <c r="E15" s="83">
        <v>15212608</v>
      </c>
      <c r="F15" s="83">
        <v>26300</v>
      </c>
      <c r="G15" s="83"/>
      <c r="H15" s="182"/>
      <c r="I15" s="364"/>
      <c r="J15" s="304">
        <f t="shared" si="0"/>
        <v>15238908</v>
      </c>
    </row>
    <row r="16" spans="1:10" ht="13.5" thickBot="1" x14ac:dyDescent="0.25">
      <c r="A16" s="178" t="s">
        <v>173</v>
      </c>
      <c r="B16" s="83"/>
      <c r="C16" s="83"/>
      <c r="D16" s="83"/>
      <c r="E16" s="83"/>
      <c r="F16" s="83"/>
      <c r="G16" s="83"/>
      <c r="H16" s="182"/>
      <c r="I16" s="364"/>
      <c r="J16" s="304">
        <f t="shared" si="0"/>
        <v>0</v>
      </c>
    </row>
    <row r="17" spans="1:10" ht="13.5" thickBot="1" x14ac:dyDescent="0.25">
      <c r="A17" s="178" t="s">
        <v>238</v>
      </c>
      <c r="B17" s="83"/>
      <c r="C17" s="83">
        <v>50636924</v>
      </c>
      <c r="D17" s="83"/>
      <c r="E17" s="83"/>
      <c r="F17" s="83"/>
      <c r="G17" s="83"/>
      <c r="H17" s="182"/>
      <c r="I17" s="364">
        <v>16668781</v>
      </c>
      <c r="J17" s="304">
        <f t="shared" si="0"/>
        <v>67305705</v>
      </c>
    </row>
    <row r="18" spans="1:10" ht="13.5" thickBot="1" x14ac:dyDescent="0.25">
      <c r="A18" s="545" t="s">
        <v>374</v>
      </c>
      <c r="B18" s="83"/>
      <c r="C18" s="83">
        <v>9498084</v>
      </c>
      <c r="D18" s="83"/>
      <c r="E18" s="83"/>
      <c r="F18" s="83"/>
      <c r="G18" s="83"/>
      <c r="H18" s="182"/>
      <c r="I18" s="364"/>
      <c r="J18" s="304">
        <f t="shared" ref="J18:J19" si="1">SUM(B18:I18)</f>
        <v>9498084</v>
      </c>
    </row>
    <row r="19" spans="1:10" ht="13.5" thickBot="1" x14ac:dyDescent="0.25">
      <c r="A19" s="545" t="s">
        <v>383</v>
      </c>
      <c r="B19" s="83"/>
      <c r="C19" s="83">
        <v>40680297</v>
      </c>
      <c r="D19" s="83"/>
      <c r="E19" s="83"/>
      <c r="F19" s="83"/>
      <c r="G19" s="83"/>
      <c r="H19" s="182"/>
      <c r="I19" s="364"/>
      <c r="J19" s="304">
        <f t="shared" si="1"/>
        <v>40680297</v>
      </c>
    </row>
    <row r="20" spans="1:10" ht="18" customHeight="1" thickBot="1" x14ac:dyDescent="0.25">
      <c r="A20" s="179" t="s">
        <v>201</v>
      </c>
      <c r="B20" s="83"/>
      <c r="C20" s="83">
        <v>863994567</v>
      </c>
      <c r="D20" s="83"/>
      <c r="E20" s="83">
        <v>2620</v>
      </c>
      <c r="F20" s="83"/>
      <c r="G20" s="83"/>
      <c r="H20" s="182"/>
      <c r="I20" s="364"/>
      <c r="J20" s="304">
        <f t="shared" si="0"/>
        <v>863997187</v>
      </c>
    </row>
    <row r="21" spans="1:10" ht="18" customHeight="1" thickBot="1" x14ac:dyDescent="0.25">
      <c r="A21" s="179" t="s">
        <v>384</v>
      </c>
      <c r="B21" s="83"/>
      <c r="C21" s="83">
        <v>118545576</v>
      </c>
      <c r="D21" s="83"/>
      <c r="E21" s="83"/>
      <c r="F21" s="83"/>
      <c r="G21" s="83"/>
      <c r="H21" s="182"/>
      <c r="I21" s="364"/>
      <c r="J21" s="304">
        <f t="shared" si="0"/>
        <v>118545576</v>
      </c>
    </row>
    <row r="22" spans="1:10" ht="13.5" thickBot="1" x14ac:dyDescent="0.25">
      <c r="A22" s="178" t="s">
        <v>97</v>
      </c>
      <c r="B22" s="83">
        <v>4938175</v>
      </c>
      <c r="C22" s="83"/>
      <c r="D22" s="83"/>
      <c r="E22" s="83">
        <v>110000</v>
      </c>
      <c r="F22" s="83"/>
      <c r="G22" s="83"/>
      <c r="H22" s="182"/>
      <c r="I22" s="364"/>
      <c r="J22" s="304">
        <f t="shared" si="0"/>
        <v>5048175</v>
      </c>
    </row>
    <row r="23" spans="1:10" ht="13.5" thickBot="1" x14ac:dyDescent="0.25">
      <c r="A23" s="180" t="s">
        <v>130</v>
      </c>
      <c r="B23" s="280"/>
      <c r="C23" s="280"/>
      <c r="D23" s="280"/>
      <c r="E23" s="280">
        <v>1749550</v>
      </c>
      <c r="F23" s="280"/>
      <c r="G23" s="280"/>
      <c r="H23" s="281"/>
      <c r="I23" s="364"/>
      <c r="J23" s="304">
        <f t="shared" si="0"/>
        <v>1749550</v>
      </c>
    </row>
    <row r="24" spans="1:10" ht="13.5" thickBot="1" x14ac:dyDescent="0.25">
      <c r="A24" s="180" t="s">
        <v>282</v>
      </c>
      <c r="B24" s="280">
        <v>29012974</v>
      </c>
      <c r="C24" s="280"/>
      <c r="D24" s="280"/>
      <c r="E24" s="280">
        <v>839850</v>
      </c>
      <c r="F24" s="280"/>
      <c r="G24" s="280"/>
      <c r="H24" s="281"/>
      <c r="I24" s="364"/>
      <c r="J24" s="304">
        <f t="shared" si="0"/>
        <v>29852824</v>
      </c>
    </row>
    <row r="25" spans="1:10" s="49" customFormat="1" ht="13.5" thickBot="1" x14ac:dyDescent="0.25">
      <c r="A25" s="299" t="s">
        <v>108</v>
      </c>
      <c r="B25" s="300"/>
      <c r="C25" s="300"/>
      <c r="D25" s="301"/>
      <c r="E25" s="300"/>
      <c r="F25" s="301"/>
      <c r="G25" s="301"/>
      <c r="H25" s="302"/>
      <c r="I25" s="303">
        <v>2000000</v>
      </c>
      <c r="J25" s="304">
        <f t="shared" si="0"/>
        <v>2000000</v>
      </c>
    </row>
    <row r="26" spans="1:10" ht="13.5" thickBot="1" x14ac:dyDescent="0.25">
      <c r="A26" s="180" t="s">
        <v>280</v>
      </c>
      <c r="B26" s="290">
        <v>1769451</v>
      </c>
      <c r="C26" s="290"/>
      <c r="D26" s="291"/>
      <c r="E26" s="290"/>
      <c r="F26" s="291"/>
      <c r="G26" s="291"/>
      <c r="H26" s="231"/>
      <c r="I26" s="303"/>
      <c r="J26" s="304">
        <f t="shared" si="0"/>
        <v>1769451</v>
      </c>
    </row>
    <row r="27" spans="1:10" ht="13.5" thickBot="1" x14ac:dyDescent="0.25">
      <c r="A27" s="180" t="s">
        <v>101</v>
      </c>
      <c r="B27" s="290"/>
      <c r="C27" s="290"/>
      <c r="D27" s="291"/>
      <c r="E27" s="290">
        <v>6350</v>
      </c>
      <c r="F27" s="291"/>
      <c r="G27" s="291"/>
      <c r="H27" s="231"/>
      <c r="I27" s="303"/>
      <c r="J27" s="304">
        <f t="shared" si="0"/>
        <v>6350</v>
      </c>
    </row>
    <row r="28" spans="1:10" ht="30" customHeight="1" thickBot="1" x14ac:dyDescent="0.25">
      <c r="A28" s="180" t="s">
        <v>174</v>
      </c>
      <c r="B28" s="290"/>
      <c r="C28" s="290"/>
      <c r="D28" s="291"/>
      <c r="E28" s="290"/>
      <c r="F28" s="291"/>
      <c r="G28" s="290">
        <v>6300000</v>
      </c>
      <c r="H28" s="231"/>
      <c r="I28" s="303"/>
      <c r="J28" s="304">
        <f t="shared" si="0"/>
        <v>6300000</v>
      </c>
    </row>
    <row r="29" spans="1:10" ht="26.25" thickBot="1" x14ac:dyDescent="0.25">
      <c r="A29" s="363" t="s">
        <v>281</v>
      </c>
      <c r="B29" s="290">
        <v>29474978</v>
      </c>
      <c r="C29" s="290">
        <v>7180928</v>
      </c>
      <c r="D29" s="291"/>
      <c r="E29" s="290"/>
      <c r="F29" s="291"/>
      <c r="G29" s="290"/>
      <c r="H29" s="231"/>
      <c r="I29" s="364">
        <v>23200868</v>
      </c>
      <c r="J29" s="304">
        <f t="shared" si="0"/>
        <v>59856774</v>
      </c>
    </row>
    <row r="30" spans="1:10" s="104" customFormat="1" ht="26.25" thickBot="1" x14ac:dyDescent="0.25">
      <c r="A30" s="179" t="s">
        <v>99</v>
      </c>
      <c r="B30" s="83"/>
      <c r="C30" s="83"/>
      <c r="D30" s="83">
        <v>87889000</v>
      </c>
      <c r="E30" s="83"/>
      <c r="F30" s="83"/>
      <c r="G30" s="83"/>
      <c r="H30" s="182"/>
      <c r="I30" s="364"/>
      <c r="J30" s="304">
        <f t="shared" si="0"/>
        <v>87889000</v>
      </c>
    </row>
    <row r="31" spans="1:10" ht="13.5" thickBot="1" x14ac:dyDescent="0.25">
      <c r="A31" s="178" t="s">
        <v>100</v>
      </c>
      <c r="B31" s="292"/>
      <c r="C31" s="292"/>
      <c r="D31" s="207"/>
      <c r="E31" s="292"/>
      <c r="F31" s="207"/>
      <c r="G31" s="292"/>
      <c r="H31" s="211"/>
      <c r="I31" s="364">
        <v>97174817</v>
      </c>
      <c r="J31" s="304">
        <f t="shared" si="0"/>
        <v>97174817</v>
      </c>
    </row>
    <row r="32" spans="1:10" ht="13.5" thickBot="1" x14ac:dyDescent="0.25">
      <c r="A32" s="181" t="s">
        <v>12</v>
      </c>
      <c r="B32" s="357">
        <f>SUM(B8:B31)</f>
        <v>692583134</v>
      </c>
      <c r="C32" s="357">
        <f t="shared" ref="C32:I32" si="2">SUM(C8:C31)</f>
        <v>1745795194</v>
      </c>
      <c r="D32" s="357">
        <f t="shared" si="2"/>
        <v>87889000</v>
      </c>
      <c r="E32" s="357">
        <f t="shared" si="2"/>
        <v>91394708</v>
      </c>
      <c r="F32" s="357">
        <f t="shared" si="2"/>
        <v>24177554</v>
      </c>
      <c r="G32" s="357">
        <f t="shared" si="2"/>
        <v>23524731</v>
      </c>
      <c r="H32" s="357">
        <f t="shared" si="2"/>
        <v>0</v>
      </c>
      <c r="I32" s="357">
        <f t="shared" si="2"/>
        <v>911150407</v>
      </c>
      <c r="J32" s="357">
        <f>SUM(J8:J31)</f>
        <v>3576514728</v>
      </c>
    </row>
  </sheetData>
  <mergeCells count="2">
    <mergeCell ref="A1:J2"/>
    <mergeCell ref="A6:A7"/>
  </mergeCells>
  <phoneticPr fontId="31" type="noConversion"/>
  <pageMargins left="0.75" right="0.75" top="1" bottom="1" header="0.5" footer="0.5"/>
  <pageSetup paperSize="9" scale="62" orientation="landscape" r:id="rId1"/>
  <headerFooter alignWithMargins="0">
    <oddHeader>&amp;R1/1.sz. melléklete
...../2021.(II.15.) Egyek Önk.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74"/>
  <sheetViews>
    <sheetView topLeftCell="A55" zoomScaleNormal="100" zoomScaleSheetLayoutView="100" workbookViewId="0">
      <selection activeCell="G68" sqref="G68"/>
    </sheetView>
  </sheetViews>
  <sheetFormatPr defaultRowHeight="12.75" x14ac:dyDescent="0.2"/>
  <cols>
    <col min="1" max="1" width="6.85546875" customWidth="1"/>
    <col min="2" max="2" width="8.7109375" customWidth="1"/>
    <col min="3" max="3" width="56.5703125" customWidth="1"/>
    <col min="4" max="4" width="18.140625" customWidth="1"/>
    <col min="5" max="5" width="23.42578125" customWidth="1"/>
    <col min="6" max="6" width="19" style="282" bestFit="1" customWidth="1"/>
    <col min="7" max="7" width="12.5703125" style="282" bestFit="1" customWidth="1"/>
    <col min="8" max="8" width="14.7109375" style="282" bestFit="1" customWidth="1"/>
    <col min="9" max="11" width="9.140625" style="282"/>
  </cols>
  <sheetData>
    <row r="1" spans="2:11" ht="15.75" x14ac:dyDescent="0.25">
      <c r="B1" s="750" t="s">
        <v>266</v>
      </c>
      <c r="C1" s="776"/>
      <c r="D1" s="776"/>
      <c r="E1" s="776"/>
    </row>
    <row r="2" spans="2:11" ht="16.5" thickBot="1" x14ac:dyDescent="0.25">
      <c r="B2" s="28" t="s">
        <v>41</v>
      </c>
      <c r="C2" s="28"/>
    </row>
    <row r="3" spans="2:11" ht="26.25" thickBot="1" x14ac:dyDescent="0.25">
      <c r="B3" s="31" t="s">
        <v>42</v>
      </c>
      <c r="C3" s="32" t="s">
        <v>43</v>
      </c>
      <c r="D3" s="33" t="s">
        <v>268</v>
      </c>
      <c r="E3" s="57"/>
    </row>
    <row r="4" spans="2:11" ht="13.5" thickBot="1" x14ac:dyDescent="0.25">
      <c r="B4" s="31">
        <v>1</v>
      </c>
      <c r="C4" s="32">
        <v>2</v>
      </c>
      <c r="D4" s="33">
        <v>5</v>
      </c>
    </row>
    <row r="5" spans="2:11" ht="26.25" thickBot="1" x14ac:dyDescent="0.25">
      <c r="B5" s="34" t="s">
        <v>1</v>
      </c>
      <c r="C5" s="109" t="s">
        <v>73</v>
      </c>
      <c r="D5" s="51">
        <f>D6+D13+D14</f>
        <v>692583134</v>
      </c>
    </row>
    <row r="6" spans="2:11" s="53" customFormat="1" ht="13.5" thickBot="1" x14ac:dyDescent="0.25">
      <c r="B6" s="34" t="s">
        <v>5</v>
      </c>
      <c r="C6" s="168" t="s">
        <v>78</v>
      </c>
      <c r="D6" s="186">
        <f>SUM(D7:D12)</f>
        <v>259361470</v>
      </c>
      <c r="F6" s="119"/>
      <c r="G6" s="119"/>
      <c r="H6" s="119"/>
      <c r="I6" s="119"/>
      <c r="J6" s="119"/>
      <c r="K6" s="119"/>
    </row>
    <row r="7" spans="2:11" ht="13.5" thickBot="1" x14ac:dyDescent="0.25">
      <c r="B7" s="34" t="s">
        <v>9</v>
      </c>
      <c r="C7" s="36" t="s">
        <v>150</v>
      </c>
      <c r="D7" s="187">
        <f>'bevétel 1.m. '!E9</f>
        <v>177396538</v>
      </c>
    </row>
    <row r="8" spans="2:11" ht="26.25" thickBot="1" x14ac:dyDescent="0.25">
      <c r="B8" s="34" t="s">
        <v>3</v>
      </c>
      <c r="C8" s="386" t="str">
        <f>'bevétel 1.m. '!A10</f>
        <v>B1131. Települési önkormányzatok egyes szociális és gyermekjóléti feladatainak támogatása</v>
      </c>
      <c r="D8" s="188">
        <f>'bevétel 1.m. '!E10</f>
        <v>62953834</v>
      </c>
    </row>
    <row r="9" spans="2:11" ht="26.25" thickBot="1" x14ac:dyDescent="0.25">
      <c r="B9" s="34" t="s">
        <v>6</v>
      </c>
      <c r="C9" s="386" t="str">
        <f>'bevétel 1.m. '!A11</f>
        <v>B1132. Települési önkormányzatok gyermekétkeztetési feladatainak támogatása</v>
      </c>
      <c r="D9" s="188">
        <f>'bevétel 1.m. '!E11</f>
        <v>8031300</v>
      </c>
    </row>
    <row r="10" spans="2:11" ht="13.5" thickBot="1" x14ac:dyDescent="0.25">
      <c r="B10" s="34" t="s">
        <v>10</v>
      </c>
      <c r="C10" s="35" t="s">
        <v>151</v>
      </c>
      <c r="D10" s="188">
        <f>'bevétel 1.m. '!E12</f>
        <v>9484313</v>
      </c>
    </row>
    <row r="11" spans="2:11" ht="13.5" thickBot="1" x14ac:dyDescent="0.25">
      <c r="B11" s="34" t="s">
        <v>4</v>
      </c>
      <c r="C11" s="35" t="s">
        <v>152</v>
      </c>
      <c r="D11" s="188">
        <f>'bevétel 1.m. '!E13</f>
        <v>1495485</v>
      </c>
    </row>
    <row r="12" spans="2:11" ht="13.5" thickBot="1" x14ac:dyDescent="0.25">
      <c r="B12" s="34" t="s">
        <v>11</v>
      </c>
      <c r="C12" s="35" t="s">
        <v>168</v>
      </c>
      <c r="D12" s="188">
        <f>'bevétel 1.m. '!E14</f>
        <v>0</v>
      </c>
    </row>
    <row r="13" spans="2:11" ht="26.25" thickBot="1" x14ac:dyDescent="0.25">
      <c r="B13" s="34" t="s">
        <v>7</v>
      </c>
      <c r="C13" s="214" t="s">
        <v>208</v>
      </c>
      <c r="D13" s="215">
        <f>'bevétel 1.m. '!E15</f>
        <v>0</v>
      </c>
    </row>
    <row r="14" spans="2:11" s="53" customFormat="1" ht="26.25" thickBot="1" x14ac:dyDescent="0.25">
      <c r="B14" s="34" t="s">
        <v>2</v>
      </c>
      <c r="C14" s="169" t="s">
        <v>153</v>
      </c>
      <c r="D14" s="215">
        <f>'bevétel 1.m. '!E17</f>
        <v>433221664</v>
      </c>
      <c r="F14" s="119"/>
      <c r="G14" s="119"/>
      <c r="H14" s="119"/>
      <c r="I14" s="119"/>
      <c r="J14" s="119"/>
      <c r="K14" s="119"/>
    </row>
    <row r="15" spans="2:11" s="53" customFormat="1" ht="13.5" thickBot="1" x14ac:dyDescent="0.25">
      <c r="B15" s="34" t="s">
        <v>8</v>
      </c>
      <c r="C15" s="169" t="s">
        <v>190</v>
      </c>
      <c r="D15" s="215"/>
      <c r="F15" s="119"/>
      <c r="G15" s="119"/>
      <c r="H15" s="119"/>
      <c r="I15" s="119"/>
      <c r="J15" s="119"/>
      <c r="K15" s="119"/>
    </row>
    <row r="16" spans="2:11" s="53" customFormat="1" ht="13.5" thickBot="1" x14ac:dyDescent="0.25">
      <c r="B16" s="34" t="s">
        <v>16</v>
      </c>
      <c r="C16" s="169" t="s">
        <v>209</v>
      </c>
      <c r="D16" s="215"/>
      <c r="F16" s="119"/>
      <c r="G16" s="119"/>
      <c r="H16" s="119"/>
      <c r="I16" s="119"/>
      <c r="J16" s="119"/>
      <c r="K16" s="119"/>
    </row>
    <row r="17" spans="2:11" ht="26.25" thickBot="1" x14ac:dyDescent="0.25">
      <c r="B17" s="34" t="s">
        <v>14</v>
      </c>
      <c r="C17" s="197" t="s">
        <v>79</v>
      </c>
      <c r="D17" s="196">
        <f>SUM(D18:D20)</f>
        <v>1745795194</v>
      </c>
    </row>
    <row r="18" spans="2:11" ht="13.5" thickBot="1" x14ac:dyDescent="0.25">
      <c r="B18" s="34" t="s">
        <v>47</v>
      </c>
      <c r="C18" s="195" t="s">
        <v>154</v>
      </c>
      <c r="D18" s="187">
        <v>60074999</v>
      </c>
    </row>
    <row r="19" spans="2:11" s="53" customFormat="1" ht="26.25" thickBot="1" x14ac:dyDescent="0.25">
      <c r="B19" s="34" t="s">
        <v>50</v>
      </c>
      <c r="C19" s="193" t="s">
        <v>210</v>
      </c>
      <c r="D19" s="194"/>
      <c r="F19" s="119"/>
      <c r="G19" s="119"/>
      <c r="H19" s="119"/>
      <c r="I19" s="119"/>
      <c r="J19" s="119"/>
      <c r="K19" s="119"/>
    </row>
    <row r="20" spans="2:11" ht="26.25" thickBot="1" x14ac:dyDescent="0.25">
      <c r="B20" s="34" t="s">
        <v>48</v>
      </c>
      <c r="C20" s="37" t="s">
        <v>155</v>
      </c>
      <c r="D20" s="189">
        <v>1685720195</v>
      </c>
    </row>
    <row r="21" spans="2:11" ht="13.5" thickBot="1" x14ac:dyDescent="0.25">
      <c r="B21" s="34" t="s">
        <v>49</v>
      </c>
      <c r="C21" s="55" t="s">
        <v>92</v>
      </c>
      <c r="D21" s="56">
        <f>D23+D24+D28+D29</f>
        <v>87889000</v>
      </c>
    </row>
    <row r="22" spans="2:11" ht="13.5" thickBot="1" x14ac:dyDescent="0.25">
      <c r="B22" s="34" t="s">
        <v>51</v>
      </c>
      <c r="C22" s="284" t="s">
        <v>227</v>
      </c>
      <c r="D22" s="56"/>
    </row>
    <row r="23" spans="2:11" ht="13.5" thickBot="1" x14ac:dyDescent="0.25">
      <c r="B23" s="34" t="s">
        <v>52</v>
      </c>
      <c r="C23" s="307" t="s">
        <v>66</v>
      </c>
      <c r="D23" s="308">
        <v>12510000</v>
      </c>
    </row>
    <row r="24" spans="2:11" s="53" customFormat="1" ht="13.5" thickBot="1" x14ac:dyDescent="0.25">
      <c r="B24" s="34" t="s">
        <v>53</v>
      </c>
      <c r="C24" s="311" t="s">
        <v>156</v>
      </c>
      <c r="D24" s="312">
        <f>D25+D26+D27</f>
        <v>68320000</v>
      </c>
      <c r="F24" s="119"/>
      <c r="G24" s="119"/>
      <c r="H24" s="119"/>
      <c r="I24" s="119"/>
      <c r="J24" s="119"/>
      <c r="K24" s="119"/>
    </row>
    <row r="25" spans="2:11" ht="13.5" thickBot="1" x14ac:dyDescent="0.25">
      <c r="B25" s="34" t="s">
        <v>13</v>
      </c>
      <c r="C25" s="67" t="s">
        <v>157</v>
      </c>
      <c r="D25" s="313">
        <v>68320000</v>
      </c>
    </row>
    <row r="26" spans="2:11" ht="13.5" thickBot="1" x14ac:dyDescent="0.25">
      <c r="B26" s="34" t="s">
        <v>54</v>
      </c>
      <c r="C26" s="67" t="s">
        <v>158</v>
      </c>
      <c r="D26" s="313">
        <v>0</v>
      </c>
    </row>
    <row r="27" spans="2:11" ht="26.25" thickBot="1" x14ac:dyDescent="0.25">
      <c r="B27" s="34" t="s">
        <v>55</v>
      </c>
      <c r="C27" s="67" t="s">
        <v>70</v>
      </c>
      <c r="D27" s="313"/>
    </row>
    <row r="28" spans="2:11" ht="13.5" thickBot="1" x14ac:dyDescent="0.25">
      <c r="B28" s="34" t="s">
        <v>56</v>
      </c>
      <c r="C28" s="67" t="s">
        <v>159</v>
      </c>
      <c r="D28" s="314">
        <v>7059000</v>
      </c>
    </row>
    <row r="29" spans="2:11" ht="13.5" thickBot="1" x14ac:dyDescent="0.25">
      <c r="B29" s="34" t="s">
        <v>59</v>
      </c>
      <c r="C29" s="67" t="s">
        <v>226</v>
      </c>
      <c r="D29" s="313"/>
    </row>
    <row r="30" spans="2:11" ht="13.5" thickBot="1" x14ac:dyDescent="0.25">
      <c r="B30" s="34" t="s">
        <v>60</v>
      </c>
      <c r="C30" s="315" t="s">
        <v>191</v>
      </c>
      <c r="D30" s="316"/>
    </row>
    <row r="31" spans="2:11" ht="13.5" thickBot="1" x14ac:dyDescent="0.25">
      <c r="B31" s="34" t="s">
        <v>61</v>
      </c>
      <c r="C31" s="309" t="s">
        <v>160</v>
      </c>
      <c r="D31" s="310">
        <v>92801005</v>
      </c>
    </row>
    <row r="32" spans="2:11" s="50" customFormat="1" ht="13.5" thickBot="1" x14ac:dyDescent="0.25">
      <c r="B32" s="34" t="s">
        <v>181</v>
      </c>
      <c r="C32" s="170" t="s">
        <v>93</v>
      </c>
      <c r="D32" s="190">
        <v>24278042</v>
      </c>
      <c r="F32" s="650"/>
      <c r="G32" s="650"/>
      <c r="H32" s="650"/>
      <c r="I32" s="650"/>
      <c r="J32" s="650"/>
      <c r="K32" s="650"/>
    </row>
    <row r="33" spans="2:11" s="50" customFormat="1" ht="13.5" thickBot="1" x14ac:dyDescent="0.25">
      <c r="B33" s="34" t="s">
        <v>182</v>
      </c>
      <c r="C33" s="171" t="s">
        <v>90</v>
      </c>
      <c r="D33" s="191">
        <f>'bevétel 1.m. '!E30</f>
        <v>23524731</v>
      </c>
      <c r="F33" s="650"/>
      <c r="G33" s="650"/>
      <c r="H33" s="650"/>
      <c r="I33" s="650"/>
      <c r="J33" s="650"/>
      <c r="K33" s="650"/>
    </row>
    <row r="34" spans="2:11" s="50" customFormat="1" ht="13.5" thickBot="1" x14ac:dyDescent="0.25">
      <c r="B34" s="34" t="s">
        <v>183</v>
      </c>
      <c r="C34" s="172" t="s">
        <v>81</v>
      </c>
      <c r="D34" s="199">
        <f>D35+D36</f>
        <v>0</v>
      </c>
      <c r="F34" s="650"/>
      <c r="G34" s="650"/>
      <c r="H34" s="650"/>
      <c r="I34" s="650"/>
      <c r="J34" s="650"/>
      <c r="K34" s="650"/>
    </row>
    <row r="35" spans="2:11" s="133" customFormat="1" ht="26.25" thickBot="1" x14ac:dyDescent="0.25">
      <c r="B35" s="34" t="s">
        <v>184</v>
      </c>
      <c r="C35" s="165" t="s">
        <v>199</v>
      </c>
      <c r="D35" s="192">
        <v>0</v>
      </c>
      <c r="F35" s="282"/>
      <c r="G35" s="282"/>
      <c r="H35" s="282"/>
      <c r="I35" s="282"/>
      <c r="J35" s="282"/>
      <c r="K35" s="282"/>
    </row>
    <row r="36" spans="2:11" s="133" customFormat="1" ht="13.5" thickBot="1" x14ac:dyDescent="0.25">
      <c r="B36" s="34" t="s">
        <v>185</v>
      </c>
      <c r="C36" s="166" t="s">
        <v>200</v>
      </c>
      <c r="D36" s="167">
        <v>0</v>
      </c>
      <c r="F36" s="282"/>
      <c r="G36" s="282"/>
      <c r="H36" s="282"/>
      <c r="I36" s="282"/>
      <c r="J36" s="282"/>
      <c r="K36" s="282"/>
    </row>
    <row r="37" spans="2:11" ht="13.5" thickBot="1" x14ac:dyDescent="0.25">
      <c r="B37" s="780" t="s">
        <v>64</v>
      </c>
      <c r="C37" s="781"/>
      <c r="D37" s="173">
        <f>D5+D17+D21+D31+D32+D33+D34</f>
        <v>2666871106</v>
      </c>
    </row>
    <row r="38" spans="2:11" ht="13.5" thickBot="1" x14ac:dyDescent="0.25">
      <c r="B38" s="38" t="s">
        <v>186</v>
      </c>
      <c r="C38" s="38" t="s">
        <v>88</v>
      </c>
      <c r="D38" s="105">
        <f>D39+D40+D41+D42</f>
        <v>1062613361</v>
      </c>
    </row>
    <row r="39" spans="2:11" ht="13.5" thickBot="1" x14ac:dyDescent="0.25">
      <c r="B39" s="38" t="s">
        <v>187</v>
      </c>
      <c r="C39" s="106" t="s">
        <v>161</v>
      </c>
      <c r="D39" s="167">
        <v>97174817</v>
      </c>
    </row>
    <row r="40" spans="2:11" ht="24.75" customHeight="1" thickBot="1" x14ac:dyDescent="0.25">
      <c r="B40" s="38" t="s">
        <v>188</v>
      </c>
      <c r="C40" s="106" t="s">
        <v>84</v>
      </c>
      <c r="D40" s="192">
        <v>796377181</v>
      </c>
    </row>
    <row r="41" spans="2:11" ht="13.5" thickBot="1" x14ac:dyDescent="0.25">
      <c r="B41" s="38" t="s">
        <v>225</v>
      </c>
      <c r="C41" s="106" t="s">
        <v>192</v>
      </c>
      <c r="D41" s="192">
        <v>17598409</v>
      </c>
      <c r="F41" s="135"/>
    </row>
    <row r="42" spans="2:11" ht="13.5" thickBot="1" x14ac:dyDescent="0.25">
      <c r="B42" s="38" t="s">
        <v>307</v>
      </c>
      <c r="C42" s="106" t="s">
        <v>87</v>
      </c>
      <c r="D42" s="192">
        <v>151462954</v>
      </c>
      <c r="F42" s="135"/>
    </row>
    <row r="43" spans="2:11" ht="13.5" thickBot="1" x14ac:dyDescent="0.25">
      <c r="B43" s="38" t="s">
        <v>412</v>
      </c>
      <c r="C43" s="106" t="s">
        <v>189</v>
      </c>
      <c r="D43" s="192"/>
    </row>
    <row r="44" spans="2:11" x14ac:dyDescent="0.2">
      <c r="B44" s="59"/>
      <c r="C44" s="58"/>
    </row>
    <row r="45" spans="2:11" x14ac:dyDescent="0.2">
      <c r="B45" s="779" t="s">
        <v>44</v>
      </c>
      <c r="C45" s="779"/>
    </row>
    <row r="46" spans="2:11" ht="13.5" thickBot="1" x14ac:dyDescent="0.25">
      <c r="B46" s="39"/>
      <c r="C46" s="39"/>
    </row>
    <row r="47" spans="2:11" ht="26.25" thickBot="1" x14ac:dyDescent="0.25">
      <c r="B47" s="428" t="s">
        <v>45</v>
      </c>
      <c r="C47" s="429" t="s">
        <v>46</v>
      </c>
      <c r="D47" s="430" t="s">
        <v>265</v>
      </c>
      <c r="E47" s="57"/>
      <c r="F47" s="671"/>
      <c r="G47" s="671"/>
    </row>
    <row r="48" spans="2:11" x14ac:dyDescent="0.2">
      <c r="B48" s="432" t="s">
        <v>1</v>
      </c>
      <c r="C48" s="435">
        <v>2</v>
      </c>
      <c r="D48" s="432">
        <v>5</v>
      </c>
    </row>
    <row r="49" spans="1:11" x14ac:dyDescent="0.2">
      <c r="B49" s="433" t="s">
        <v>1</v>
      </c>
      <c r="C49" s="442" t="s">
        <v>162</v>
      </c>
      <c r="D49" s="436">
        <f>D50+D51</f>
        <v>513295373</v>
      </c>
      <c r="E49" s="297"/>
      <c r="F49" s="297"/>
    </row>
    <row r="50" spans="1:11" x14ac:dyDescent="0.2">
      <c r="B50" s="433" t="s">
        <v>5</v>
      </c>
      <c r="C50" s="443" t="s">
        <v>141</v>
      </c>
      <c r="D50" s="437">
        <v>479995352</v>
      </c>
      <c r="E50" s="297"/>
      <c r="F50" s="297"/>
    </row>
    <row r="51" spans="1:11" x14ac:dyDescent="0.2">
      <c r="B51" s="433" t="s">
        <v>9</v>
      </c>
      <c r="C51" s="443" t="s">
        <v>142</v>
      </c>
      <c r="D51" s="437">
        <v>33300021</v>
      </c>
      <c r="E51" s="297"/>
      <c r="F51" s="297"/>
    </row>
    <row r="52" spans="1:11" s="50" customFormat="1" ht="25.5" x14ac:dyDescent="0.2">
      <c r="B52" s="433" t="s">
        <v>3</v>
      </c>
      <c r="C52" s="444" t="s">
        <v>136</v>
      </c>
      <c r="D52" s="438">
        <v>61441790</v>
      </c>
      <c r="E52" s="673"/>
      <c r="F52" s="673"/>
      <c r="G52" s="673"/>
      <c r="H52" s="282"/>
      <c r="I52" s="650"/>
      <c r="J52" s="650"/>
      <c r="K52" s="650"/>
    </row>
    <row r="53" spans="1:11" s="50" customFormat="1" x14ac:dyDescent="0.2">
      <c r="B53" s="433" t="s">
        <v>6</v>
      </c>
      <c r="C53" s="444" t="s">
        <v>114</v>
      </c>
      <c r="D53" s="438">
        <v>764654774</v>
      </c>
      <c r="E53" s="294"/>
      <c r="F53" s="672"/>
      <c r="G53" s="650"/>
      <c r="H53" s="282"/>
      <c r="I53" s="650"/>
      <c r="J53" s="650"/>
      <c r="K53" s="650"/>
    </row>
    <row r="54" spans="1:11" s="50" customFormat="1" x14ac:dyDescent="0.2">
      <c r="B54" s="433" t="s">
        <v>10</v>
      </c>
      <c r="C54" s="444" t="s">
        <v>163</v>
      </c>
      <c r="D54" s="438">
        <v>9449594</v>
      </c>
      <c r="E54" s="294"/>
      <c r="F54" s="775"/>
      <c r="G54" s="650"/>
      <c r="H54" s="282"/>
      <c r="I54" s="650"/>
      <c r="J54" s="650"/>
      <c r="K54" s="650"/>
    </row>
    <row r="55" spans="1:11" s="50" customFormat="1" x14ac:dyDescent="0.2">
      <c r="B55" s="433" t="s">
        <v>4</v>
      </c>
      <c r="C55" s="445" t="s">
        <v>167</v>
      </c>
      <c r="D55" s="439">
        <v>137095939</v>
      </c>
      <c r="E55" s="294"/>
      <c r="F55" s="775"/>
      <c r="G55" s="650"/>
      <c r="H55" s="282"/>
      <c r="I55" s="650"/>
      <c r="J55" s="650"/>
      <c r="K55" s="650"/>
    </row>
    <row r="56" spans="1:11" s="133" customFormat="1" x14ac:dyDescent="0.2">
      <c r="A56" s="54"/>
      <c r="B56" s="433" t="s">
        <v>11</v>
      </c>
      <c r="C56" s="446" t="s">
        <v>228</v>
      </c>
      <c r="D56" s="440">
        <v>2352165</v>
      </c>
      <c r="E56" s="296"/>
      <c r="F56" s="295"/>
      <c r="G56" s="282"/>
      <c r="H56" s="282"/>
      <c r="I56" s="282"/>
      <c r="J56" s="282"/>
      <c r="K56" s="282"/>
    </row>
    <row r="57" spans="1:11" x14ac:dyDescent="0.2">
      <c r="B57" s="433" t="s">
        <v>7</v>
      </c>
      <c r="C57" s="447" t="s">
        <v>229</v>
      </c>
      <c r="D57" s="437">
        <v>2352165</v>
      </c>
      <c r="E57" s="49"/>
      <c r="F57" s="295"/>
    </row>
    <row r="58" spans="1:11" x14ac:dyDescent="0.2">
      <c r="B58" s="433" t="s">
        <v>2</v>
      </c>
      <c r="C58" s="447" t="s">
        <v>215</v>
      </c>
      <c r="D58" s="437">
        <f>'Kiadások 2'!E26</f>
        <v>0</v>
      </c>
      <c r="E58" s="49"/>
      <c r="F58" s="295"/>
    </row>
    <row r="59" spans="1:11" s="50" customFormat="1" x14ac:dyDescent="0.2">
      <c r="B59" s="433" t="s">
        <v>8</v>
      </c>
      <c r="C59" s="444" t="s">
        <v>164</v>
      </c>
      <c r="D59" s="438">
        <v>1953454036</v>
      </c>
      <c r="E59" s="294"/>
      <c r="F59" s="295"/>
      <c r="G59" s="650"/>
      <c r="H59" s="282"/>
      <c r="I59" s="650"/>
      <c r="J59" s="650"/>
      <c r="K59" s="650"/>
    </row>
    <row r="60" spans="1:11" s="50" customFormat="1" x14ac:dyDescent="0.2">
      <c r="B60" s="433" t="s">
        <v>16</v>
      </c>
      <c r="C60" s="444" t="s">
        <v>165</v>
      </c>
      <c r="D60" s="438">
        <v>55122477</v>
      </c>
      <c r="E60" s="294"/>
      <c r="F60" s="295"/>
      <c r="G60" s="650"/>
      <c r="H60" s="282"/>
      <c r="I60" s="650"/>
      <c r="J60" s="650"/>
      <c r="K60" s="650"/>
    </row>
    <row r="61" spans="1:11" s="50" customFormat="1" x14ac:dyDescent="0.2">
      <c r="B61" s="433" t="s">
        <v>14</v>
      </c>
      <c r="C61" s="444" t="s">
        <v>118</v>
      </c>
      <c r="D61" s="438">
        <v>280320</v>
      </c>
      <c r="E61" s="294"/>
      <c r="F61" s="295"/>
      <c r="G61" s="650"/>
      <c r="H61" s="282"/>
      <c r="I61" s="650"/>
      <c r="J61" s="650"/>
      <c r="K61" s="650"/>
    </row>
    <row r="62" spans="1:11" x14ac:dyDescent="0.2">
      <c r="B62" s="433" t="s">
        <v>47</v>
      </c>
      <c r="C62" s="442" t="s">
        <v>126</v>
      </c>
      <c r="D62" s="436">
        <f>D63+D65</f>
        <v>234690164</v>
      </c>
      <c r="E62" s="49"/>
      <c r="F62" s="295"/>
    </row>
    <row r="63" spans="1:11" x14ac:dyDescent="0.2">
      <c r="B63" s="433" t="s">
        <v>50</v>
      </c>
      <c r="C63" s="443" t="s">
        <v>121</v>
      </c>
      <c r="D63" s="437">
        <v>219415199</v>
      </c>
      <c r="E63" s="49"/>
      <c r="F63" s="295"/>
    </row>
    <row r="64" spans="1:11" x14ac:dyDescent="0.2">
      <c r="B64" s="433"/>
      <c r="C64" s="448" t="s">
        <v>230</v>
      </c>
      <c r="D64" s="437">
        <v>27952245</v>
      </c>
      <c r="E64" s="49"/>
      <c r="F64" s="295"/>
    </row>
    <row r="65" spans="2:6" ht="13.5" thickBot="1" x14ac:dyDescent="0.25">
      <c r="B65" s="434" t="s">
        <v>48</v>
      </c>
      <c r="C65" s="449" t="s">
        <v>122</v>
      </c>
      <c r="D65" s="441">
        <v>15274965</v>
      </c>
      <c r="E65" s="49"/>
      <c r="F65" s="297"/>
    </row>
    <row r="66" spans="2:6" ht="13.5" thickBot="1" x14ac:dyDescent="0.25">
      <c r="B66" s="451" t="s">
        <v>49</v>
      </c>
      <c r="C66" s="450" t="s">
        <v>166</v>
      </c>
      <c r="D66" s="431">
        <f>D49+D52+D53+D54+D55+D59+D60+D61+D62</f>
        <v>3729484467</v>
      </c>
      <c r="E66" s="297"/>
      <c r="F66" s="297"/>
    </row>
    <row r="67" spans="2:6" ht="14.25" customHeight="1" thickBot="1" x14ac:dyDescent="0.25">
      <c r="B67" s="777" t="s">
        <v>309</v>
      </c>
      <c r="C67" s="778"/>
      <c r="D67" s="174">
        <f>D66</f>
        <v>3729484467</v>
      </c>
      <c r="E67" s="49"/>
      <c r="F67" s="297"/>
    </row>
    <row r="68" spans="2:6" ht="15" customHeight="1" thickBot="1" x14ac:dyDescent="0.25">
      <c r="B68" s="777" t="s">
        <v>310</v>
      </c>
      <c r="C68" s="778"/>
      <c r="D68" s="174">
        <f>D37+D38</f>
        <v>3729484467</v>
      </c>
      <c r="E68" s="688">
        <f>D67-D68</f>
        <v>0</v>
      </c>
    </row>
    <row r="74" spans="2:6" x14ac:dyDescent="0.2">
      <c r="F74" s="650"/>
    </row>
  </sheetData>
  <mergeCells count="6">
    <mergeCell ref="F54:F55"/>
    <mergeCell ref="B1:E1"/>
    <mergeCell ref="B67:C67"/>
    <mergeCell ref="B68:C68"/>
    <mergeCell ref="B45:C45"/>
    <mergeCell ref="B37:C37"/>
  </mergeCells>
  <phoneticPr fontId="4" type="noConversion"/>
  <pageMargins left="0.78740157480314965" right="0.78740157480314965" top="0.39370078740157483" bottom="0.39370078740157483" header="0" footer="0"/>
  <pageSetup paperSize="9" scale="74" orientation="portrait" r:id="rId1"/>
  <headerFooter alignWithMargins="0">
    <oddHeader>&amp;R5.sz. melléklet
..../2021.(II.15.) Egyek Önk.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>
    <tabColor theme="0"/>
    <pageSetUpPr fitToPage="1"/>
  </sheetPr>
  <dimension ref="A3:Q37"/>
  <sheetViews>
    <sheetView topLeftCell="A16" zoomScale="120" zoomScaleNormal="120" workbookViewId="0">
      <selection activeCell="B35" sqref="B35:B37"/>
    </sheetView>
  </sheetViews>
  <sheetFormatPr defaultRowHeight="12.75" x14ac:dyDescent="0.2"/>
  <cols>
    <col min="1" max="1" width="33.140625" customWidth="1"/>
    <col min="2" max="2" width="19.42578125" bestFit="1" customWidth="1"/>
    <col min="3" max="3" width="9.7109375" bestFit="1" customWidth="1"/>
    <col min="4" max="4" width="9.5703125" bestFit="1" customWidth="1"/>
    <col min="5" max="5" width="9.7109375" bestFit="1" customWidth="1"/>
    <col min="6" max="6" width="11" bestFit="1" customWidth="1"/>
    <col min="7" max="8" width="9.5703125" bestFit="1" customWidth="1"/>
    <col min="9" max="9" width="9.7109375" bestFit="1" customWidth="1"/>
    <col min="10" max="10" width="9.5703125" bestFit="1" customWidth="1"/>
    <col min="11" max="13" width="9.7109375" bestFit="1" customWidth="1"/>
    <col min="14" max="14" width="11.5703125" customWidth="1"/>
    <col min="15" max="15" width="11.7109375" customWidth="1"/>
    <col min="16" max="16" width="13.28515625" bestFit="1" customWidth="1"/>
    <col min="17" max="17" width="17.7109375" bestFit="1" customWidth="1"/>
  </cols>
  <sheetData>
    <row r="3" spans="1:17" ht="18" x14ac:dyDescent="0.25">
      <c r="A3" s="782" t="s">
        <v>267</v>
      </c>
      <c r="B3" s="782"/>
      <c r="C3" s="782"/>
      <c r="D3" s="782"/>
      <c r="E3" s="782"/>
      <c r="F3" s="782"/>
      <c r="G3" s="782"/>
      <c r="H3" s="782"/>
      <c r="I3" s="782"/>
      <c r="J3" s="782"/>
      <c r="K3" s="782"/>
      <c r="L3" s="782"/>
      <c r="M3" s="782"/>
      <c r="N3" s="782"/>
      <c r="O3" s="782"/>
    </row>
    <row r="4" spans="1:17" ht="18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7" ht="18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7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7" x14ac:dyDescent="0.2">
      <c r="A7" s="22" t="s">
        <v>0</v>
      </c>
      <c r="B7" s="23" t="s">
        <v>24</v>
      </c>
      <c r="C7" s="23" t="s">
        <v>25</v>
      </c>
      <c r="D7" s="23" t="s">
        <v>26</v>
      </c>
      <c r="E7" s="23" t="s">
        <v>27</v>
      </c>
      <c r="F7" s="23" t="s">
        <v>28</v>
      </c>
      <c r="G7" s="23" t="s">
        <v>29</v>
      </c>
      <c r="H7" s="23" t="s">
        <v>341</v>
      </c>
      <c r="I7" s="23" t="s">
        <v>31</v>
      </c>
      <c r="J7" s="23" t="s">
        <v>32</v>
      </c>
      <c r="K7" s="23" t="s">
        <v>33</v>
      </c>
      <c r="L7" s="23" t="s">
        <v>34</v>
      </c>
      <c r="M7" s="23" t="s">
        <v>35</v>
      </c>
      <c r="N7" s="23" t="s">
        <v>36</v>
      </c>
      <c r="O7" s="23" t="s">
        <v>15</v>
      </c>
    </row>
    <row r="8" spans="1:17" x14ac:dyDescent="0.2">
      <c r="A8" s="24" t="s">
        <v>37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>
        <f t="shared" ref="O8:O16" si="0">SUM(C8:N8)</f>
        <v>0</v>
      </c>
    </row>
    <row r="9" spans="1:17" ht="35.25" customHeight="1" x14ac:dyDescent="0.2">
      <c r="A9" s="63" t="s">
        <v>73</v>
      </c>
      <c r="B9" s="25">
        <v>692583134</v>
      </c>
      <c r="C9" s="25">
        <v>57715261</v>
      </c>
      <c r="D9" s="25">
        <v>57715261</v>
      </c>
      <c r="E9" s="25">
        <v>57715261</v>
      </c>
      <c r="F9" s="25">
        <v>57715261</v>
      </c>
      <c r="G9" s="25">
        <v>57715261</v>
      </c>
      <c r="H9" s="25">
        <v>57715261</v>
      </c>
      <c r="I9" s="25">
        <v>57715261</v>
      </c>
      <c r="J9" s="25">
        <v>57715261</v>
      </c>
      <c r="K9" s="25">
        <v>57715261</v>
      </c>
      <c r="L9" s="25">
        <v>57715261</v>
      </c>
      <c r="M9" s="25">
        <v>57715261</v>
      </c>
      <c r="N9" s="25">
        <f>B9-C9-D9-E9-F9-G9-H9-I9-J9-K9-L9-M9</f>
        <v>57715263</v>
      </c>
      <c r="O9" s="25">
        <f>SUM(C9:N9)</f>
        <v>692583134</v>
      </c>
      <c r="P9" s="2"/>
      <c r="Q9" s="282"/>
    </row>
    <row r="10" spans="1:17" ht="29.25" customHeight="1" x14ac:dyDescent="0.2">
      <c r="A10" s="63" t="s">
        <v>79</v>
      </c>
      <c r="B10" s="25">
        <v>1745795194</v>
      </c>
      <c r="C10" s="25">
        <v>145482933</v>
      </c>
      <c r="D10" s="25">
        <v>145482933</v>
      </c>
      <c r="E10" s="25">
        <v>145482933</v>
      </c>
      <c r="F10" s="25">
        <v>145482933</v>
      </c>
      <c r="G10" s="25">
        <v>145482933</v>
      </c>
      <c r="H10" s="25">
        <v>145482933</v>
      </c>
      <c r="I10" s="25">
        <v>145482933</v>
      </c>
      <c r="J10" s="25">
        <v>145482933</v>
      </c>
      <c r="K10" s="25">
        <v>145482933</v>
      </c>
      <c r="L10" s="25">
        <v>145482933</v>
      </c>
      <c r="M10" s="25">
        <v>145482933</v>
      </c>
      <c r="N10" s="25">
        <f t="shared" ref="N10:N16" si="1">B10-C10-D10-E10-F10-G10-H10-I10-J10-K10-L10-M10</f>
        <v>145482931</v>
      </c>
      <c r="O10" s="25">
        <f t="shared" si="0"/>
        <v>1745795194</v>
      </c>
      <c r="P10" s="2"/>
      <c r="Q10" s="282"/>
    </row>
    <row r="11" spans="1:17" ht="48" customHeight="1" x14ac:dyDescent="0.2">
      <c r="A11" s="63" t="s">
        <v>92</v>
      </c>
      <c r="B11" s="25">
        <v>87889000</v>
      </c>
      <c r="C11" s="25"/>
      <c r="D11" s="25"/>
      <c r="E11" s="25">
        <v>37554000</v>
      </c>
      <c r="F11" s="25"/>
      <c r="G11" s="25"/>
      <c r="H11" s="25"/>
      <c r="I11" s="25"/>
      <c r="J11" s="25"/>
      <c r="K11" s="25">
        <v>37554000</v>
      </c>
      <c r="L11" s="25"/>
      <c r="M11" s="25"/>
      <c r="N11" s="25">
        <f t="shared" si="1"/>
        <v>12781000</v>
      </c>
      <c r="O11" s="25">
        <f t="shared" si="0"/>
        <v>87889000</v>
      </c>
      <c r="P11" s="2"/>
      <c r="Q11" s="282"/>
    </row>
    <row r="12" spans="1:17" x14ac:dyDescent="0.2">
      <c r="A12" s="24" t="s">
        <v>71</v>
      </c>
      <c r="B12" s="25">
        <v>92801005</v>
      </c>
      <c r="C12" s="25">
        <v>5360390</v>
      </c>
      <c r="D12" s="25">
        <v>5360390</v>
      </c>
      <c r="E12" s="25">
        <v>5360390</v>
      </c>
      <c r="F12" s="25">
        <v>6367183</v>
      </c>
      <c r="G12" s="25">
        <v>6367183</v>
      </c>
      <c r="H12" s="25">
        <v>6367183</v>
      </c>
      <c r="I12" s="25">
        <v>6367183</v>
      </c>
      <c r="J12" s="25">
        <v>6367183</v>
      </c>
      <c r="K12" s="25">
        <v>6367183</v>
      </c>
      <c r="L12" s="25">
        <v>11075800</v>
      </c>
      <c r="M12" s="25">
        <v>11075800</v>
      </c>
      <c r="N12" s="25">
        <f t="shared" si="1"/>
        <v>16365137</v>
      </c>
      <c r="O12" s="25">
        <f t="shared" si="0"/>
        <v>92801005</v>
      </c>
      <c r="P12" s="2"/>
      <c r="Q12" s="282"/>
    </row>
    <row r="13" spans="1:17" x14ac:dyDescent="0.2">
      <c r="A13" s="24" t="s">
        <v>93</v>
      </c>
      <c r="B13" s="25">
        <v>24278042</v>
      </c>
      <c r="C13" s="25"/>
      <c r="D13" s="25"/>
      <c r="E13" s="25"/>
      <c r="F13" s="25">
        <v>5500000</v>
      </c>
      <c r="G13" s="25"/>
      <c r="H13" s="25">
        <v>5179000</v>
      </c>
      <c r="I13" s="25">
        <v>5000000</v>
      </c>
      <c r="J13" s="25">
        <v>5000000</v>
      </c>
      <c r="K13" s="25">
        <f>25875850-25679000</f>
        <v>196850</v>
      </c>
      <c r="L13" s="25"/>
      <c r="M13" s="25">
        <v>500000</v>
      </c>
      <c r="N13" s="25">
        <f t="shared" si="1"/>
        <v>2902192</v>
      </c>
      <c r="O13" s="25">
        <f t="shared" si="0"/>
        <v>24278042</v>
      </c>
      <c r="P13" s="2"/>
      <c r="Q13" s="282"/>
    </row>
    <row r="14" spans="1:17" ht="40.5" customHeight="1" x14ac:dyDescent="0.2">
      <c r="A14" s="63" t="s">
        <v>90</v>
      </c>
      <c r="B14" s="25">
        <v>23524731</v>
      </c>
      <c r="C14" s="25">
        <v>916600</v>
      </c>
      <c r="D14" s="25">
        <v>916600</v>
      </c>
      <c r="E14" s="25">
        <v>916600</v>
      </c>
      <c r="F14" s="25">
        <v>916600</v>
      </c>
      <c r="G14" s="25">
        <v>916600</v>
      </c>
      <c r="H14" s="25">
        <v>916600</v>
      </c>
      <c r="I14" s="25">
        <v>916600</v>
      </c>
      <c r="J14" s="25">
        <v>916600</v>
      </c>
      <c r="K14" s="25">
        <v>916600</v>
      </c>
      <c r="L14" s="25">
        <v>5000000</v>
      </c>
      <c r="M14" s="25">
        <v>5000000</v>
      </c>
      <c r="N14" s="25">
        <f t="shared" si="1"/>
        <v>5275331</v>
      </c>
      <c r="O14" s="25">
        <f t="shared" si="0"/>
        <v>23524731</v>
      </c>
      <c r="P14" s="2"/>
      <c r="Q14" s="282"/>
    </row>
    <row r="15" spans="1:17" ht="56.25" customHeight="1" x14ac:dyDescent="0.2">
      <c r="A15" s="63" t="s">
        <v>81</v>
      </c>
      <c r="B15" s="25">
        <v>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>
        <f t="shared" si="1"/>
        <v>0</v>
      </c>
      <c r="O15" s="25">
        <f t="shared" si="0"/>
        <v>0</v>
      </c>
      <c r="P15" s="2"/>
      <c r="Q15" s="282"/>
    </row>
    <row r="16" spans="1:17" ht="20.25" customHeight="1" x14ac:dyDescent="0.2">
      <c r="A16" s="63" t="s">
        <v>88</v>
      </c>
      <c r="B16" s="25">
        <v>1062613361</v>
      </c>
      <c r="C16" s="25">
        <v>24683900</v>
      </c>
      <c r="D16" s="25">
        <v>24683900</v>
      </c>
      <c r="E16" s="25">
        <v>24683900</v>
      </c>
      <c r="F16" s="25">
        <v>24683900</v>
      </c>
      <c r="G16" s="25">
        <v>24683900</v>
      </c>
      <c r="H16" s="25">
        <v>24683900</v>
      </c>
      <c r="I16" s="25">
        <v>24683900</v>
      </c>
      <c r="J16" s="25">
        <v>24683900</v>
      </c>
      <c r="K16" s="25">
        <v>33664752</v>
      </c>
      <c r="L16" s="25">
        <v>290395000</v>
      </c>
      <c r="M16" s="25">
        <v>290395000</v>
      </c>
      <c r="N16" s="25">
        <f t="shared" si="1"/>
        <v>250687409</v>
      </c>
      <c r="O16" s="25">
        <f t="shared" si="0"/>
        <v>1062613361</v>
      </c>
      <c r="P16" s="2"/>
      <c r="Q16" s="282"/>
    </row>
    <row r="17" spans="1:17" x14ac:dyDescent="0.2">
      <c r="A17" s="29" t="s">
        <v>38</v>
      </c>
      <c r="B17" s="30">
        <f>SUM(B9:B16)</f>
        <v>3729484467</v>
      </c>
      <c r="C17" s="30">
        <f t="shared" ref="C17:O17" si="2">SUM(C9:C16)</f>
        <v>234159084</v>
      </c>
      <c r="D17" s="30">
        <f t="shared" si="2"/>
        <v>234159084</v>
      </c>
      <c r="E17" s="30">
        <f t="shared" si="2"/>
        <v>271713084</v>
      </c>
      <c r="F17" s="30">
        <f t="shared" si="2"/>
        <v>240665877</v>
      </c>
      <c r="G17" s="30">
        <f t="shared" si="2"/>
        <v>235165877</v>
      </c>
      <c r="H17" s="30">
        <f t="shared" si="2"/>
        <v>240344877</v>
      </c>
      <c r="I17" s="30">
        <f t="shared" si="2"/>
        <v>240165877</v>
      </c>
      <c r="J17" s="30">
        <f t="shared" si="2"/>
        <v>240165877</v>
      </c>
      <c r="K17" s="30">
        <f t="shared" si="2"/>
        <v>281897579</v>
      </c>
      <c r="L17" s="30">
        <f t="shared" si="2"/>
        <v>509668994</v>
      </c>
      <c r="M17" s="30">
        <f t="shared" si="2"/>
        <v>510168994</v>
      </c>
      <c r="N17" s="30">
        <f t="shared" si="2"/>
        <v>491209263</v>
      </c>
      <c r="O17" s="30">
        <f t="shared" si="2"/>
        <v>3729484467</v>
      </c>
      <c r="P17" s="2"/>
      <c r="Q17" s="282"/>
    </row>
    <row r="18" spans="1:17" x14ac:dyDescent="0.2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"/>
    </row>
    <row r="19" spans="1:17" x14ac:dyDescent="0.2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"/>
    </row>
    <row r="20" spans="1:17" x14ac:dyDescent="0.2">
      <c r="A20" s="22" t="s">
        <v>0</v>
      </c>
      <c r="B20" s="23" t="s">
        <v>24</v>
      </c>
      <c r="C20" s="23" t="s">
        <v>25</v>
      </c>
      <c r="D20" s="23" t="s">
        <v>26</v>
      </c>
      <c r="E20" s="23" t="s">
        <v>27</v>
      </c>
      <c r="F20" s="23" t="s">
        <v>28</v>
      </c>
      <c r="G20" s="23" t="s">
        <v>29</v>
      </c>
      <c r="H20" s="23" t="s">
        <v>30</v>
      </c>
      <c r="I20" s="23" t="s">
        <v>31</v>
      </c>
      <c r="J20" s="23" t="s">
        <v>32</v>
      </c>
      <c r="K20" s="23" t="s">
        <v>33</v>
      </c>
      <c r="L20" s="23" t="s">
        <v>34</v>
      </c>
      <c r="M20" s="23" t="s">
        <v>35</v>
      </c>
      <c r="N20" s="23" t="s">
        <v>36</v>
      </c>
      <c r="O20" s="23" t="s">
        <v>15</v>
      </c>
      <c r="P20" s="2"/>
    </row>
    <row r="21" spans="1:17" x14ac:dyDescent="0.2">
      <c r="A21" s="24" t="s">
        <v>39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"/>
    </row>
    <row r="22" spans="1:17" x14ac:dyDescent="0.2">
      <c r="A22" s="24" t="s">
        <v>112</v>
      </c>
      <c r="B22" s="25">
        <v>513295373</v>
      </c>
      <c r="C22" s="25">
        <v>15480112</v>
      </c>
      <c r="D22" s="25">
        <v>15480112</v>
      </c>
      <c r="E22" s="25">
        <v>37489723</v>
      </c>
      <c r="F22" s="25">
        <v>37489723</v>
      </c>
      <c r="G22" s="25">
        <v>37489723</v>
      </c>
      <c r="H22" s="25">
        <v>37489723</v>
      </c>
      <c r="I22" s="25">
        <v>37489723</v>
      </c>
      <c r="J22" s="25">
        <v>37489723</v>
      </c>
      <c r="K22" s="25">
        <v>37489723</v>
      </c>
      <c r="L22" s="25">
        <v>37489723</v>
      </c>
      <c r="M22" s="25">
        <v>37489723</v>
      </c>
      <c r="N22" s="25">
        <f>B22-M22-L22-K22-J22-I22-H22-G22-F22-E22-D22-C22</f>
        <v>144927642</v>
      </c>
      <c r="O22" s="25">
        <f t="shared" ref="O22:O32" si="3">SUM(C22:N22)</f>
        <v>513295373</v>
      </c>
      <c r="P22" s="2"/>
      <c r="Q22" s="282"/>
    </row>
    <row r="23" spans="1:17" ht="30.75" customHeight="1" x14ac:dyDescent="0.2">
      <c r="A23" s="63" t="s">
        <v>136</v>
      </c>
      <c r="B23" s="25">
        <v>61441790</v>
      </c>
      <c r="C23" s="25">
        <v>2693473</v>
      </c>
      <c r="D23" s="25">
        <v>2693473</v>
      </c>
      <c r="E23" s="25">
        <v>3684357</v>
      </c>
      <c r="F23" s="25">
        <v>3684357</v>
      </c>
      <c r="G23" s="25">
        <v>3684357</v>
      </c>
      <c r="H23" s="25">
        <v>3684357</v>
      </c>
      <c r="I23" s="25">
        <v>3684357</v>
      </c>
      <c r="J23" s="25">
        <v>3684357</v>
      </c>
      <c r="K23" s="25">
        <v>3684357</v>
      </c>
      <c r="L23" s="25">
        <v>3684357</v>
      </c>
      <c r="M23" s="25">
        <v>3684357</v>
      </c>
      <c r="N23" s="25">
        <f t="shared" ref="N23:N31" si="4">B23-M23-L23-K23-J23-I23-H23-G23-F23-E23-D23-C23</f>
        <v>22895631</v>
      </c>
      <c r="O23" s="25">
        <f t="shared" si="3"/>
        <v>61441790</v>
      </c>
      <c r="P23" s="2"/>
      <c r="Q23" s="282"/>
    </row>
    <row r="24" spans="1:17" x14ac:dyDescent="0.2">
      <c r="A24" s="24" t="s">
        <v>114</v>
      </c>
      <c r="B24" s="48">
        <v>764654774</v>
      </c>
      <c r="C24" s="25">
        <v>16512032</v>
      </c>
      <c r="D24" s="25">
        <v>16512032</v>
      </c>
      <c r="E24" s="25">
        <v>16512032</v>
      </c>
      <c r="F24" s="25">
        <v>16512032</v>
      </c>
      <c r="G24" s="25">
        <v>20862274</v>
      </c>
      <c r="H24" s="25">
        <v>20862274</v>
      </c>
      <c r="I24" s="25">
        <v>20862274</v>
      </c>
      <c r="J24" s="25">
        <v>20862274</v>
      </c>
      <c r="K24" s="25">
        <v>20862274</v>
      </c>
      <c r="L24" s="25">
        <v>147227743</v>
      </c>
      <c r="M24" s="25">
        <v>147227743</v>
      </c>
      <c r="N24" s="25">
        <f t="shared" si="4"/>
        <v>299839790</v>
      </c>
      <c r="O24" s="25">
        <f>SUM(C24:N24)</f>
        <v>764654774</v>
      </c>
      <c r="P24" s="2"/>
      <c r="Q24" s="282"/>
    </row>
    <row r="25" spans="1:17" ht="18" customHeight="1" x14ac:dyDescent="0.2">
      <c r="A25" s="24" t="s">
        <v>115</v>
      </c>
      <c r="B25" s="25">
        <v>9449594</v>
      </c>
      <c r="C25" s="25">
        <v>2913597</v>
      </c>
      <c r="D25" s="25">
        <v>2913597</v>
      </c>
      <c r="E25" s="25">
        <v>362240</v>
      </c>
      <c r="F25" s="25">
        <v>362240</v>
      </c>
      <c r="G25" s="25">
        <v>362240</v>
      </c>
      <c r="H25" s="25">
        <v>362240</v>
      </c>
      <c r="I25" s="25">
        <v>362240</v>
      </c>
      <c r="J25" s="25">
        <v>362240</v>
      </c>
      <c r="K25" s="25">
        <v>362240</v>
      </c>
      <c r="L25" s="25">
        <v>362240</v>
      </c>
      <c r="M25" s="25">
        <v>362240</v>
      </c>
      <c r="N25" s="25">
        <f t="shared" si="4"/>
        <v>362240</v>
      </c>
      <c r="O25" s="25">
        <f>SUM(C25:N25)</f>
        <v>9449594</v>
      </c>
      <c r="P25" s="2"/>
      <c r="Q25" s="282"/>
    </row>
    <row r="26" spans="1:17" ht="22.5" x14ac:dyDescent="0.2">
      <c r="A26" s="63" t="s">
        <v>137</v>
      </c>
      <c r="B26" s="25">
        <f>137095939-2352165</f>
        <v>134743774</v>
      </c>
      <c r="C26" s="25">
        <v>7117660</v>
      </c>
      <c r="D26" s="25">
        <v>7117660</v>
      </c>
      <c r="E26" s="25">
        <v>7117660</v>
      </c>
      <c r="F26" s="25">
        <v>10710185</v>
      </c>
      <c r="G26" s="25">
        <v>10710185</v>
      </c>
      <c r="H26" s="25">
        <v>10710185</v>
      </c>
      <c r="I26" s="25">
        <v>10710185</v>
      </c>
      <c r="J26" s="25">
        <v>10710185</v>
      </c>
      <c r="K26" s="25">
        <v>10710185</v>
      </c>
      <c r="L26" s="25">
        <v>14143829</v>
      </c>
      <c r="M26" s="25">
        <v>14143829</v>
      </c>
      <c r="N26" s="25">
        <f t="shared" si="4"/>
        <v>20842026</v>
      </c>
      <c r="O26" s="25">
        <f t="shared" si="3"/>
        <v>134743774</v>
      </c>
      <c r="P26" s="2"/>
      <c r="Q26" s="282"/>
    </row>
    <row r="27" spans="1:17" s="49" customFormat="1" x14ac:dyDescent="0.2">
      <c r="A27" s="47" t="s">
        <v>308</v>
      </c>
      <c r="B27" s="48">
        <v>2352165</v>
      </c>
      <c r="C27" s="25">
        <v>727200</v>
      </c>
      <c r="D27" s="25">
        <v>727200</v>
      </c>
      <c r="E27" s="25">
        <v>89777</v>
      </c>
      <c r="F27" s="25">
        <v>89777</v>
      </c>
      <c r="G27" s="25">
        <v>89777</v>
      </c>
      <c r="H27" s="25">
        <v>89777</v>
      </c>
      <c r="I27" s="25">
        <v>89777</v>
      </c>
      <c r="J27" s="25">
        <v>89777</v>
      </c>
      <c r="K27" s="25">
        <v>89777</v>
      </c>
      <c r="L27" s="25">
        <v>89777</v>
      </c>
      <c r="M27" s="25">
        <v>89777</v>
      </c>
      <c r="N27" s="25">
        <v>89772</v>
      </c>
      <c r="O27" s="48">
        <f>SUM(C27:N27)</f>
        <v>2352165</v>
      </c>
      <c r="P27" s="2"/>
      <c r="Q27" s="282"/>
    </row>
    <row r="28" spans="1:17" s="49" customFormat="1" x14ac:dyDescent="0.2">
      <c r="A28" s="47" t="s">
        <v>116</v>
      </c>
      <c r="B28" s="48">
        <v>1953454036</v>
      </c>
      <c r="C28" s="48"/>
      <c r="D28" s="48">
        <v>75000000</v>
      </c>
      <c r="E28" s="48">
        <v>75000000</v>
      </c>
      <c r="F28" s="48">
        <v>1225000000</v>
      </c>
      <c r="G28" s="48"/>
      <c r="H28" s="48">
        <v>10000000</v>
      </c>
      <c r="I28" s="48">
        <v>51500000</v>
      </c>
      <c r="J28" s="48">
        <v>75000000</v>
      </c>
      <c r="K28" s="48">
        <v>105000000</v>
      </c>
      <c r="L28" s="48">
        <v>130000000</v>
      </c>
      <c r="M28" s="48">
        <v>126000000</v>
      </c>
      <c r="N28" s="48">
        <f t="shared" si="4"/>
        <v>80954036</v>
      </c>
      <c r="O28" s="48">
        <f>SUM(C28:N28)</f>
        <v>1953454036</v>
      </c>
      <c r="P28" s="2"/>
      <c r="Q28" s="282"/>
    </row>
    <row r="29" spans="1:17" s="49" customFormat="1" ht="36.75" customHeight="1" x14ac:dyDescent="0.2">
      <c r="A29" s="452" t="s">
        <v>117</v>
      </c>
      <c r="B29" s="48">
        <v>55122477</v>
      </c>
      <c r="C29" s="48"/>
      <c r="D29" s="48"/>
      <c r="E29" s="48">
        <v>2500000</v>
      </c>
      <c r="F29" s="48"/>
      <c r="G29" s="48"/>
      <c r="H29" s="48"/>
      <c r="I29" s="48">
        <v>2024000</v>
      </c>
      <c r="J29" s="48">
        <f>27027697-13426123</f>
        <v>13601574</v>
      </c>
      <c r="K29" s="48">
        <v>8700958</v>
      </c>
      <c r="L29" s="48">
        <v>13293049</v>
      </c>
      <c r="M29" s="48">
        <v>9748627</v>
      </c>
      <c r="N29" s="48">
        <f t="shared" si="4"/>
        <v>5254269</v>
      </c>
      <c r="O29" s="48">
        <f t="shared" si="3"/>
        <v>55122477</v>
      </c>
      <c r="P29" s="2"/>
      <c r="Q29" s="282"/>
    </row>
    <row r="30" spans="1:17" s="49" customFormat="1" x14ac:dyDescent="0.2">
      <c r="A30" s="47" t="s">
        <v>118</v>
      </c>
      <c r="B30" s="48">
        <v>280320</v>
      </c>
      <c r="C30" s="48"/>
      <c r="D30" s="48"/>
      <c r="E30" s="48"/>
      <c r="F30" s="48"/>
      <c r="G30" s="48"/>
      <c r="H30" s="48">
        <v>280320</v>
      </c>
      <c r="I30" s="48"/>
      <c r="J30" s="48"/>
      <c r="K30" s="48"/>
      <c r="L30" s="48"/>
      <c r="M30" s="48"/>
      <c r="N30" s="48"/>
      <c r="O30" s="48">
        <f t="shared" si="3"/>
        <v>280320</v>
      </c>
      <c r="P30" s="2"/>
      <c r="Q30" s="282"/>
    </row>
    <row r="31" spans="1:17" x14ac:dyDescent="0.2">
      <c r="A31" s="24" t="s">
        <v>340</v>
      </c>
      <c r="B31" s="48">
        <v>219415199</v>
      </c>
      <c r="C31" s="25">
        <v>12953900</v>
      </c>
      <c r="D31" s="25"/>
      <c r="E31" s="25"/>
      <c r="F31" s="25"/>
      <c r="G31" s="25"/>
      <c r="H31" s="25"/>
      <c r="I31" s="25"/>
      <c r="J31" s="25"/>
      <c r="K31" s="25"/>
      <c r="L31" s="25">
        <v>80000000</v>
      </c>
      <c r="M31" s="25">
        <v>58142514</v>
      </c>
      <c r="N31" s="25">
        <f t="shared" si="4"/>
        <v>68318785</v>
      </c>
      <c r="O31" s="25">
        <f t="shared" si="3"/>
        <v>219415199</v>
      </c>
      <c r="P31" s="2"/>
      <c r="Q31" s="282"/>
    </row>
    <row r="32" spans="1:17" s="49" customFormat="1" x14ac:dyDescent="0.2">
      <c r="A32" s="47" t="s">
        <v>178</v>
      </c>
      <c r="B32" s="48">
        <v>15274965</v>
      </c>
      <c r="C32" s="48"/>
      <c r="D32" s="48"/>
      <c r="E32" s="48">
        <v>5612000</v>
      </c>
      <c r="F32" s="48"/>
      <c r="G32" s="48"/>
      <c r="H32" s="48"/>
      <c r="I32" s="48"/>
      <c r="J32" s="48"/>
      <c r="K32" s="48">
        <v>9662965</v>
      </c>
      <c r="L32" s="48"/>
      <c r="M32" s="48"/>
      <c r="N32" s="48"/>
      <c r="O32" s="48">
        <f t="shared" si="3"/>
        <v>15274965</v>
      </c>
      <c r="P32" s="2"/>
      <c r="Q32" s="282"/>
    </row>
    <row r="33" spans="1:17" x14ac:dyDescent="0.2">
      <c r="A33" s="29" t="s">
        <v>40</v>
      </c>
      <c r="B33" s="30">
        <f>SUM(B22:B32)</f>
        <v>3729484467</v>
      </c>
      <c r="C33" s="30">
        <f t="shared" ref="C33:N33" si="5">SUM(C22:C32)</f>
        <v>58397974</v>
      </c>
      <c r="D33" s="30">
        <f t="shared" si="5"/>
        <v>120444074</v>
      </c>
      <c r="E33" s="30">
        <f t="shared" si="5"/>
        <v>148367789</v>
      </c>
      <c r="F33" s="30">
        <f t="shared" si="5"/>
        <v>1293848314</v>
      </c>
      <c r="G33" s="30">
        <f t="shared" si="5"/>
        <v>73198556</v>
      </c>
      <c r="H33" s="30">
        <f t="shared" si="5"/>
        <v>83478876</v>
      </c>
      <c r="I33" s="30">
        <f t="shared" si="5"/>
        <v>126722556</v>
      </c>
      <c r="J33" s="30">
        <f t="shared" si="5"/>
        <v>161800130</v>
      </c>
      <c r="K33" s="30">
        <f t="shared" si="5"/>
        <v>196562479</v>
      </c>
      <c r="L33" s="30">
        <f t="shared" si="5"/>
        <v>426290718</v>
      </c>
      <c r="M33" s="30">
        <f t="shared" si="5"/>
        <v>396888810</v>
      </c>
      <c r="N33" s="30">
        <f t="shared" si="5"/>
        <v>643484191</v>
      </c>
      <c r="O33" s="30">
        <f>SUM(O22:O32)</f>
        <v>3729484467</v>
      </c>
      <c r="P33" s="2"/>
      <c r="Q33" s="282"/>
    </row>
    <row r="35" spans="1:17" x14ac:dyDescent="0.2">
      <c r="B35" s="282"/>
    </row>
    <row r="37" spans="1:17" x14ac:dyDescent="0.2">
      <c r="B37" s="65"/>
    </row>
  </sheetData>
  <mergeCells count="1">
    <mergeCell ref="A3:O3"/>
  </mergeCells>
  <phoneticPr fontId="4" type="noConversion"/>
  <pageMargins left="0.75" right="0.75" top="1" bottom="1" header="0.5" footer="0.5"/>
  <pageSetup paperSize="9" scale="67" orientation="landscape" r:id="rId1"/>
  <headerFooter alignWithMargins="0">
    <oddHeader>&amp;R6 sz. melléklet
.../2021.(II.15..) Egyek Önk.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9"/>
  <sheetViews>
    <sheetView topLeftCell="A14" zoomScale="110" zoomScaleNormal="110" zoomScalePageLayoutView="85" workbookViewId="0">
      <selection activeCell="E36" sqref="E36:H37"/>
    </sheetView>
  </sheetViews>
  <sheetFormatPr defaultRowHeight="12.75" x14ac:dyDescent="0.2"/>
  <cols>
    <col min="1" max="1" width="33.28515625" style="3" customWidth="1"/>
    <col min="2" max="2" width="18.28515625" style="3" customWidth="1"/>
    <col min="3" max="3" width="18.7109375" style="3" customWidth="1"/>
    <col min="4" max="4" width="17" style="3" customWidth="1"/>
    <col min="5" max="5" width="36.5703125" style="3" customWidth="1"/>
    <col min="6" max="6" width="16.85546875" style="3" customWidth="1"/>
    <col min="7" max="7" width="16.5703125" style="455" customWidth="1"/>
    <col min="8" max="8" width="19.7109375" style="3" customWidth="1"/>
    <col min="9" max="9" width="17.5703125" bestFit="1" customWidth="1"/>
    <col min="10" max="10" width="16.5703125" bestFit="1" customWidth="1"/>
    <col min="12" max="12" width="17.42578125" bestFit="1" customWidth="1"/>
    <col min="13" max="13" width="12.5703125" bestFit="1" customWidth="1"/>
  </cols>
  <sheetData>
    <row r="1" spans="1:12" x14ac:dyDescent="0.2">
      <c r="G1" s="453"/>
    </row>
    <row r="2" spans="1:12" x14ac:dyDescent="0.2">
      <c r="A2" s="792" t="s">
        <v>382</v>
      </c>
      <c r="B2" s="792"/>
      <c r="C2" s="792"/>
      <c r="D2" s="792"/>
      <c r="E2" s="792"/>
      <c r="F2" s="792"/>
      <c r="G2" s="792"/>
      <c r="H2" s="792"/>
    </row>
    <row r="3" spans="1:12" ht="35.25" customHeight="1" x14ac:dyDescent="0.2">
      <c r="A3" s="792"/>
      <c r="B3" s="792"/>
      <c r="C3" s="792"/>
      <c r="D3" s="792"/>
      <c r="E3" s="792"/>
      <c r="F3" s="792"/>
      <c r="G3" s="792"/>
      <c r="H3" s="792"/>
    </row>
    <row r="4" spans="1:12" x14ac:dyDescent="0.2">
      <c r="A4" s="454"/>
      <c r="B4" s="454"/>
      <c r="D4" s="454"/>
    </row>
    <row r="5" spans="1:12" ht="13.5" thickBot="1" x14ac:dyDescent="0.25">
      <c r="G5" s="793" t="s">
        <v>342</v>
      </c>
      <c r="H5" s="793"/>
    </row>
    <row r="6" spans="1:12" ht="12.75" customHeight="1" x14ac:dyDescent="0.2">
      <c r="A6" s="794" t="s">
        <v>343</v>
      </c>
      <c r="B6" s="797" t="s">
        <v>344</v>
      </c>
      <c r="C6" s="797" t="s">
        <v>371</v>
      </c>
      <c r="D6" s="797" t="s">
        <v>265</v>
      </c>
      <c r="E6" s="794" t="s">
        <v>345</v>
      </c>
      <c r="F6" s="797" t="s">
        <v>344</v>
      </c>
      <c r="G6" s="797" t="s">
        <v>371</v>
      </c>
      <c r="H6" s="797" t="s">
        <v>265</v>
      </c>
    </row>
    <row r="7" spans="1:12" x14ac:dyDescent="0.2">
      <c r="A7" s="795"/>
      <c r="B7" s="798"/>
      <c r="C7" s="798"/>
      <c r="D7" s="798"/>
      <c r="E7" s="795"/>
      <c r="F7" s="798"/>
      <c r="G7" s="798"/>
      <c r="H7" s="798"/>
    </row>
    <row r="8" spans="1:12" ht="13.5" thickBot="1" x14ac:dyDescent="0.25">
      <c r="A8" s="796"/>
      <c r="B8" s="799"/>
      <c r="C8" s="799"/>
      <c r="D8" s="799"/>
      <c r="E8" s="796"/>
      <c r="F8" s="799"/>
      <c r="G8" s="799"/>
      <c r="H8" s="799"/>
    </row>
    <row r="9" spans="1:12" ht="26.25" thickBot="1" x14ac:dyDescent="0.25">
      <c r="A9" s="457"/>
      <c r="B9" s="458"/>
      <c r="C9" s="458"/>
      <c r="D9" s="459"/>
      <c r="E9" s="460" t="s">
        <v>73</v>
      </c>
      <c r="F9" s="461">
        <v>737672630</v>
      </c>
      <c r="G9" s="461">
        <v>703903729</v>
      </c>
      <c r="H9" s="462">
        <v>692583134</v>
      </c>
      <c r="I9" s="463"/>
      <c r="L9" s="65"/>
    </row>
    <row r="10" spans="1:12" ht="25.5" x14ac:dyDescent="0.2">
      <c r="A10" s="457" t="s">
        <v>112</v>
      </c>
      <c r="B10" s="458">
        <v>502547283</v>
      </c>
      <c r="C10" s="458">
        <v>474384466</v>
      </c>
      <c r="D10" s="459">
        <v>513295373</v>
      </c>
      <c r="E10" s="464" t="s">
        <v>79</v>
      </c>
      <c r="F10" s="465"/>
      <c r="G10" s="465"/>
      <c r="H10" s="466">
        <v>498348541</v>
      </c>
      <c r="I10" s="463"/>
      <c r="L10" s="65"/>
    </row>
    <row r="11" spans="1:12" ht="25.5" customHeight="1" x14ac:dyDescent="0.2">
      <c r="A11" s="467" t="s">
        <v>136</v>
      </c>
      <c r="B11" s="468">
        <v>65742544</v>
      </c>
      <c r="C11" s="468">
        <v>60898284</v>
      </c>
      <c r="D11" s="469">
        <v>61441790</v>
      </c>
      <c r="E11" s="470" t="s">
        <v>346</v>
      </c>
      <c r="F11" s="471">
        <v>87823716</v>
      </c>
      <c r="G11" s="471">
        <v>88188082</v>
      </c>
      <c r="H11" s="472">
        <v>87889000</v>
      </c>
      <c r="I11" s="463"/>
      <c r="L11" s="65"/>
    </row>
    <row r="12" spans="1:12" ht="14.25" customHeight="1" x14ac:dyDescent="0.2">
      <c r="A12" s="473" t="s">
        <v>114</v>
      </c>
      <c r="B12" s="468">
        <v>182605783</v>
      </c>
      <c r="C12" s="468">
        <v>421955849</v>
      </c>
      <c r="D12" s="469">
        <v>764654774</v>
      </c>
      <c r="E12" s="474" t="s">
        <v>71</v>
      </c>
      <c r="F12" s="471">
        <v>69157104</v>
      </c>
      <c r="G12" s="471">
        <v>94988611</v>
      </c>
      <c r="H12" s="472">
        <v>92801005</v>
      </c>
      <c r="I12" s="475"/>
      <c r="J12" s="1"/>
      <c r="K12" s="476"/>
      <c r="L12" s="65"/>
    </row>
    <row r="13" spans="1:12" x14ac:dyDescent="0.2">
      <c r="A13" s="473" t="s">
        <v>115</v>
      </c>
      <c r="B13" s="468">
        <v>17717099</v>
      </c>
      <c r="C13" s="468">
        <v>9507143</v>
      </c>
      <c r="D13" s="469">
        <v>9449594</v>
      </c>
      <c r="E13" s="477" t="s">
        <v>90</v>
      </c>
      <c r="F13" s="471">
        <v>13637767</v>
      </c>
      <c r="G13" s="471">
        <v>13653774</v>
      </c>
      <c r="H13" s="472">
        <v>23524731</v>
      </c>
    </row>
    <row r="14" spans="1:12" x14ac:dyDescent="0.2">
      <c r="A14" s="473" t="s">
        <v>138</v>
      </c>
      <c r="B14" s="468">
        <v>103133455</v>
      </c>
      <c r="C14" s="468">
        <v>108934943</v>
      </c>
      <c r="D14" s="469">
        <v>137095939</v>
      </c>
      <c r="E14" s="470" t="s">
        <v>347</v>
      </c>
      <c r="F14" s="478">
        <v>172630161</v>
      </c>
      <c r="G14" s="478">
        <v>89429858</v>
      </c>
      <c r="H14" s="472">
        <f>H15+H16+H17+151462954</f>
        <v>310206258</v>
      </c>
      <c r="I14" s="479"/>
      <c r="K14" s="2"/>
    </row>
    <row r="15" spans="1:12" ht="15.75" customHeight="1" x14ac:dyDescent="0.2">
      <c r="A15" s="473" t="s">
        <v>348</v>
      </c>
      <c r="B15" s="468">
        <v>103133455</v>
      </c>
      <c r="C15" s="468"/>
      <c r="D15" s="469">
        <v>2352165</v>
      </c>
      <c r="E15" s="474" t="s">
        <v>349</v>
      </c>
      <c r="F15" s="478">
        <v>162501555</v>
      </c>
      <c r="G15" s="478">
        <v>89429858</v>
      </c>
      <c r="H15" s="472">
        <v>101144895</v>
      </c>
      <c r="I15" s="65"/>
    </row>
    <row r="16" spans="1:12" ht="15.75" customHeight="1" x14ac:dyDescent="0.2">
      <c r="A16" s="518"/>
      <c r="B16" s="519"/>
      <c r="C16" s="520"/>
      <c r="D16" s="521"/>
      <c r="E16" s="522" t="s">
        <v>372</v>
      </c>
      <c r="F16" s="523"/>
      <c r="G16" s="523"/>
      <c r="H16" s="554">
        <v>40000000</v>
      </c>
    </row>
    <row r="17" spans="1:13" ht="15.75" customHeight="1" thickBot="1" x14ac:dyDescent="0.25">
      <c r="A17" s="480" t="s">
        <v>126</v>
      </c>
      <c r="B17" s="481"/>
      <c r="C17" s="482">
        <v>62944621</v>
      </c>
      <c r="D17" s="565">
        <v>219415199</v>
      </c>
      <c r="E17" s="483" t="s">
        <v>373</v>
      </c>
      <c r="F17" s="484">
        <v>10128606</v>
      </c>
      <c r="G17" s="484">
        <v>63169851</v>
      </c>
      <c r="H17" s="485">
        <v>17598409</v>
      </c>
      <c r="L17" s="65"/>
      <c r="M17" s="65"/>
    </row>
    <row r="18" spans="1:13" ht="13.5" thickBot="1" x14ac:dyDescent="0.25">
      <c r="A18" s="486" t="s">
        <v>350</v>
      </c>
      <c r="B18" s="487">
        <f>SUM(B9+B11+B12+B13+B14+B17)</f>
        <v>369198881</v>
      </c>
      <c r="C18" s="487">
        <f>SUM(C10:C14)+C17</f>
        <v>1138625306</v>
      </c>
      <c r="D18" s="487">
        <f>D10+D11+D12+D13+D14+D17</f>
        <v>1705352669</v>
      </c>
      <c r="E18" s="488" t="s">
        <v>351</v>
      </c>
      <c r="F18" s="487">
        <f>F9+F11+F12+F13+F14</f>
        <v>1080921378</v>
      </c>
      <c r="G18" s="487">
        <f>SUM(G9:G14)+G17</f>
        <v>1053333905</v>
      </c>
      <c r="H18" s="487">
        <f>SUM(H9:H14)</f>
        <v>1705352669</v>
      </c>
      <c r="I18" s="282"/>
      <c r="J18" s="65"/>
      <c r="L18" s="282"/>
    </row>
    <row r="19" spans="1:13" x14ac:dyDescent="0.2">
      <c r="A19" s="783"/>
      <c r="B19" s="784"/>
      <c r="C19" s="784"/>
      <c r="D19" s="784"/>
      <c r="E19" s="784"/>
      <c r="F19" s="784"/>
      <c r="G19" s="784"/>
      <c r="H19" s="785"/>
      <c r="J19" s="65"/>
      <c r="L19" s="65"/>
    </row>
    <row r="20" spans="1:13" ht="13.5" thickBot="1" x14ac:dyDescent="0.25">
      <c r="A20" s="786"/>
      <c r="B20" s="787"/>
      <c r="C20" s="787"/>
      <c r="D20" s="787"/>
      <c r="E20" s="787"/>
      <c r="F20" s="787"/>
      <c r="G20" s="787"/>
      <c r="H20" s="788"/>
      <c r="J20" s="65"/>
    </row>
    <row r="21" spans="1:13" ht="41.25" customHeight="1" thickBot="1" x14ac:dyDescent="0.25">
      <c r="A21" s="489" t="s">
        <v>352</v>
      </c>
      <c r="B21" s="490" t="s">
        <v>344</v>
      </c>
      <c r="C21" s="456" t="s">
        <v>371</v>
      </c>
      <c r="D21" s="491" t="s">
        <v>265</v>
      </c>
      <c r="E21" s="492" t="s">
        <v>353</v>
      </c>
      <c r="F21" s="493" t="s">
        <v>344</v>
      </c>
      <c r="G21" s="456" t="s">
        <v>371</v>
      </c>
      <c r="H21" s="493" t="s">
        <v>265</v>
      </c>
      <c r="J21" s="65"/>
      <c r="L21" s="65"/>
      <c r="M21" s="65"/>
    </row>
    <row r="22" spans="1:13" ht="27" customHeight="1" x14ac:dyDescent="0.2">
      <c r="A22" s="494"/>
      <c r="B22" s="495"/>
      <c r="C22" s="517"/>
      <c r="D22" s="515"/>
      <c r="E22" s="496" t="s">
        <v>354</v>
      </c>
      <c r="F22" s="497">
        <v>28252861</v>
      </c>
      <c r="G22" s="497">
        <v>16999999</v>
      </c>
      <c r="H22" s="462"/>
      <c r="J22" s="282"/>
      <c r="L22" s="65"/>
      <c r="M22" s="65"/>
    </row>
    <row r="23" spans="1:13" ht="25.5" x14ac:dyDescent="0.2">
      <c r="A23" s="494"/>
      <c r="B23" s="499"/>
      <c r="C23" s="517"/>
      <c r="D23" s="516"/>
      <c r="E23" s="464" t="s">
        <v>79</v>
      </c>
      <c r="F23" s="471">
        <f>994671242-872001333</f>
        <v>122669909</v>
      </c>
      <c r="G23" s="471">
        <v>671697561</v>
      </c>
      <c r="H23" s="472">
        <f>1745795194-498348541</f>
        <v>1247446653</v>
      </c>
      <c r="J23" s="282"/>
      <c r="M23" s="65"/>
    </row>
    <row r="24" spans="1:13" x14ac:dyDescent="0.2">
      <c r="A24" s="494"/>
      <c r="B24" s="498"/>
      <c r="C24" s="498"/>
      <c r="D24" s="499"/>
      <c r="E24" s="470" t="s">
        <v>346</v>
      </c>
      <c r="F24" s="471">
        <v>24142740</v>
      </c>
      <c r="G24" s="471">
        <v>10449365</v>
      </c>
      <c r="H24" s="472"/>
      <c r="J24" s="282"/>
      <c r="M24" s="65"/>
    </row>
    <row r="25" spans="1:13" x14ac:dyDescent="0.2">
      <c r="A25" s="494"/>
      <c r="B25" s="498"/>
      <c r="C25" s="498"/>
      <c r="D25" s="499"/>
      <c r="E25" s="474" t="s">
        <v>71</v>
      </c>
      <c r="F25" s="471">
        <v>57843002</v>
      </c>
      <c r="G25" s="471">
        <v>0</v>
      </c>
      <c r="H25" s="472"/>
      <c r="J25" s="282"/>
    </row>
    <row r="26" spans="1:13" x14ac:dyDescent="0.2">
      <c r="A26" s="494" t="s">
        <v>355</v>
      </c>
      <c r="B26" s="468"/>
      <c r="C26" s="468"/>
      <c r="D26" s="469"/>
      <c r="E26" s="470" t="s">
        <v>93</v>
      </c>
      <c r="F26" s="471">
        <v>3046456</v>
      </c>
      <c r="G26" s="471">
        <v>53524882</v>
      </c>
      <c r="H26" s="472">
        <v>24278042</v>
      </c>
      <c r="J26" s="282"/>
    </row>
    <row r="27" spans="1:13" x14ac:dyDescent="0.2">
      <c r="A27" s="477" t="s">
        <v>116</v>
      </c>
      <c r="B27" s="468">
        <v>80340781</v>
      </c>
      <c r="C27" s="468">
        <v>843418159</v>
      </c>
      <c r="D27" s="469">
        <v>1953454036</v>
      </c>
      <c r="E27" s="470" t="s">
        <v>81</v>
      </c>
      <c r="F27" s="471">
        <v>0</v>
      </c>
      <c r="G27" s="471">
        <v>0</v>
      </c>
      <c r="H27" s="472"/>
      <c r="J27" s="282"/>
    </row>
    <row r="28" spans="1:13" x14ac:dyDescent="0.2">
      <c r="A28" s="477" t="s">
        <v>117</v>
      </c>
      <c r="B28" s="468">
        <v>58899410</v>
      </c>
      <c r="C28" s="468">
        <v>39441130</v>
      </c>
      <c r="D28" s="469">
        <v>55122477</v>
      </c>
      <c r="E28" s="474" t="s">
        <v>356</v>
      </c>
      <c r="F28" s="478">
        <v>61926154</v>
      </c>
      <c r="G28" s="478">
        <v>1011686202</v>
      </c>
      <c r="H28" s="500">
        <f>H30+H29</f>
        <v>752407103</v>
      </c>
      <c r="J28" s="282"/>
    </row>
    <row r="29" spans="1:13" ht="15" customHeight="1" x14ac:dyDescent="0.2">
      <c r="A29" s="477" t="s">
        <v>118</v>
      </c>
      <c r="B29" s="468">
        <v>1500000</v>
      </c>
      <c r="C29" s="468">
        <v>1207165</v>
      </c>
      <c r="D29" s="469">
        <v>280320</v>
      </c>
      <c r="E29" s="470" t="s">
        <v>357</v>
      </c>
      <c r="F29" s="478">
        <v>0</v>
      </c>
      <c r="G29" s="478">
        <v>48633958</v>
      </c>
      <c r="H29" s="472">
        <v>57174817</v>
      </c>
      <c r="J29" s="282"/>
    </row>
    <row r="30" spans="1:13" ht="15" customHeight="1" thickBot="1" x14ac:dyDescent="0.25">
      <c r="A30" s="501" t="s">
        <v>126</v>
      </c>
      <c r="B30" s="468">
        <v>155780666</v>
      </c>
      <c r="C30" s="468">
        <v>10449365</v>
      </c>
      <c r="D30" s="566">
        <v>15274965</v>
      </c>
      <c r="E30" s="502" t="s">
        <v>358</v>
      </c>
      <c r="F30" s="503">
        <v>61926154</v>
      </c>
      <c r="G30" s="503">
        <v>963052244</v>
      </c>
      <c r="H30" s="485">
        <v>695232286</v>
      </c>
      <c r="J30" s="282"/>
    </row>
    <row r="31" spans="1:13" ht="13.5" thickBot="1" x14ac:dyDescent="0.25">
      <c r="A31" s="504" t="s">
        <v>359</v>
      </c>
      <c r="B31" s="505">
        <f>SUM(B21:B30)</f>
        <v>296520857</v>
      </c>
      <c r="C31" s="505">
        <f>SUM(C27:C30)</f>
        <v>894515819</v>
      </c>
      <c r="D31" s="506">
        <f>SUM(D21:D30)</f>
        <v>2024131798</v>
      </c>
      <c r="E31" s="507" t="s">
        <v>360</v>
      </c>
      <c r="F31" s="505">
        <f>SUM(F22:F28)</f>
        <v>297881122</v>
      </c>
      <c r="G31" s="505">
        <f>SUM(G22:G28)</f>
        <v>1764358009</v>
      </c>
      <c r="H31" s="505">
        <f>H22+H23+H24+H25+H26+H27+H28</f>
        <v>2024131798</v>
      </c>
      <c r="I31" s="65">
        <f>H31-D31</f>
        <v>0</v>
      </c>
      <c r="J31" s="282"/>
    </row>
    <row r="32" spans="1:13" ht="27" customHeight="1" x14ac:dyDescent="0.35">
      <c r="A32" s="789"/>
      <c r="B32" s="790"/>
      <c r="C32" s="790"/>
      <c r="D32" s="790"/>
      <c r="E32" s="790"/>
      <c r="F32" s="790"/>
      <c r="G32" s="790"/>
      <c r="H32" s="791"/>
      <c r="J32" s="282"/>
    </row>
    <row r="33" spans="1:10" ht="13.5" thickBot="1" x14ac:dyDescent="0.25">
      <c r="A33" s="508" t="s">
        <v>361</v>
      </c>
      <c r="B33" s="509">
        <f>B18+B31</f>
        <v>665719738</v>
      </c>
      <c r="C33" s="509">
        <f>C18+C31</f>
        <v>2033141125</v>
      </c>
      <c r="D33" s="509">
        <f>D18+D31</f>
        <v>3729484467</v>
      </c>
      <c r="E33" s="510" t="s">
        <v>361</v>
      </c>
      <c r="F33" s="509">
        <f>F18+F31</f>
        <v>1378802500</v>
      </c>
      <c r="G33" s="509">
        <f>G18+G31</f>
        <v>2817691914</v>
      </c>
      <c r="H33" s="509">
        <f>H18+H31</f>
        <v>3729484467</v>
      </c>
      <c r="J33" s="282"/>
    </row>
    <row r="34" spans="1:10" x14ac:dyDescent="0.2">
      <c r="G34" s="511"/>
      <c r="H34" s="512"/>
    </row>
    <row r="35" spans="1:10" x14ac:dyDescent="0.2">
      <c r="C35" s="513"/>
      <c r="D35" s="513"/>
      <c r="F35" s="512"/>
      <c r="G35" s="512"/>
      <c r="H35" s="513"/>
    </row>
    <row r="36" spans="1:10" x14ac:dyDescent="0.2">
      <c r="C36" s="514"/>
      <c r="D36" s="512"/>
      <c r="E36" s="514"/>
      <c r="F36" s="513"/>
      <c r="G36" s="511"/>
      <c r="H36" s="513"/>
    </row>
    <row r="37" spans="1:10" x14ac:dyDescent="0.2">
      <c r="D37" s="512"/>
      <c r="F37" s="514"/>
      <c r="H37" s="514"/>
    </row>
    <row r="38" spans="1:10" x14ac:dyDescent="0.2">
      <c r="D38" s="512"/>
    </row>
    <row r="39" spans="1:10" x14ac:dyDescent="0.2">
      <c r="D39" s="512"/>
    </row>
  </sheetData>
  <mergeCells count="12">
    <mergeCell ref="A19:H20"/>
    <mergeCell ref="A32:H32"/>
    <mergeCell ref="A2:H3"/>
    <mergeCell ref="G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8740157480314965" right="0.19685039370078741" top="0.98425196850393704" bottom="0.98425196850393704" header="0.51181102362204722" footer="0.51181102362204722"/>
  <pageSetup paperSize="9" scale="71" orientation="landscape" r:id="rId1"/>
  <headerFooter alignWithMargins="0">
    <oddHeader>&amp;R7. sz. melléklet
.../2021.(II.15.) Egyek Önk.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28"/>
  <sheetViews>
    <sheetView tabSelected="1" view="pageLayout" topLeftCell="A10" zoomScaleNormal="100" workbookViewId="0">
      <selection activeCell="D21" sqref="D21:G21"/>
    </sheetView>
  </sheetViews>
  <sheetFormatPr defaultColWidth="9.140625" defaultRowHeight="12.75" x14ac:dyDescent="0.2"/>
  <cols>
    <col min="1" max="7" width="9.140625" style="524"/>
    <col min="8" max="8" width="20" style="524" customWidth="1"/>
    <col min="9" max="9" width="9.140625" style="524"/>
    <col min="10" max="10" width="14.28515625" style="524" customWidth="1"/>
    <col min="11" max="16384" width="9.140625" style="524"/>
  </cols>
  <sheetData>
    <row r="1" spans="1:19" ht="20.25" x14ac:dyDescent="0.3">
      <c r="A1" s="805" t="s">
        <v>362</v>
      </c>
      <c r="B1" s="805"/>
      <c r="C1" s="805"/>
      <c r="D1" s="805"/>
      <c r="E1" s="805"/>
      <c r="F1" s="805"/>
      <c r="G1" s="805"/>
      <c r="H1" s="805"/>
      <c r="I1" s="805"/>
      <c r="L1" s="525"/>
      <c r="M1" s="526"/>
      <c r="N1" s="526"/>
      <c r="O1" s="526"/>
      <c r="P1" s="526"/>
      <c r="Q1" s="526"/>
      <c r="R1" s="526"/>
      <c r="S1" s="525"/>
    </row>
    <row r="2" spans="1:19" ht="15.75" x14ac:dyDescent="0.25">
      <c r="A2" s="527"/>
      <c r="B2" s="527"/>
      <c r="C2" s="527"/>
      <c r="D2" s="527"/>
      <c r="E2" s="527"/>
      <c r="F2" s="527"/>
      <c r="G2" s="527"/>
      <c r="H2" s="527"/>
      <c r="I2" s="527"/>
      <c r="L2" s="525"/>
      <c r="M2" s="526"/>
      <c r="N2" s="526"/>
      <c r="O2" s="802"/>
      <c r="P2" s="802"/>
      <c r="Q2" s="802"/>
      <c r="R2" s="802"/>
      <c r="S2" s="528"/>
    </row>
    <row r="3" spans="1:19" ht="15.75" x14ac:dyDescent="0.25">
      <c r="E3" s="804"/>
      <c r="F3" s="804"/>
      <c r="L3" s="529"/>
      <c r="M3" s="530"/>
      <c r="N3" s="530"/>
      <c r="O3" s="803"/>
      <c r="P3" s="803"/>
      <c r="Q3" s="803"/>
      <c r="R3" s="803"/>
      <c r="S3" s="531"/>
    </row>
    <row r="4" spans="1:19" ht="15.75" x14ac:dyDescent="0.25">
      <c r="A4" s="804" t="s">
        <v>363</v>
      </c>
      <c r="B4" s="804"/>
      <c r="C4" s="804"/>
      <c r="D4" s="804"/>
      <c r="E4" s="804"/>
      <c r="F4" s="804"/>
      <c r="G4" s="804"/>
      <c r="H4" s="804"/>
      <c r="I4" s="804"/>
    </row>
    <row r="5" spans="1:19" ht="15.75" x14ac:dyDescent="0.25">
      <c r="A5" s="804" t="s">
        <v>364</v>
      </c>
      <c r="B5" s="804"/>
      <c r="C5" s="804"/>
      <c r="D5" s="804"/>
      <c r="E5" s="804"/>
      <c r="F5" s="804"/>
      <c r="G5" s="804"/>
      <c r="H5" s="804"/>
      <c r="I5" s="804"/>
    </row>
    <row r="11" spans="1:19" x14ac:dyDescent="0.2">
      <c r="H11" s="532" t="s">
        <v>365</v>
      </c>
    </row>
    <row r="12" spans="1:19" x14ac:dyDescent="0.2">
      <c r="A12" s="533"/>
      <c r="B12" s="533"/>
      <c r="C12" s="528"/>
      <c r="D12" s="534"/>
      <c r="E12" s="534"/>
      <c r="F12" s="534"/>
      <c r="G12" s="534"/>
      <c r="H12" s="533"/>
      <c r="I12" s="526"/>
    </row>
    <row r="13" spans="1:19" x14ac:dyDescent="0.2">
      <c r="A13" s="526"/>
      <c r="B13" s="526"/>
      <c r="C13" s="526"/>
      <c r="D13" s="526"/>
      <c r="E13" s="526"/>
      <c r="F13" s="526"/>
      <c r="G13" s="526"/>
      <c r="H13" s="526"/>
      <c r="I13" s="526"/>
      <c r="J13" s="535"/>
    </row>
    <row r="14" spans="1:19" ht="15.75" x14ac:dyDescent="0.25">
      <c r="A14" s="525" t="s">
        <v>366</v>
      </c>
      <c r="B14" s="526"/>
      <c r="C14" s="526"/>
      <c r="D14" s="526"/>
      <c r="E14" s="526"/>
      <c r="F14" s="526"/>
      <c r="G14" s="526"/>
      <c r="H14" s="525">
        <f>H16</f>
        <v>2352165</v>
      </c>
      <c r="I14" s="526"/>
      <c r="J14" s="536"/>
      <c r="K14" s="800"/>
      <c r="L14" s="800"/>
      <c r="M14" s="800"/>
      <c r="N14" s="800"/>
      <c r="O14" s="800"/>
      <c r="P14" s="800"/>
      <c r="Q14" s="800"/>
      <c r="R14" s="800"/>
      <c r="S14" s="800"/>
    </row>
    <row r="15" spans="1:19" ht="19.5" customHeight="1" x14ac:dyDescent="0.25">
      <c r="A15" s="525"/>
      <c r="B15" s="526"/>
      <c r="C15" s="526"/>
      <c r="D15" s="802"/>
      <c r="E15" s="802"/>
      <c r="F15" s="802"/>
      <c r="G15" s="802"/>
      <c r="H15" s="528"/>
      <c r="I15" s="526"/>
      <c r="J15" s="536"/>
      <c r="K15" s="800"/>
      <c r="L15" s="800"/>
      <c r="M15" s="800"/>
      <c r="N15" s="800"/>
      <c r="O15" s="800"/>
      <c r="P15" s="800"/>
      <c r="Q15" s="800"/>
      <c r="R15" s="800"/>
      <c r="S15" s="800"/>
    </row>
    <row r="16" spans="1:19" s="538" customFormat="1" ht="27" customHeight="1" x14ac:dyDescent="0.2">
      <c r="A16" s="529"/>
      <c r="B16" s="530"/>
      <c r="C16" s="530"/>
      <c r="D16" s="803" t="s">
        <v>367</v>
      </c>
      <c r="E16" s="803"/>
      <c r="F16" s="803"/>
      <c r="G16" s="803"/>
      <c r="H16" s="531">
        <v>2352165</v>
      </c>
      <c r="I16" s="530"/>
      <c r="J16" s="537"/>
      <c r="K16" s="800"/>
      <c r="L16" s="800"/>
      <c r="M16" s="800"/>
      <c r="N16" s="800"/>
      <c r="O16" s="800"/>
      <c r="P16" s="800"/>
      <c r="Q16" s="800"/>
      <c r="R16" s="800"/>
      <c r="S16" s="800"/>
    </row>
    <row r="17" spans="1:19" s="538" customFormat="1" ht="27" customHeight="1" x14ac:dyDescent="0.2">
      <c r="A17" s="529"/>
      <c r="B17" s="530"/>
      <c r="C17" s="530"/>
      <c r="D17" s="539"/>
      <c r="E17" s="539"/>
      <c r="F17" s="539"/>
      <c r="G17" s="539"/>
      <c r="H17" s="531"/>
      <c r="I17" s="530"/>
      <c r="J17" s="537"/>
      <c r="K17" s="800"/>
      <c r="L17" s="800"/>
      <c r="M17" s="800"/>
      <c r="N17" s="800"/>
      <c r="O17" s="800"/>
      <c r="P17" s="800"/>
      <c r="Q17" s="800"/>
      <c r="R17" s="800"/>
      <c r="S17" s="800"/>
    </row>
    <row r="18" spans="1:19" s="538" customFormat="1" ht="27" customHeight="1" x14ac:dyDescent="0.2">
      <c r="A18" s="529"/>
      <c r="B18" s="530"/>
      <c r="C18" s="530"/>
      <c r="D18" s="539"/>
      <c r="E18" s="539"/>
      <c r="F18" s="539"/>
      <c r="G18" s="539"/>
      <c r="H18" s="540">
        <f>SUM(H16:H17)</f>
        <v>2352165</v>
      </c>
      <c r="I18" s="530"/>
      <c r="J18" s="537"/>
      <c r="K18" s="800"/>
      <c r="L18" s="800"/>
      <c r="M18" s="800"/>
      <c r="N18" s="800"/>
      <c r="O18" s="800"/>
      <c r="P18" s="800"/>
      <c r="Q18" s="800"/>
      <c r="R18" s="800"/>
      <c r="S18" s="800"/>
    </row>
    <row r="19" spans="1:19" s="538" customFormat="1" ht="27" customHeight="1" x14ac:dyDescent="0.25">
      <c r="A19" s="525" t="s">
        <v>368</v>
      </c>
      <c r="B19" s="526"/>
      <c r="C19" s="526"/>
      <c r="D19" s="526"/>
      <c r="E19" s="526"/>
      <c r="F19" s="526"/>
      <c r="G19" s="526"/>
      <c r="H19" s="525">
        <f>SUM(H21:H21)</f>
        <v>0</v>
      </c>
      <c r="I19" s="530"/>
      <c r="J19" s="537"/>
      <c r="K19" s="800"/>
      <c r="L19" s="800"/>
      <c r="M19" s="800"/>
      <c r="N19" s="800"/>
      <c r="O19" s="800"/>
      <c r="P19" s="800"/>
      <c r="Q19" s="800"/>
      <c r="R19" s="800"/>
      <c r="S19" s="800"/>
    </row>
    <row r="20" spans="1:19" ht="15.75" customHeight="1" x14ac:dyDescent="0.25">
      <c r="A20" s="525"/>
      <c r="B20" s="526"/>
      <c r="C20" s="526"/>
      <c r="D20" s="802"/>
      <c r="E20" s="802"/>
      <c r="F20" s="802"/>
      <c r="G20" s="802"/>
      <c r="H20" s="528"/>
      <c r="I20" s="526"/>
      <c r="J20" s="536"/>
      <c r="K20" s="800"/>
      <c r="L20" s="800"/>
      <c r="M20" s="800"/>
      <c r="N20" s="800"/>
      <c r="O20" s="800"/>
      <c r="P20" s="800"/>
      <c r="Q20" s="800"/>
      <c r="R20" s="800"/>
      <c r="S20" s="800"/>
    </row>
    <row r="21" spans="1:19" ht="30" customHeight="1" x14ac:dyDescent="0.2">
      <c r="A21" s="529"/>
      <c r="B21" s="530"/>
      <c r="C21" s="530"/>
      <c r="D21" s="803" t="s">
        <v>369</v>
      </c>
      <c r="E21" s="803"/>
      <c r="F21" s="803"/>
      <c r="G21" s="803"/>
      <c r="H21" s="531"/>
      <c r="I21" s="526"/>
      <c r="J21" s="536"/>
      <c r="K21" s="800"/>
      <c r="L21" s="800"/>
      <c r="M21" s="800"/>
      <c r="N21" s="800"/>
      <c r="O21" s="800"/>
      <c r="P21" s="800"/>
      <c r="Q21" s="800"/>
      <c r="R21" s="800"/>
      <c r="S21" s="800"/>
    </row>
    <row r="22" spans="1:19" ht="32.25" customHeight="1" x14ac:dyDescent="0.3">
      <c r="A22" s="529"/>
      <c r="B22" s="530"/>
      <c r="C22" s="530"/>
      <c r="D22" s="541"/>
      <c r="E22" s="541"/>
      <c r="F22" s="541"/>
      <c r="G22" s="541"/>
      <c r="H22" s="541"/>
      <c r="I22" s="526"/>
      <c r="J22" s="536"/>
      <c r="K22" s="800"/>
      <c r="L22" s="800"/>
      <c r="M22" s="800"/>
      <c r="N22" s="800"/>
      <c r="O22" s="800"/>
      <c r="P22" s="800"/>
      <c r="Q22" s="800"/>
      <c r="R22" s="800"/>
      <c r="S22" s="800"/>
    </row>
    <row r="23" spans="1:19" ht="15.75" customHeight="1" x14ac:dyDescent="0.2">
      <c r="A23" s="529"/>
      <c r="B23" s="530"/>
      <c r="C23" s="530"/>
      <c r="I23" s="526"/>
      <c r="J23" s="536"/>
      <c r="K23" s="800"/>
      <c r="L23" s="800"/>
      <c r="M23" s="800"/>
      <c r="N23" s="800"/>
      <c r="O23" s="800"/>
      <c r="P23" s="800"/>
      <c r="Q23" s="800"/>
      <c r="R23" s="800"/>
      <c r="S23" s="800"/>
    </row>
    <row r="24" spans="1:19" ht="36.75" customHeight="1" x14ac:dyDescent="0.2">
      <c r="A24" s="529"/>
      <c r="B24" s="530"/>
      <c r="C24" s="530"/>
      <c r="I24" s="526"/>
      <c r="J24" s="544"/>
      <c r="K24" s="801"/>
      <c r="L24" s="801"/>
      <c r="M24" s="801"/>
      <c r="N24" s="801"/>
      <c r="O24" s="801"/>
      <c r="P24" s="801"/>
      <c r="Q24" s="801"/>
      <c r="R24" s="801"/>
      <c r="S24" s="801"/>
    </row>
    <row r="25" spans="1:19" ht="22.5" customHeight="1" x14ac:dyDescent="0.25">
      <c r="A25" s="525"/>
      <c r="B25" s="526"/>
      <c r="C25" s="526"/>
      <c r="H25" s="542"/>
      <c r="I25" s="526"/>
      <c r="J25" s="536"/>
      <c r="K25" s="800"/>
      <c r="L25" s="800"/>
      <c r="M25" s="800"/>
      <c r="N25" s="800"/>
      <c r="O25" s="800"/>
      <c r="P25" s="800"/>
      <c r="Q25" s="800"/>
      <c r="R25" s="800"/>
      <c r="S25" s="800"/>
    </row>
    <row r="26" spans="1:19" ht="39.75" customHeight="1" x14ac:dyDescent="0.3">
      <c r="A26" s="541" t="s">
        <v>370</v>
      </c>
      <c r="B26" s="541"/>
      <c r="C26" s="541"/>
      <c r="H26" s="541">
        <f>H19+H14</f>
        <v>2352165</v>
      </c>
      <c r="I26" s="526"/>
    </row>
    <row r="28" spans="1:19" x14ac:dyDescent="0.2">
      <c r="H28" s="543"/>
    </row>
  </sheetData>
  <mergeCells count="22">
    <mergeCell ref="A5:I5"/>
    <mergeCell ref="A1:I1"/>
    <mergeCell ref="O2:R2"/>
    <mergeCell ref="E3:F3"/>
    <mergeCell ref="O3:R3"/>
    <mergeCell ref="A4:I4"/>
    <mergeCell ref="D20:G20"/>
    <mergeCell ref="K20:S20"/>
    <mergeCell ref="D21:G21"/>
    <mergeCell ref="K21:S21"/>
    <mergeCell ref="K14:S14"/>
    <mergeCell ref="D15:G15"/>
    <mergeCell ref="K15:S15"/>
    <mergeCell ref="D16:G16"/>
    <mergeCell ref="K16:S16"/>
    <mergeCell ref="K17:S17"/>
    <mergeCell ref="K22:S22"/>
    <mergeCell ref="K23:S23"/>
    <mergeCell ref="K24:S24"/>
    <mergeCell ref="K25:S25"/>
    <mergeCell ref="K18:S18"/>
    <mergeCell ref="K19:S19"/>
  </mergeCells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>
    <oddHeader>&amp;R8. sz. melléklet
..../2021.(II.15.) Egyek Önk.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1"/>
  <sheetViews>
    <sheetView view="pageLayout" topLeftCell="A10" zoomScaleNormal="100" workbookViewId="0">
      <selection activeCell="B22" sqref="B22"/>
    </sheetView>
  </sheetViews>
  <sheetFormatPr defaultRowHeight="12.75" x14ac:dyDescent="0.2"/>
  <cols>
    <col min="1" max="1" width="60.140625" customWidth="1"/>
    <col min="2" max="2" width="17" customWidth="1"/>
    <col min="3" max="3" width="18.5703125" customWidth="1"/>
    <col min="4" max="4" width="16.42578125" customWidth="1"/>
    <col min="5" max="6" width="16.140625" customWidth="1"/>
    <col min="7" max="7" width="15.5703125" customWidth="1"/>
    <col min="8" max="9" width="17.42578125" customWidth="1"/>
    <col min="10" max="10" width="17.85546875" customWidth="1"/>
  </cols>
  <sheetData>
    <row r="1" spans="1:10" ht="15.75" customHeight="1" x14ac:dyDescent="0.2">
      <c r="A1" s="701" t="s">
        <v>252</v>
      </c>
      <c r="B1" s="701"/>
      <c r="C1" s="701"/>
      <c r="D1" s="701"/>
      <c r="E1" s="701"/>
      <c r="F1" s="701"/>
      <c r="G1" s="701"/>
      <c r="H1" s="701"/>
      <c r="I1" s="701"/>
      <c r="J1" s="701"/>
    </row>
    <row r="2" spans="1:10" x14ac:dyDescent="0.2">
      <c r="A2" s="701"/>
      <c r="B2" s="701"/>
      <c r="C2" s="701"/>
      <c r="D2" s="701"/>
      <c r="E2" s="701"/>
      <c r="F2" s="701"/>
      <c r="G2" s="701"/>
      <c r="H2" s="701"/>
      <c r="I2" s="701"/>
      <c r="J2" s="701"/>
    </row>
    <row r="4" spans="1:10" ht="13.5" thickBot="1" x14ac:dyDescent="0.25"/>
    <row r="5" spans="1:10" ht="86.25" customHeight="1" thickBot="1" x14ac:dyDescent="0.25">
      <c r="A5" s="702" t="s">
        <v>94</v>
      </c>
      <c r="B5" s="285" t="s">
        <v>73</v>
      </c>
      <c r="C5" s="285" t="s">
        <v>79</v>
      </c>
      <c r="D5" s="285" t="s">
        <v>92</v>
      </c>
      <c r="E5" s="285" t="s">
        <v>71</v>
      </c>
      <c r="F5" s="285" t="s">
        <v>93</v>
      </c>
      <c r="G5" s="285" t="s">
        <v>90</v>
      </c>
      <c r="H5" s="285" t="s">
        <v>81</v>
      </c>
      <c r="I5" s="285" t="s">
        <v>88</v>
      </c>
      <c r="J5" s="286" t="s">
        <v>12</v>
      </c>
    </row>
    <row r="6" spans="1:10" ht="25.5" customHeight="1" thickBot="1" x14ac:dyDescent="0.25">
      <c r="A6" s="703"/>
      <c r="B6" s="362" t="s">
        <v>269</v>
      </c>
      <c r="C6" s="362" t="s">
        <v>269</v>
      </c>
      <c r="D6" s="362" t="s">
        <v>269</v>
      </c>
      <c r="E6" s="362" t="s">
        <v>269</v>
      </c>
      <c r="F6" s="362" t="s">
        <v>269</v>
      </c>
      <c r="G6" s="362" t="s">
        <v>269</v>
      </c>
      <c r="H6" s="362" t="s">
        <v>269</v>
      </c>
      <c r="I6" s="362" t="s">
        <v>269</v>
      </c>
      <c r="J6" s="362" t="s">
        <v>269</v>
      </c>
    </row>
    <row r="7" spans="1:10" s="177" customFormat="1" ht="27.75" customHeight="1" thickBot="1" x14ac:dyDescent="0.25">
      <c r="A7" s="204" t="s">
        <v>195</v>
      </c>
      <c r="B7" s="201">
        <v>11931907</v>
      </c>
      <c r="C7" s="201"/>
      <c r="D7" s="201"/>
      <c r="E7" s="202">
        <v>4803728</v>
      </c>
      <c r="F7" s="201"/>
      <c r="G7" s="201">
        <v>17224731</v>
      </c>
      <c r="H7" s="203"/>
      <c r="I7" s="365">
        <v>280320</v>
      </c>
      <c r="J7" s="304">
        <f>SUM(B7:I7)</f>
        <v>34240686</v>
      </c>
    </row>
    <row r="8" spans="1:10" ht="13.5" thickBot="1" x14ac:dyDescent="0.25">
      <c r="A8" s="180" t="s">
        <v>103</v>
      </c>
      <c r="B8" s="287"/>
      <c r="C8" s="287">
        <v>4778351</v>
      </c>
      <c r="D8" s="213"/>
      <c r="E8" s="287">
        <v>1396000</v>
      </c>
      <c r="F8" s="213"/>
      <c r="G8" s="287"/>
      <c r="H8" s="288"/>
      <c r="I8" s="289"/>
      <c r="J8" s="304">
        <f t="shared" ref="J8:J28" si="0">SUM(B8:I8)</f>
        <v>6174351</v>
      </c>
    </row>
    <row r="9" spans="1:10" ht="27.75" customHeight="1" thickBot="1" x14ac:dyDescent="0.25">
      <c r="A9" s="179" t="s">
        <v>96</v>
      </c>
      <c r="B9" s="83"/>
      <c r="C9" s="83">
        <v>491968500</v>
      </c>
      <c r="D9" s="83"/>
      <c r="E9" s="83">
        <v>47412705</v>
      </c>
      <c r="F9" s="83">
        <v>24151254</v>
      </c>
      <c r="G9" s="83"/>
      <c r="H9" s="182"/>
      <c r="I9" s="364">
        <v>33219199</v>
      </c>
      <c r="J9" s="304">
        <f t="shared" si="0"/>
        <v>596751658</v>
      </c>
    </row>
    <row r="10" spans="1:10" s="54" customFormat="1" ht="15.75" customHeight="1" thickBot="1" x14ac:dyDescent="0.25">
      <c r="A10" s="178" t="s">
        <v>98</v>
      </c>
      <c r="B10" s="83">
        <v>259361470</v>
      </c>
      <c r="C10" s="83">
        <v>60074999</v>
      </c>
      <c r="D10" s="83"/>
      <c r="E10" s="84"/>
      <c r="F10" s="83"/>
      <c r="G10" s="84"/>
      <c r="H10" s="183"/>
      <c r="I10" s="364">
        <v>27952245</v>
      </c>
      <c r="J10" s="304">
        <f t="shared" si="0"/>
        <v>347388714</v>
      </c>
    </row>
    <row r="11" spans="1:10" ht="27.75" customHeight="1" thickBot="1" x14ac:dyDescent="0.25">
      <c r="A11" s="369" t="s">
        <v>222</v>
      </c>
      <c r="B11" s="83"/>
      <c r="C11" s="83"/>
      <c r="D11" s="83"/>
      <c r="E11" s="83"/>
      <c r="F11" s="83"/>
      <c r="G11" s="83"/>
      <c r="H11" s="182"/>
      <c r="I11" s="364">
        <v>645247592</v>
      </c>
      <c r="J11" s="304">
        <f t="shared" si="0"/>
        <v>645247592</v>
      </c>
    </row>
    <row r="12" spans="1:10" s="54" customFormat="1" ht="15.75" customHeight="1" thickBot="1" x14ac:dyDescent="0.25">
      <c r="A12" s="180" t="s">
        <v>249</v>
      </c>
      <c r="B12" s="280">
        <v>56749353</v>
      </c>
      <c r="C12" s="280">
        <v>4064000</v>
      </c>
      <c r="D12" s="280"/>
      <c r="E12" s="355"/>
      <c r="F12" s="280"/>
      <c r="G12" s="355"/>
      <c r="H12" s="356"/>
      <c r="I12" s="364"/>
      <c r="J12" s="304">
        <f t="shared" si="0"/>
        <v>60813353</v>
      </c>
    </row>
    <row r="13" spans="1:10" ht="13.5" thickBot="1" x14ac:dyDescent="0.25">
      <c r="A13" s="180" t="s">
        <v>102</v>
      </c>
      <c r="B13" s="290">
        <v>299344826</v>
      </c>
      <c r="C13" s="290">
        <v>94372968</v>
      </c>
      <c r="D13" s="291"/>
      <c r="E13" s="290">
        <v>19861297</v>
      </c>
      <c r="F13" s="291"/>
      <c r="G13" s="291"/>
      <c r="H13" s="231"/>
      <c r="I13" s="303">
        <v>65406585</v>
      </c>
      <c r="J13" s="304">
        <f t="shared" si="0"/>
        <v>478985676</v>
      </c>
    </row>
    <row r="14" spans="1:10" ht="27.75" customHeight="1" thickBot="1" x14ac:dyDescent="0.25">
      <c r="A14" s="179" t="s">
        <v>194</v>
      </c>
      <c r="B14" s="83"/>
      <c r="C14" s="83"/>
      <c r="D14" s="83"/>
      <c r="E14" s="83">
        <v>15212608</v>
      </c>
      <c r="F14" s="83">
        <v>26300</v>
      </c>
      <c r="G14" s="83"/>
      <c r="H14" s="182"/>
      <c r="I14" s="364"/>
      <c r="J14" s="304">
        <f t="shared" si="0"/>
        <v>15238908</v>
      </c>
    </row>
    <row r="15" spans="1:10" ht="13.5" thickBot="1" x14ac:dyDescent="0.25">
      <c r="A15" s="178" t="s">
        <v>173</v>
      </c>
      <c r="B15" s="83"/>
      <c r="C15" s="83"/>
      <c r="D15" s="83"/>
      <c r="E15" s="83"/>
      <c r="F15" s="83"/>
      <c r="G15" s="83"/>
      <c r="H15" s="182"/>
      <c r="I15" s="364"/>
      <c r="J15" s="304">
        <f t="shared" si="0"/>
        <v>0</v>
      </c>
    </row>
    <row r="16" spans="1:10" ht="13.5" thickBot="1" x14ac:dyDescent="0.25">
      <c r="A16" s="178" t="s">
        <v>238</v>
      </c>
      <c r="B16" s="83"/>
      <c r="C16" s="83">
        <v>50636924</v>
      </c>
      <c r="D16" s="83"/>
      <c r="E16" s="83"/>
      <c r="F16" s="83"/>
      <c r="G16" s="83"/>
      <c r="H16" s="182"/>
      <c r="I16" s="364">
        <v>16668781</v>
      </c>
      <c r="J16" s="304">
        <f t="shared" si="0"/>
        <v>67305705</v>
      </c>
    </row>
    <row r="17" spans="1:10" ht="13.5" thickBot="1" x14ac:dyDescent="0.25">
      <c r="A17" s="545" t="s">
        <v>374</v>
      </c>
      <c r="B17" s="83"/>
      <c r="C17" s="83">
        <v>9498084</v>
      </c>
      <c r="D17" s="83"/>
      <c r="E17" s="83"/>
      <c r="F17" s="83"/>
      <c r="G17" s="83"/>
      <c r="H17" s="182"/>
      <c r="I17" s="364"/>
      <c r="J17" s="304">
        <f t="shared" si="0"/>
        <v>9498084</v>
      </c>
    </row>
    <row r="18" spans="1:10" ht="13.5" thickBot="1" x14ac:dyDescent="0.25">
      <c r="A18" s="545" t="s">
        <v>383</v>
      </c>
      <c r="B18" s="83"/>
      <c r="C18" s="83">
        <v>40680297</v>
      </c>
      <c r="D18" s="83"/>
      <c r="E18" s="83"/>
      <c r="F18" s="83"/>
      <c r="G18" s="83"/>
      <c r="H18" s="182"/>
      <c r="I18" s="364"/>
      <c r="J18" s="304">
        <f t="shared" si="0"/>
        <v>40680297</v>
      </c>
    </row>
    <row r="19" spans="1:10" ht="18" customHeight="1" thickBot="1" x14ac:dyDescent="0.25">
      <c r="A19" s="179" t="s">
        <v>201</v>
      </c>
      <c r="B19" s="83"/>
      <c r="C19" s="83">
        <v>863994567</v>
      </c>
      <c r="D19" s="83"/>
      <c r="E19" s="83">
        <v>2620</v>
      </c>
      <c r="F19" s="83"/>
      <c r="G19" s="83"/>
      <c r="H19" s="182"/>
      <c r="I19" s="364"/>
      <c r="J19" s="304">
        <f t="shared" si="0"/>
        <v>863997187</v>
      </c>
    </row>
    <row r="20" spans="1:10" ht="18" customHeight="1" thickBot="1" x14ac:dyDescent="0.25">
      <c r="A20" s="179" t="s">
        <v>384</v>
      </c>
      <c r="B20" s="83"/>
      <c r="C20" s="83">
        <v>118545576</v>
      </c>
      <c r="D20" s="83"/>
      <c r="E20" s="83"/>
      <c r="F20" s="83"/>
      <c r="G20" s="83"/>
      <c r="H20" s="182"/>
      <c r="I20" s="364"/>
      <c r="J20" s="304"/>
    </row>
    <row r="21" spans="1:10" ht="13.5" thickBot="1" x14ac:dyDescent="0.25">
      <c r="A21" s="178" t="s">
        <v>97</v>
      </c>
      <c r="B21" s="83">
        <v>3914175</v>
      </c>
      <c r="C21" s="83"/>
      <c r="D21" s="83"/>
      <c r="E21" s="83">
        <v>110000</v>
      </c>
      <c r="F21" s="83"/>
      <c r="G21" s="83"/>
      <c r="H21" s="182"/>
      <c r="I21" s="364"/>
      <c r="J21" s="304">
        <f t="shared" si="0"/>
        <v>4024175</v>
      </c>
    </row>
    <row r="22" spans="1:10" ht="13.5" thickBot="1" x14ac:dyDescent="0.25">
      <c r="A22" s="180" t="s">
        <v>130</v>
      </c>
      <c r="B22" s="280"/>
      <c r="C22" s="280"/>
      <c r="D22" s="280"/>
      <c r="E22" s="280">
        <v>1749550</v>
      </c>
      <c r="F22" s="280"/>
      <c r="G22" s="280"/>
      <c r="H22" s="281"/>
      <c r="I22" s="364"/>
      <c r="J22" s="304">
        <f t="shared" si="0"/>
        <v>1749550</v>
      </c>
    </row>
    <row r="23" spans="1:10" s="49" customFormat="1" ht="13.5" thickBot="1" x14ac:dyDescent="0.25">
      <c r="A23" s="299" t="s">
        <v>108</v>
      </c>
      <c r="B23" s="300"/>
      <c r="C23" s="300"/>
      <c r="D23" s="301"/>
      <c r="E23" s="300"/>
      <c r="F23" s="301"/>
      <c r="G23" s="301"/>
      <c r="H23" s="302"/>
      <c r="I23" s="303">
        <v>2000000</v>
      </c>
      <c r="J23" s="304">
        <f t="shared" si="0"/>
        <v>2000000</v>
      </c>
    </row>
    <row r="24" spans="1:10" ht="13.5" thickBot="1" x14ac:dyDescent="0.25">
      <c r="A24" s="180" t="s">
        <v>280</v>
      </c>
      <c r="B24" s="290">
        <v>1769451</v>
      </c>
      <c r="C24" s="290"/>
      <c r="D24" s="291"/>
      <c r="E24" s="290"/>
      <c r="F24" s="291"/>
      <c r="G24" s="291"/>
      <c r="H24" s="231"/>
      <c r="I24" s="303"/>
      <c r="J24" s="304">
        <f t="shared" si="0"/>
        <v>1769451</v>
      </c>
    </row>
    <row r="25" spans="1:10" ht="30" customHeight="1" thickBot="1" x14ac:dyDescent="0.25">
      <c r="A25" s="180" t="s">
        <v>174</v>
      </c>
      <c r="B25" s="290"/>
      <c r="C25" s="290"/>
      <c r="D25" s="291"/>
      <c r="E25" s="290"/>
      <c r="F25" s="291"/>
      <c r="G25" s="290">
        <v>6300000</v>
      </c>
      <c r="H25" s="231"/>
      <c r="I25" s="303"/>
      <c r="J25" s="304">
        <f t="shared" si="0"/>
        <v>6300000</v>
      </c>
    </row>
    <row r="26" spans="1:10" ht="26.25" thickBot="1" x14ac:dyDescent="0.25">
      <c r="A26" s="363" t="s">
        <v>281</v>
      </c>
      <c r="B26" s="290">
        <v>29474978</v>
      </c>
      <c r="C26" s="290">
        <v>7180928</v>
      </c>
      <c r="D26" s="291"/>
      <c r="E26" s="290"/>
      <c r="F26" s="291"/>
      <c r="G26" s="290"/>
      <c r="H26" s="231"/>
      <c r="I26" s="364">
        <v>23200868</v>
      </c>
      <c r="J26" s="304">
        <f t="shared" si="0"/>
        <v>59856774</v>
      </c>
    </row>
    <row r="27" spans="1:10" s="104" customFormat="1" ht="26.25" thickBot="1" x14ac:dyDescent="0.25">
      <c r="A27" s="179" t="s">
        <v>99</v>
      </c>
      <c r="B27" s="83"/>
      <c r="C27" s="83"/>
      <c r="D27" s="83">
        <v>87889000</v>
      </c>
      <c r="E27" s="83"/>
      <c r="F27" s="83"/>
      <c r="G27" s="83"/>
      <c r="H27" s="182"/>
      <c r="I27" s="364"/>
      <c r="J27" s="304">
        <f t="shared" si="0"/>
        <v>87889000</v>
      </c>
    </row>
    <row r="28" spans="1:10" ht="13.5" thickBot="1" x14ac:dyDescent="0.25">
      <c r="A28" s="178" t="s">
        <v>100</v>
      </c>
      <c r="B28" s="292"/>
      <c r="C28" s="292"/>
      <c r="D28" s="207"/>
      <c r="E28" s="292"/>
      <c r="F28" s="207"/>
      <c r="G28" s="292"/>
      <c r="H28" s="211"/>
      <c r="I28" s="364">
        <v>97174817</v>
      </c>
      <c r="J28" s="304">
        <f t="shared" si="0"/>
        <v>97174817</v>
      </c>
    </row>
    <row r="29" spans="1:10" s="104" customFormat="1" ht="20.100000000000001" customHeight="1" thickBot="1" x14ac:dyDescent="0.25">
      <c r="A29" s="181" t="s">
        <v>12</v>
      </c>
      <c r="B29" s="357">
        <f>SUM(B7:B28)</f>
        <v>662546160</v>
      </c>
      <c r="C29" s="357">
        <f t="shared" ref="C29:I29" si="1">SUM(C7:C28)</f>
        <v>1745795194</v>
      </c>
      <c r="D29" s="357">
        <f t="shared" si="1"/>
        <v>87889000</v>
      </c>
      <c r="E29" s="357">
        <f t="shared" si="1"/>
        <v>90548508</v>
      </c>
      <c r="F29" s="357">
        <f t="shared" si="1"/>
        <v>24177554</v>
      </c>
      <c r="G29" s="357">
        <f t="shared" si="1"/>
        <v>23524731</v>
      </c>
      <c r="H29" s="357">
        <f t="shared" si="1"/>
        <v>0</v>
      </c>
      <c r="I29" s="357">
        <f t="shared" si="1"/>
        <v>911150407</v>
      </c>
      <c r="J29" s="293">
        <f>SUM(B29:I29)</f>
        <v>3545631554</v>
      </c>
    </row>
    <row r="30" spans="1:10" x14ac:dyDescent="0.2">
      <c r="B30" s="65"/>
      <c r="C30" s="65"/>
      <c r="D30" s="65"/>
      <c r="E30" s="65"/>
      <c r="F30" s="65"/>
      <c r="G30" s="65"/>
      <c r="H30" s="65"/>
      <c r="I30" s="65"/>
      <c r="J30" s="65"/>
    </row>
    <row r="31" spans="1:10" x14ac:dyDescent="0.2">
      <c r="B31" s="65"/>
      <c r="E31" s="65"/>
    </row>
  </sheetData>
  <mergeCells count="2">
    <mergeCell ref="A1:J2"/>
    <mergeCell ref="A5:A6"/>
  </mergeCells>
  <pageMargins left="0.75" right="0.75" top="1" bottom="1" header="0.5" footer="0.5"/>
  <pageSetup paperSize="9" scale="62" orientation="landscape" r:id="rId1"/>
  <headerFooter alignWithMargins="0">
    <oddHeader>&amp;R1.1)a.sz. melléklete
...../2021.(II.15.) Egyek Önk.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0"/>
  <sheetViews>
    <sheetView view="pageLayout" topLeftCell="B1" zoomScaleNormal="100" workbookViewId="0">
      <selection activeCell="B14" sqref="B14"/>
    </sheetView>
  </sheetViews>
  <sheetFormatPr defaultRowHeight="12.75" x14ac:dyDescent="0.2"/>
  <cols>
    <col min="1" max="1" width="52.140625" customWidth="1"/>
    <col min="2" max="2" width="25.42578125" customWidth="1"/>
    <col min="3" max="3" width="18.42578125" customWidth="1"/>
    <col min="4" max="4" width="16" customWidth="1"/>
    <col min="5" max="5" width="16.28515625" customWidth="1"/>
    <col min="6" max="6" width="19.42578125" customWidth="1"/>
    <col min="7" max="7" width="14.42578125" customWidth="1"/>
    <col min="8" max="8" width="15.5703125" customWidth="1"/>
    <col min="9" max="9" width="21" customWidth="1"/>
    <col min="10" max="10" width="32.140625" customWidth="1"/>
  </cols>
  <sheetData>
    <row r="1" spans="1:10" ht="15.75" customHeight="1" x14ac:dyDescent="0.2">
      <c r="A1" s="701" t="s">
        <v>300</v>
      </c>
      <c r="B1" s="701"/>
      <c r="C1" s="701"/>
      <c r="D1" s="701"/>
      <c r="E1" s="701"/>
      <c r="F1" s="701"/>
      <c r="G1" s="701"/>
      <c r="H1" s="701"/>
      <c r="I1" s="701"/>
      <c r="J1" s="701"/>
    </row>
    <row r="2" spans="1:10" x14ac:dyDescent="0.2">
      <c r="A2" s="701"/>
      <c r="B2" s="701"/>
      <c r="C2" s="701"/>
      <c r="D2" s="701"/>
      <c r="E2" s="701"/>
      <c r="F2" s="701"/>
      <c r="G2" s="701"/>
      <c r="H2" s="701"/>
      <c r="I2" s="701"/>
      <c r="J2" s="701"/>
    </row>
    <row r="4" spans="1:10" ht="13.5" thickBot="1" x14ac:dyDescent="0.25"/>
    <row r="5" spans="1:10" ht="86.25" customHeight="1" thickBot="1" x14ac:dyDescent="0.25">
      <c r="A5" s="702" t="s">
        <v>94</v>
      </c>
      <c r="B5" s="285" t="s">
        <v>73</v>
      </c>
      <c r="C5" s="285" t="s">
        <v>79</v>
      </c>
      <c r="D5" s="285" t="s">
        <v>92</v>
      </c>
      <c r="E5" s="285" t="s">
        <v>71</v>
      </c>
      <c r="F5" s="285" t="s">
        <v>93</v>
      </c>
      <c r="G5" s="285" t="s">
        <v>90</v>
      </c>
      <c r="H5" s="285" t="s">
        <v>81</v>
      </c>
      <c r="I5" s="285" t="s">
        <v>88</v>
      </c>
      <c r="J5" s="286" t="s">
        <v>12</v>
      </c>
    </row>
    <row r="6" spans="1:10" ht="25.5" customHeight="1" thickBot="1" x14ac:dyDescent="0.25">
      <c r="A6" s="703"/>
      <c r="B6" s="362" t="s">
        <v>269</v>
      </c>
      <c r="C6" s="362" t="s">
        <v>269</v>
      </c>
      <c r="D6" s="362" t="s">
        <v>269</v>
      </c>
      <c r="E6" s="362" t="s">
        <v>269</v>
      </c>
      <c r="F6" s="362" t="s">
        <v>269</v>
      </c>
      <c r="G6" s="362" t="s">
        <v>269</v>
      </c>
      <c r="H6" s="362" t="s">
        <v>269</v>
      </c>
      <c r="I6" s="362" t="s">
        <v>269</v>
      </c>
      <c r="J6" s="362" t="s">
        <v>269</v>
      </c>
    </row>
    <row r="7" spans="1:10" ht="13.5" thickBot="1" x14ac:dyDescent="0.25">
      <c r="A7" s="178" t="s">
        <v>97</v>
      </c>
      <c r="B7" s="83">
        <v>1024000</v>
      </c>
      <c r="C7" s="83"/>
      <c r="D7" s="83"/>
      <c r="E7" s="83"/>
      <c r="F7" s="83"/>
      <c r="G7" s="83"/>
      <c r="H7" s="182"/>
      <c r="I7" s="364"/>
      <c r="J7" s="304">
        <f t="shared" ref="J7:J9" si="0">SUM(B7:I7)</f>
        <v>1024000</v>
      </c>
    </row>
    <row r="8" spans="1:10" ht="13.5" thickBot="1" x14ac:dyDescent="0.25">
      <c r="A8" s="180" t="s">
        <v>282</v>
      </c>
      <c r="B8" s="280">
        <v>29012974</v>
      </c>
      <c r="C8" s="280"/>
      <c r="D8" s="280"/>
      <c r="E8" s="280">
        <v>839850</v>
      </c>
      <c r="F8" s="280"/>
      <c r="G8" s="280"/>
      <c r="H8" s="281"/>
      <c r="I8" s="364"/>
      <c r="J8" s="304">
        <f t="shared" si="0"/>
        <v>29852824</v>
      </c>
    </row>
    <row r="9" spans="1:10" ht="13.5" thickBot="1" x14ac:dyDescent="0.25">
      <c r="A9" s="180" t="s">
        <v>101</v>
      </c>
      <c r="B9" s="290"/>
      <c r="C9" s="290"/>
      <c r="D9" s="291"/>
      <c r="E9" s="290">
        <v>6350</v>
      </c>
      <c r="F9" s="291"/>
      <c r="G9" s="291"/>
      <c r="H9" s="231"/>
      <c r="I9" s="303"/>
      <c r="J9" s="304">
        <f t="shared" si="0"/>
        <v>6350</v>
      </c>
    </row>
    <row r="10" spans="1:10" s="104" customFormat="1" ht="20.100000000000001" customHeight="1" thickBot="1" x14ac:dyDescent="0.25">
      <c r="A10" s="181" t="s">
        <v>12</v>
      </c>
      <c r="B10" s="357">
        <f t="shared" ref="B10:I10" si="1">SUM(B7:B9)</f>
        <v>30036974</v>
      </c>
      <c r="C10" s="357">
        <f t="shared" si="1"/>
        <v>0</v>
      </c>
      <c r="D10" s="357">
        <f t="shared" si="1"/>
        <v>0</v>
      </c>
      <c r="E10" s="357">
        <f t="shared" si="1"/>
        <v>846200</v>
      </c>
      <c r="F10" s="357">
        <f t="shared" si="1"/>
        <v>0</v>
      </c>
      <c r="G10" s="357">
        <f t="shared" si="1"/>
        <v>0</v>
      </c>
      <c r="H10" s="357">
        <f t="shared" si="1"/>
        <v>0</v>
      </c>
      <c r="I10" s="357">
        <f t="shared" si="1"/>
        <v>0</v>
      </c>
      <c r="J10" s="293">
        <f>SUM(B10:I10)</f>
        <v>30883174</v>
      </c>
    </row>
  </sheetData>
  <mergeCells count="2">
    <mergeCell ref="A1:J2"/>
    <mergeCell ref="A5:A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&amp;R1.1)b.sz. melléklete
...../2021. (II.15.) Egyek Önk.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11"/>
  <sheetViews>
    <sheetView view="pageLayout" topLeftCell="B1" zoomScaleNormal="100" workbookViewId="0">
      <selection activeCell="I4" sqref="I4"/>
    </sheetView>
  </sheetViews>
  <sheetFormatPr defaultRowHeight="12.75" x14ac:dyDescent="0.2"/>
  <cols>
    <col min="1" max="1" width="49.28515625" customWidth="1"/>
    <col min="2" max="3" width="20.28515625" customWidth="1"/>
    <col min="4" max="4" width="15.5703125" customWidth="1"/>
    <col min="5" max="5" width="12.28515625" customWidth="1"/>
    <col min="6" max="6" width="13.5703125" customWidth="1"/>
    <col min="7" max="7" width="15.140625" customWidth="1"/>
    <col min="8" max="8" width="17" customWidth="1"/>
    <col min="9" max="9" width="15.5703125" customWidth="1"/>
    <col min="10" max="10" width="13.28515625" customWidth="1"/>
  </cols>
  <sheetData>
    <row r="1" spans="1:10" ht="15.75" customHeight="1" x14ac:dyDescent="0.2">
      <c r="A1" s="701" t="s">
        <v>251</v>
      </c>
      <c r="B1" s="701"/>
      <c r="C1" s="701"/>
      <c r="D1" s="701"/>
      <c r="E1" s="701"/>
      <c r="F1" s="701"/>
      <c r="G1" s="701"/>
      <c r="H1" s="701"/>
      <c r="I1" s="701"/>
      <c r="J1" s="701"/>
    </row>
    <row r="2" spans="1:10" ht="15.75" customHeight="1" x14ac:dyDescent="0.2">
      <c r="A2" s="701"/>
      <c r="B2" s="701"/>
      <c r="C2" s="701"/>
      <c r="D2" s="701"/>
      <c r="E2" s="701"/>
      <c r="F2" s="701"/>
      <c r="G2" s="701"/>
      <c r="H2" s="701"/>
      <c r="I2" s="701"/>
      <c r="J2" s="701"/>
    </row>
    <row r="5" spans="1:10" ht="13.5" thickBot="1" x14ac:dyDescent="0.25"/>
    <row r="6" spans="1:10" ht="51.75" thickBot="1" x14ac:dyDescent="0.25">
      <c r="A6" s="702" t="s">
        <v>94</v>
      </c>
      <c r="B6" s="85" t="s">
        <v>73</v>
      </c>
      <c r="C6" s="85" t="s">
        <v>79</v>
      </c>
      <c r="D6" s="85" t="s">
        <v>92</v>
      </c>
      <c r="E6" s="85" t="s">
        <v>71</v>
      </c>
      <c r="F6" s="85" t="s">
        <v>93</v>
      </c>
      <c r="G6" s="85" t="s">
        <v>90</v>
      </c>
      <c r="H6" s="85" t="s">
        <v>81</v>
      </c>
      <c r="I6" s="85" t="s">
        <v>88</v>
      </c>
      <c r="J6" s="86" t="s">
        <v>12</v>
      </c>
    </row>
    <row r="7" spans="1:10" ht="13.5" thickBot="1" x14ac:dyDescent="0.25">
      <c r="A7" s="704"/>
      <c r="B7" s="361" t="s">
        <v>269</v>
      </c>
      <c r="C7" s="361" t="s">
        <v>269</v>
      </c>
      <c r="D7" s="361" t="s">
        <v>269</v>
      </c>
      <c r="E7" s="361" t="s">
        <v>269</v>
      </c>
      <c r="F7" s="361" t="s">
        <v>269</v>
      </c>
      <c r="G7" s="361" t="s">
        <v>269</v>
      </c>
      <c r="H7" s="361" t="s">
        <v>269</v>
      </c>
      <c r="I7" s="361" t="s">
        <v>269</v>
      </c>
      <c r="J7" s="361" t="s">
        <v>269</v>
      </c>
    </row>
    <row r="8" spans="1:10" ht="31.5" customHeight="1" thickBot="1" x14ac:dyDescent="0.25">
      <c r="A8" s="198" t="s">
        <v>104</v>
      </c>
      <c r="B8" s="321">
        <v>0</v>
      </c>
      <c r="C8" s="321"/>
      <c r="D8" s="321"/>
      <c r="E8" s="321">
        <v>361332</v>
      </c>
      <c r="F8" s="321">
        <v>100488</v>
      </c>
      <c r="G8" s="321"/>
      <c r="H8" s="321"/>
      <c r="I8" s="322">
        <v>0</v>
      </c>
      <c r="J8" s="318">
        <f>SUM(B8:I8)</f>
        <v>461820</v>
      </c>
    </row>
    <row r="9" spans="1:10" ht="23.25" customHeight="1" thickBot="1" x14ac:dyDescent="0.25">
      <c r="A9" s="323" t="s">
        <v>105</v>
      </c>
      <c r="B9" s="122">
        <v>0</v>
      </c>
      <c r="C9" s="122">
        <v>0</v>
      </c>
      <c r="D9" s="122">
        <v>0</v>
      </c>
      <c r="E9" s="122">
        <v>0</v>
      </c>
      <c r="F9" s="122">
        <v>0</v>
      </c>
      <c r="G9" s="122">
        <v>0</v>
      </c>
      <c r="H9" s="122">
        <v>0</v>
      </c>
      <c r="I9" s="324">
        <v>0</v>
      </c>
      <c r="J9" s="318">
        <f t="shared" ref="J9:J10" si="0">SUM(B9:I9)</f>
        <v>0</v>
      </c>
    </row>
    <row r="10" spans="1:10" ht="44.25" customHeight="1" thickBot="1" x14ac:dyDescent="0.25">
      <c r="A10" s="325" t="s">
        <v>248</v>
      </c>
      <c r="B10" s="326">
        <v>0</v>
      </c>
      <c r="C10" s="326"/>
      <c r="D10" s="326"/>
      <c r="E10" s="326"/>
      <c r="F10" s="326"/>
      <c r="G10" s="326"/>
      <c r="H10" s="326"/>
      <c r="I10" s="327"/>
      <c r="J10" s="328">
        <f t="shared" si="0"/>
        <v>0</v>
      </c>
    </row>
    <row r="11" spans="1:10" ht="32.25" customHeight="1" thickBot="1" x14ac:dyDescent="0.25">
      <c r="A11" s="319" t="s">
        <v>12</v>
      </c>
      <c r="B11" s="320">
        <f>SUM(B8:B10)</f>
        <v>0</v>
      </c>
      <c r="C11" s="320">
        <f t="shared" ref="C11:J11" si="1">SUM(C8:C10)</f>
        <v>0</v>
      </c>
      <c r="D11" s="320">
        <f t="shared" si="1"/>
        <v>0</v>
      </c>
      <c r="E11" s="320">
        <f t="shared" si="1"/>
        <v>361332</v>
      </c>
      <c r="F11" s="320">
        <f t="shared" si="1"/>
        <v>100488</v>
      </c>
      <c r="G11" s="320">
        <f t="shared" si="1"/>
        <v>0</v>
      </c>
      <c r="H11" s="320">
        <f t="shared" si="1"/>
        <v>0</v>
      </c>
      <c r="I11" s="320">
        <f t="shared" si="1"/>
        <v>0</v>
      </c>
      <c r="J11" s="103">
        <f t="shared" si="1"/>
        <v>461820</v>
      </c>
    </row>
  </sheetData>
  <mergeCells count="2">
    <mergeCell ref="A6:A7"/>
    <mergeCell ref="A1:J2"/>
  </mergeCells>
  <phoneticPr fontId="31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scaleWithDoc="0" alignWithMargins="0">
    <oddHeader>&amp;R1.2. sz. melléklete
...../2021.(II.15.) Egyek Önk.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11"/>
  <sheetViews>
    <sheetView view="pageLayout" topLeftCell="B1" zoomScaleNormal="100" workbookViewId="0">
      <selection activeCell="H4" sqref="H4"/>
    </sheetView>
  </sheetViews>
  <sheetFormatPr defaultRowHeight="12.75" x14ac:dyDescent="0.2"/>
  <cols>
    <col min="1" max="1" width="49.28515625" customWidth="1"/>
    <col min="2" max="3" width="20.28515625" customWidth="1"/>
    <col min="4" max="4" width="15.5703125" customWidth="1"/>
    <col min="5" max="5" width="12.28515625" customWidth="1"/>
    <col min="6" max="6" width="13.5703125" customWidth="1"/>
    <col min="7" max="7" width="15.140625" customWidth="1"/>
    <col min="8" max="8" width="17" customWidth="1"/>
    <col min="9" max="9" width="15.5703125" customWidth="1"/>
    <col min="10" max="10" width="13.28515625" customWidth="1"/>
  </cols>
  <sheetData>
    <row r="1" spans="1:10" ht="15.75" customHeight="1" x14ac:dyDescent="0.2">
      <c r="A1" s="701" t="s">
        <v>254</v>
      </c>
      <c r="B1" s="701"/>
      <c r="C1" s="701"/>
      <c r="D1" s="701"/>
      <c r="E1" s="701"/>
      <c r="F1" s="701"/>
      <c r="G1" s="701"/>
      <c r="H1" s="701"/>
      <c r="I1" s="701"/>
      <c r="J1" s="701"/>
    </row>
    <row r="2" spans="1:10" ht="15.75" customHeight="1" x14ac:dyDescent="0.2">
      <c r="A2" s="701"/>
      <c r="B2" s="701"/>
      <c r="C2" s="701"/>
      <c r="D2" s="701"/>
      <c r="E2" s="701"/>
      <c r="F2" s="701"/>
      <c r="G2" s="701"/>
      <c r="H2" s="701"/>
      <c r="I2" s="701"/>
      <c r="J2" s="701"/>
    </row>
    <row r="5" spans="1:10" ht="13.5" thickBot="1" x14ac:dyDescent="0.25"/>
    <row r="6" spans="1:10" ht="51.75" thickBot="1" x14ac:dyDescent="0.25">
      <c r="A6" s="702" t="s">
        <v>94</v>
      </c>
      <c r="B6" s="85" t="s">
        <v>73</v>
      </c>
      <c r="C6" s="85" t="s">
        <v>79</v>
      </c>
      <c r="D6" s="85" t="s">
        <v>92</v>
      </c>
      <c r="E6" s="85" t="s">
        <v>71</v>
      </c>
      <c r="F6" s="85" t="s">
        <v>93</v>
      </c>
      <c r="G6" s="85" t="s">
        <v>90</v>
      </c>
      <c r="H6" s="85" t="s">
        <v>81</v>
      </c>
      <c r="I6" s="85" t="s">
        <v>88</v>
      </c>
      <c r="J6" s="86" t="s">
        <v>12</v>
      </c>
    </row>
    <row r="7" spans="1:10" ht="13.5" thickBot="1" x14ac:dyDescent="0.25">
      <c r="A7" s="704"/>
      <c r="B7" s="361" t="s">
        <v>269</v>
      </c>
      <c r="C7" s="361" t="s">
        <v>269</v>
      </c>
      <c r="D7" s="361" t="s">
        <v>269</v>
      </c>
      <c r="E7" s="361" t="s">
        <v>269</v>
      </c>
      <c r="F7" s="361" t="s">
        <v>269</v>
      </c>
      <c r="G7" s="361" t="s">
        <v>269</v>
      </c>
      <c r="H7" s="361" t="s">
        <v>269</v>
      </c>
      <c r="I7" s="361" t="s">
        <v>269</v>
      </c>
      <c r="J7" s="361" t="s">
        <v>269</v>
      </c>
    </row>
    <row r="8" spans="1:10" ht="31.5" customHeight="1" thickBot="1" x14ac:dyDescent="0.25">
      <c r="A8" s="198" t="s">
        <v>104</v>
      </c>
      <c r="B8" s="321">
        <v>0</v>
      </c>
      <c r="C8" s="321"/>
      <c r="D8" s="321"/>
      <c r="E8" s="321">
        <v>361332</v>
      </c>
      <c r="F8" s="321">
        <v>100488</v>
      </c>
      <c r="G8" s="321"/>
      <c r="H8" s="321"/>
      <c r="I8" s="322">
        <v>0</v>
      </c>
      <c r="J8" s="318">
        <f>SUM(B8:I8)</f>
        <v>461820</v>
      </c>
    </row>
    <row r="9" spans="1:10" ht="23.25" customHeight="1" thickBot="1" x14ac:dyDescent="0.25">
      <c r="A9" s="323" t="s">
        <v>105</v>
      </c>
      <c r="B9" s="122">
        <v>0</v>
      </c>
      <c r="C9" s="122">
        <v>0</v>
      </c>
      <c r="D9" s="122">
        <v>0</v>
      </c>
      <c r="E9" s="122">
        <v>0</v>
      </c>
      <c r="F9" s="122">
        <v>0</v>
      </c>
      <c r="G9" s="122">
        <v>0</v>
      </c>
      <c r="H9" s="122">
        <v>0</v>
      </c>
      <c r="I9" s="324">
        <v>0</v>
      </c>
      <c r="J9" s="318">
        <f t="shared" ref="J9:J10" si="0">SUM(B9:I9)</f>
        <v>0</v>
      </c>
    </row>
    <row r="10" spans="1:10" ht="44.25" customHeight="1" thickBot="1" x14ac:dyDescent="0.25">
      <c r="A10" s="325" t="s">
        <v>248</v>
      </c>
      <c r="B10" s="326">
        <v>0</v>
      </c>
      <c r="C10" s="326"/>
      <c r="D10" s="326"/>
      <c r="E10" s="326"/>
      <c r="F10" s="326"/>
      <c r="G10" s="326"/>
      <c r="H10" s="326"/>
      <c r="I10" s="327"/>
      <c r="J10" s="328">
        <f t="shared" si="0"/>
        <v>0</v>
      </c>
    </row>
    <row r="11" spans="1:10" ht="32.25" customHeight="1" thickBot="1" x14ac:dyDescent="0.25">
      <c r="A11" s="319" t="s">
        <v>12</v>
      </c>
      <c r="B11" s="320">
        <f>SUM(B8:B10)</f>
        <v>0</v>
      </c>
      <c r="C11" s="320">
        <f t="shared" ref="C11:J11" si="1">SUM(C8:C10)</f>
        <v>0</v>
      </c>
      <c r="D11" s="320">
        <f t="shared" si="1"/>
        <v>0</v>
      </c>
      <c r="E11" s="320">
        <f t="shared" si="1"/>
        <v>361332</v>
      </c>
      <c r="F11" s="320">
        <f t="shared" si="1"/>
        <v>100488</v>
      </c>
      <c r="G11" s="320">
        <f t="shared" si="1"/>
        <v>0</v>
      </c>
      <c r="H11" s="320">
        <f t="shared" si="1"/>
        <v>0</v>
      </c>
      <c r="I11" s="320">
        <f t="shared" si="1"/>
        <v>0</v>
      </c>
      <c r="J11" s="103">
        <f t="shared" si="1"/>
        <v>461820</v>
      </c>
    </row>
  </sheetData>
  <mergeCells count="2">
    <mergeCell ref="A1:J2"/>
    <mergeCell ref="A6:A7"/>
  </mergeCells>
  <pageMargins left="0.74803149606299213" right="0.74803149606299213" top="0.98425196850393704" bottom="0.98425196850393704" header="0.51181102362204722" footer="0.51181102362204722"/>
  <pageSetup paperSize="9" scale="68" orientation="landscape" r:id="rId1"/>
  <headerFooter scaleWithDoc="0" alignWithMargins="0">
    <oddHeader>&amp;R1.2)a.sz. melléklete
...../2021.(II.15.) Egyek Önk.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12"/>
  <sheetViews>
    <sheetView view="pageLayout" topLeftCell="C1" zoomScaleNormal="120" workbookViewId="0">
      <selection activeCell="I22" sqref="I22"/>
    </sheetView>
  </sheetViews>
  <sheetFormatPr defaultRowHeight="12.75" x14ac:dyDescent="0.2"/>
  <cols>
    <col min="1" max="1" width="59.42578125" customWidth="1"/>
    <col min="2" max="3" width="17.42578125" customWidth="1"/>
    <col min="4" max="4" width="19.7109375" customWidth="1"/>
    <col min="5" max="5" width="17.85546875" customWidth="1"/>
    <col min="6" max="6" width="14.5703125" customWidth="1"/>
    <col min="7" max="7" width="15.28515625" customWidth="1"/>
    <col min="8" max="8" width="15.42578125" customWidth="1"/>
    <col min="9" max="9" width="15" customWidth="1"/>
    <col min="10" max="10" width="17.5703125" customWidth="1"/>
  </cols>
  <sheetData>
    <row r="1" spans="1:10" ht="15.75" customHeight="1" x14ac:dyDescent="0.2">
      <c r="A1" s="701" t="s">
        <v>255</v>
      </c>
      <c r="B1" s="701"/>
      <c r="C1" s="701"/>
      <c r="D1" s="701"/>
      <c r="E1" s="701"/>
      <c r="F1" s="701"/>
      <c r="G1" s="701"/>
      <c r="H1" s="701"/>
      <c r="I1" s="701"/>
      <c r="J1" s="701"/>
    </row>
    <row r="2" spans="1:10" ht="12.75" customHeight="1" x14ac:dyDescent="0.2">
      <c r="A2" s="701"/>
      <c r="B2" s="701"/>
      <c r="C2" s="701"/>
      <c r="D2" s="701"/>
      <c r="E2" s="701"/>
      <c r="F2" s="701"/>
      <c r="G2" s="701"/>
      <c r="H2" s="701"/>
      <c r="I2" s="701"/>
      <c r="J2" s="701"/>
    </row>
    <row r="5" spans="1:10" ht="13.5" thickBot="1" x14ac:dyDescent="0.25"/>
    <row r="6" spans="1:10" ht="51.75" thickBot="1" x14ac:dyDescent="0.25">
      <c r="A6" s="702" t="s">
        <v>94</v>
      </c>
      <c r="B6" s="85" t="s">
        <v>73</v>
      </c>
      <c r="C6" s="85" t="s">
        <v>79</v>
      </c>
      <c r="D6" s="85" t="s">
        <v>92</v>
      </c>
      <c r="E6" s="85" t="s">
        <v>71</v>
      </c>
      <c r="F6" s="85" t="s">
        <v>93</v>
      </c>
      <c r="G6" s="85" t="s">
        <v>90</v>
      </c>
      <c r="H6" s="85" t="s">
        <v>81</v>
      </c>
      <c r="I6" s="85" t="s">
        <v>88</v>
      </c>
      <c r="J6" s="86" t="s">
        <v>12</v>
      </c>
    </row>
    <row r="7" spans="1:10" ht="13.5" thickBot="1" x14ac:dyDescent="0.25">
      <c r="A7" s="703"/>
      <c r="B7" s="361" t="s">
        <v>269</v>
      </c>
      <c r="C7" s="361" t="s">
        <v>269</v>
      </c>
      <c r="D7" s="361" t="s">
        <v>269</v>
      </c>
      <c r="E7" s="361" t="s">
        <v>269</v>
      </c>
      <c r="F7" s="361" t="s">
        <v>269</v>
      </c>
      <c r="G7" s="361" t="s">
        <v>269</v>
      </c>
      <c r="H7" s="361" t="s">
        <v>269</v>
      </c>
      <c r="I7" s="361" t="s">
        <v>269</v>
      </c>
      <c r="J7" s="361" t="s">
        <v>269</v>
      </c>
    </row>
    <row r="8" spans="1:10" x14ac:dyDescent="0.2">
      <c r="A8" s="260" t="s">
        <v>106</v>
      </c>
      <c r="B8" s="122">
        <v>0</v>
      </c>
      <c r="C8" s="122">
        <v>0</v>
      </c>
      <c r="D8" s="122">
        <v>0</v>
      </c>
      <c r="E8" s="123">
        <f>SUM(B8:D8)</f>
        <v>0</v>
      </c>
      <c r="F8" s="200">
        <v>0</v>
      </c>
      <c r="G8" s="200">
        <v>0</v>
      </c>
      <c r="H8" s="200">
        <v>0</v>
      </c>
      <c r="I8" s="266">
        <v>0</v>
      </c>
      <c r="J8" s="269">
        <f>SUM(B8:I8)</f>
        <v>0</v>
      </c>
    </row>
    <row r="9" spans="1:10" x14ac:dyDescent="0.2">
      <c r="A9" s="121" t="s">
        <v>107</v>
      </c>
      <c r="B9" s="122">
        <v>0</v>
      </c>
      <c r="C9" s="122">
        <v>0</v>
      </c>
      <c r="D9" s="122">
        <v>0</v>
      </c>
      <c r="E9" s="124">
        <v>1044965</v>
      </c>
      <c r="F9" s="200">
        <v>0</v>
      </c>
      <c r="G9" s="200">
        <v>0</v>
      </c>
      <c r="H9" s="200">
        <v>0</v>
      </c>
      <c r="I9" s="266">
        <v>0</v>
      </c>
      <c r="J9" s="269">
        <f>SUM(B9:I9)</f>
        <v>1044965</v>
      </c>
    </row>
    <row r="10" spans="1:10" x14ac:dyDescent="0.2">
      <c r="A10" s="121" t="s">
        <v>108</v>
      </c>
      <c r="B10" s="122">
        <v>0</v>
      </c>
      <c r="C10" s="122">
        <v>0</v>
      </c>
      <c r="D10" s="122">
        <v>0</v>
      </c>
      <c r="E10" s="123">
        <v>0</v>
      </c>
      <c r="F10" s="200">
        <v>0</v>
      </c>
      <c r="G10" s="200">
        <v>0</v>
      </c>
      <c r="H10" s="200">
        <v>0</v>
      </c>
      <c r="I10" s="266">
        <v>0</v>
      </c>
      <c r="J10" s="269">
        <f>SUM(B10:I10)</f>
        <v>0</v>
      </c>
    </row>
    <row r="11" spans="1:10" ht="13.5" thickBot="1" x14ac:dyDescent="0.25">
      <c r="A11" s="261" t="s">
        <v>109</v>
      </c>
      <c r="B11" s="259">
        <v>0</v>
      </c>
      <c r="C11" s="259">
        <v>0</v>
      </c>
      <c r="D11" s="259">
        <v>0</v>
      </c>
      <c r="E11" s="262">
        <f>SUM(B11:D11)</f>
        <v>0</v>
      </c>
      <c r="F11" s="263">
        <v>0</v>
      </c>
      <c r="G11" s="263">
        <v>0</v>
      </c>
      <c r="H11" s="263">
        <v>0</v>
      </c>
      <c r="I11" s="267"/>
      <c r="J11" s="270">
        <f>SUM(B11:I11)</f>
        <v>0</v>
      </c>
    </row>
    <row r="12" spans="1:10" s="54" customFormat="1" ht="13.5" thickBot="1" x14ac:dyDescent="0.25">
      <c r="A12" s="264" t="s">
        <v>58</v>
      </c>
      <c r="B12" s="265">
        <f>SUM(B8:B9)</f>
        <v>0</v>
      </c>
      <c r="C12" s="265">
        <f>SUM(C8:C9)</f>
        <v>0</v>
      </c>
      <c r="D12" s="265">
        <f t="shared" ref="D12:I12" si="0">SUM(D8:D11)</f>
        <v>0</v>
      </c>
      <c r="E12" s="265">
        <f t="shared" si="0"/>
        <v>1044965</v>
      </c>
      <c r="F12" s="265">
        <f t="shared" si="0"/>
        <v>0</v>
      </c>
      <c r="G12" s="265">
        <f t="shared" si="0"/>
        <v>0</v>
      </c>
      <c r="H12" s="265">
        <f t="shared" si="0"/>
        <v>0</v>
      </c>
      <c r="I12" s="268">
        <f t="shared" si="0"/>
        <v>0</v>
      </c>
      <c r="J12" s="271">
        <f>SUM(B12:I12)</f>
        <v>1044965</v>
      </c>
    </row>
  </sheetData>
  <mergeCells count="2">
    <mergeCell ref="A6:A7"/>
    <mergeCell ref="A1:J2"/>
  </mergeCells>
  <phoneticPr fontId="31" type="noConversion"/>
  <pageMargins left="0.75" right="0.75" top="1" bottom="1" header="0.5" footer="0.5"/>
  <pageSetup paperSize="9" scale="63" orientation="landscape" r:id="rId1"/>
  <headerFooter alignWithMargins="0">
    <oddHeader>&amp;R1.3.sz. melléklete
...../2021.(II.15.) Egyek Önk.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7"/>
  <sheetViews>
    <sheetView view="pageLayout" topLeftCell="B1" zoomScaleNormal="100" workbookViewId="0">
      <selection sqref="A1:J2"/>
    </sheetView>
  </sheetViews>
  <sheetFormatPr defaultRowHeight="12.75" x14ac:dyDescent="0.2"/>
  <cols>
    <col min="1" max="1" width="58.5703125" customWidth="1"/>
    <col min="2" max="3" width="17.42578125" customWidth="1"/>
    <col min="4" max="4" width="14" customWidth="1"/>
    <col min="5" max="5" width="15.140625" customWidth="1"/>
    <col min="6" max="6" width="12" customWidth="1"/>
    <col min="7" max="7" width="11.5703125" customWidth="1"/>
    <col min="8" max="8" width="13.28515625" customWidth="1"/>
    <col min="9" max="9" width="14.7109375" customWidth="1"/>
    <col min="10" max="10" width="13" customWidth="1"/>
  </cols>
  <sheetData>
    <row r="1" spans="1:10" ht="15.75" customHeight="1" x14ac:dyDescent="0.2">
      <c r="A1" s="701" t="s">
        <v>256</v>
      </c>
      <c r="B1" s="701"/>
      <c r="C1" s="701"/>
      <c r="D1" s="701"/>
      <c r="E1" s="701"/>
      <c r="F1" s="701"/>
      <c r="G1" s="701"/>
      <c r="H1" s="701"/>
      <c r="I1" s="701"/>
      <c r="J1" s="701"/>
    </row>
    <row r="2" spans="1:10" ht="12.75" customHeight="1" x14ac:dyDescent="0.2">
      <c r="A2" s="701"/>
      <c r="B2" s="701"/>
      <c r="C2" s="701"/>
      <c r="D2" s="701"/>
      <c r="E2" s="701"/>
      <c r="F2" s="701"/>
      <c r="G2" s="701"/>
      <c r="H2" s="701"/>
      <c r="I2" s="701"/>
      <c r="J2" s="701"/>
    </row>
    <row r="5" spans="1:10" ht="13.5" thickBot="1" x14ac:dyDescent="0.25"/>
    <row r="6" spans="1:10" ht="64.5" thickBot="1" x14ac:dyDescent="0.25">
      <c r="A6" s="702" t="s">
        <v>94</v>
      </c>
      <c r="B6" s="85" t="s">
        <v>73</v>
      </c>
      <c r="C6" s="85" t="s">
        <v>79</v>
      </c>
      <c r="D6" s="85" t="s">
        <v>92</v>
      </c>
      <c r="E6" s="85" t="s">
        <v>71</v>
      </c>
      <c r="F6" s="85" t="s">
        <v>93</v>
      </c>
      <c r="G6" s="85" t="s">
        <v>90</v>
      </c>
      <c r="H6" s="85" t="s">
        <v>81</v>
      </c>
      <c r="I6" s="85" t="s">
        <v>88</v>
      </c>
      <c r="J6" s="86" t="s">
        <v>12</v>
      </c>
    </row>
    <row r="7" spans="1:10" ht="13.5" thickBot="1" x14ac:dyDescent="0.25">
      <c r="A7" s="703"/>
      <c r="B7" s="102" t="s">
        <v>269</v>
      </c>
      <c r="C7" s="102" t="s">
        <v>269</v>
      </c>
      <c r="D7" s="102" t="s">
        <v>269</v>
      </c>
      <c r="E7" s="102" t="s">
        <v>269</v>
      </c>
      <c r="F7" s="102" t="s">
        <v>269</v>
      </c>
      <c r="G7" s="102" t="s">
        <v>269</v>
      </c>
      <c r="H7" s="102" t="s">
        <v>269</v>
      </c>
      <c r="I7" s="102" t="s">
        <v>269</v>
      </c>
      <c r="J7" s="102" t="s">
        <v>269</v>
      </c>
    </row>
    <row r="8" spans="1:10" x14ac:dyDescent="0.2">
      <c r="A8" s="260" t="s">
        <v>106</v>
      </c>
      <c r="B8" s="122">
        <v>0</v>
      </c>
      <c r="C8" s="122">
        <v>0</v>
      </c>
      <c r="D8" s="122">
        <v>0</v>
      </c>
      <c r="E8" s="123">
        <f>SUM(B8:D8)</f>
        <v>0</v>
      </c>
      <c r="F8" s="200">
        <v>0</v>
      </c>
      <c r="G8" s="200">
        <v>0</v>
      </c>
      <c r="H8" s="200">
        <v>0</v>
      </c>
      <c r="I8" s="266">
        <v>0</v>
      </c>
      <c r="J8" s="269">
        <f>SUM(B8:I8)</f>
        <v>0</v>
      </c>
    </row>
    <row r="9" spans="1:10" x14ac:dyDescent="0.2">
      <c r="A9" s="121" t="s">
        <v>107</v>
      </c>
      <c r="B9" s="122">
        <v>0</v>
      </c>
      <c r="C9" s="122">
        <v>0</v>
      </c>
      <c r="D9" s="122">
        <v>0</v>
      </c>
      <c r="E9" s="124">
        <v>1044965</v>
      </c>
      <c r="F9" s="200">
        <v>0</v>
      </c>
      <c r="G9" s="200">
        <v>0</v>
      </c>
      <c r="H9" s="200">
        <v>0</v>
      </c>
      <c r="I9" s="266">
        <v>0</v>
      </c>
      <c r="J9" s="269">
        <f>SUM(B9:I9)</f>
        <v>1044965</v>
      </c>
    </row>
    <row r="10" spans="1:10" x14ac:dyDescent="0.2">
      <c r="A10" s="121" t="s">
        <v>108</v>
      </c>
      <c r="B10" s="122">
        <v>0</v>
      </c>
      <c r="C10" s="122">
        <v>0</v>
      </c>
      <c r="D10" s="122">
        <v>0</v>
      </c>
      <c r="E10" s="123">
        <v>0</v>
      </c>
      <c r="F10" s="200">
        <v>0</v>
      </c>
      <c r="G10" s="200">
        <v>0</v>
      </c>
      <c r="H10" s="200">
        <v>0</v>
      </c>
      <c r="I10" s="266">
        <v>0</v>
      </c>
      <c r="J10" s="269">
        <f>SUM(B10:I10)</f>
        <v>0</v>
      </c>
    </row>
    <row r="11" spans="1:10" ht="13.5" thickBot="1" x14ac:dyDescent="0.25">
      <c r="A11" s="261" t="s">
        <v>109</v>
      </c>
      <c r="B11" s="259">
        <v>0</v>
      </c>
      <c r="C11" s="259">
        <v>0</v>
      </c>
      <c r="D11" s="259">
        <v>0</v>
      </c>
      <c r="E11" s="262">
        <f>SUM(B11:D11)</f>
        <v>0</v>
      </c>
      <c r="F11" s="263">
        <v>0</v>
      </c>
      <c r="G11" s="263">
        <v>0</v>
      </c>
      <c r="H11" s="263">
        <v>0</v>
      </c>
      <c r="I11" s="267"/>
      <c r="J11" s="270">
        <f>SUM(B11:I11)</f>
        <v>0</v>
      </c>
    </row>
    <row r="12" spans="1:10" s="54" customFormat="1" ht="13.5" thickBot="1" x14ac:dyDescent="0.25">
      <c r="A12" s="264" t="s">
        <v>58</v>
      </c>
      <c r="B12" s="265">
        <f>SUM(B8:B9)</f>
        <v>0</v>
      </c>
      <c r="C12" s="265">
        <f>SUM(C8:C9)</f>
        <v>0</v>
      </c>
      <c r="D12" s="265">
        <f t="shared" ref="D12:I12" si="0">SUM(D8:D11)</f>
        <v>0</v>
      </c>
      <c r="E12" s="265">
        <f t="shared" si="0"/>
        <v>1044965</v>
      </c>
      <c r="F12" s="265">
        <f t="shared" si="0"/>
        <v>0</v>
      </c>
      <c r="G12" s="265">
        <f t="shared" si="0"/>
        <v>0</v>
      </c>
      <c r="H12" s="265">
        <f t="shared" si="0"/>
        <v>0</v>
      </c>
      <c r="I12" s="268">
        <f t="shared" si="0"/>
        <v>0</v>
      </c>
      <c r="J12" s="271">
        <f>SUM(B12:I12)</f>
        <v>1044965</v>
      </c>
    </row>
    <row r="16" spans="1:10" ht="13.5" thickBot="1" x14ac:dyDescent="0.25"/>
    <row r="17" spans="1:1" ht="13.5" thickBot="1" x14ac:dyDescent="0.25">
      <c r="A17" s="272"/>
    </row>
  </sheetData>
  <mergeCells count="2">
    <mergeCell ref="A6:A7"/>
    <mergeCell ref="A1:J2"/>
  </mergeCells>
  <phoneticPr fontId="31" type="noConversion"/>
  <pageMargins left="0.75" right="0.75" top="1" bottom="1" header="0.5" footer="0.5"/>
  <pageSetup paperSize="9" scale="70" orientation="landscape" r:id="rId1"/>
  <headerFooter alignWithMargins="0">
    <oddHeader>&amp;R1.3)a sz. melléklete
...../2021.(II.15.) Egyek Önk.</oddHeader>
  </headerFooter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71"/>
  <sheetViews>
    <sheetView topLeftCell="A7" zoomScaleNormal="100" workbookViewId="0">
      <selection activeCell="I25" sqref="I25"/>
    </sheetView>
  </sheetViews>
  <sheetFormatPr defaultRowHeight="12.75" x14ac:dyDescent="0.2"/>
  <cols>
    <col min="5" max="5" width="30.42578125" customWidth="1"/>
    <col min="6" max="6" width="11.28515625" style="384" customWidth="1"/>
    <col min="7" max="7" width="16.7109375" customWidth="1"/>
    <col min="8" max="8" width="17.85546875" style="69" customWidth="1"/>
    <col min="9" max="9" width="12.7109375" customWidth="1"/>
    <col min="11" max="11" width="10.7109375" bestFit="1" customWidth="1"/>
    <col min="12" max="12" width="12" customWidth="1"/>
  </cols>
  <sheetData>
    <row r="1" spans="1:11" ht="13.5" customHeight="1" thickBot="1" x14ac:dyDescent="0.25">
      <c r="A1" s="733" t="s">
        <v>311</v>
      </c>
      <c r="B1" s="733"/>
      <c r="C1" s="733"/>
      <c r="D1" s="733"/>
      <c r="E1" s="733"/>
      <c r="F1" s="734" t="s">
        <v>312</v>
      </c>
      <c r="G1" s="734"/>
      <c r="H1" s="734"/>
      <c r="I1" s="387"/>
    </row>
    <row r="2" spans="1:11" ht="13.5" thickBot="1" x14ac:dyDescent="0.25">
      <c r="A2" s="733"/>
      <c r="B2" s="733"/>
      <c r="C2" s="733"/>
      <c r="D2" s="733"/>
      <c r="E2" s="733"/>
      <c r="F2" s="735" t="s">
        <v>313</v>
      </c>
      <c r="G2" s="736" t="s">
        <v>314</v>
      </c>
      <c r="H2" s="737"/>
      <c r="I2" s="388"/>
    </row>
    <row r="3" spans="1:11" ht="13.5" thickBot="1" x14ac:dyDescent="0.25">
      <c r="A3" s="733"/>
      <c r="B3" s="733"/>
      <c r="C3" s="733"/>
      <c r="D3" s="733"/>
      <c r="E3" s="733"/>
      <c r="F3" s="735"/>
      <c r="G3" s="5" t="s">
        <v>315</v>
      </c>
      <c r="H3" s="389" t="s">
        <v>316</v>
      </c>
      <c r="I3" s="388"/>
    </row>
    <row r="4" spans="1:11" s="391" customFormat="1" ht="15" x14ac:dyDescent="0.25">
      <c r="A4" s="738" t="s">
        <v>317</v>
      </c>
      <c r="B4" s="739"/>
      <c r="C4" s="739"/>
      <c r="D4" s="739"/>
      <c r="E4" s="739"/>
      <c r="F4" s="739"/>
      <c r="G4" s="740"/>
      <c r="H4" s="646">
        <f>H5+H16+H22+H25+H23+H17+H18+H19+H20+H21</f>
        <v>257865985</v>
      </c>
      <c r="I4" s="390"/>
    </row>
    <row r="5" spans="1:11" ht="13.5" thickBot="1" x14ac:dyDescent="0.25">
      <c r="A5" s="730" t="s">
        <v>318</v>
      </c>
      <c r="B5" s="731"/>
      <c r="C5" s="731"/>
      <c r="D5" s="731"/>
      <c r="E5" s="731"/>
      <c r="F5" s="731"/>
      <c r="G5" s="732"/>
      <c r="H5" s="647">
        <f>H7+H12+H15+H6+H13+H14+H24</f>
        <v>177396538</v>
      </c>
      <c r="I5" s="392"/>
    </row>
    <row r="6" spans="1:11" s="395" customFormat="1" ht="15" thickBot="1" x14ac:dyDescent="0.25">
      <c r="A6" s="720" t="s">
        <v>319</v>
      </c>
      <c r="B6" s="721"/>
      <c r="C6" s="721"/>
      <c r="D6" s="721"/>
      <c r="E6" s="722"/>
      <c r="F6" s="393">
        <v>16.57</v>
      </c>
      <c r="G6" s="567">
        <v>5450000</v>
      </c>
      <c r="H6" s="639">
        <v>116860756</v>
      </c>
      <c r="I6" s="394"/>
    </row>
    <row r="7" spans="1:11" s="53" customFormat="1" ht="15" thickBot="1" x14ac:dyDescent="0.25">
      <c r="A7" s="723" t="s">
        <v>320</v>
      </c>
      <c r="B7" s="724"/>
      <c r="C7" s="724"/>
      <c r="D7" s="724"/>
      <c r="E7" s="725"/>
      <c r="F7" s="396"/>
      <c r="G7" s="397"/>
      <c r="H7" s="640">
        <f>SUM(H8:H11)</f>
        <v>30897810</v>
      </c>
      <c r="I7" s="398"/>
    </row>
    <row r="8" spans="1:11" ht="14.25" x14ac:dyDescent="0.2">
      <c r="A8" s="726" t="s">
        <v>321</v>
      </c>
      <c r="B8" s="727"/>
      <c r="C8" s="727"/>
      <c r="D8" s="727"/>
      <c r="E8" s="727"/>
      <c r="F8" s="399">
        <v>22300</v>
      </c>
      <c r="G8" s="400"/>
      <c r="H8" s="641">
        <v>10132920</v>
      </c>
      <c r="I8" s="401"/>
    </row>
    <row r="9" spans="1:11" ht="14.25" x14ac:dyDescent="0.2">
      <c r="A9" s="728" t="s">
        <v>322</v>
      </c>
      <c r="B9" s="729"/>
      <c r="C9" s="729"/>
      <c r="D9" s="729"/>
      <c r="E9" s="729"/>
      <c r="F9" s="402"/>
      <c r="G9" s="403"/>
      <c r="H9" s="642">
        <v>12704000</v>
      </c>
      <c r="I9" s="401"/>
    </row>
    <row r="10" spans="1:11" ht="14.25" x14ac:dyDescent="0.2">
      <c r="A10" s="728" t="s">
        <v>323</v>
      </c>
      <c r="B10" s="729"/>
      <c r="C10" s="729"/>
      <c r="D10" s="729"/>
      <c r="E10" s="729"/>
      <c r="F10" s="402"/>
      <c r="G10" s="403"/>
      <c r="H10" s="642">
        <v>100000</v>
      </c>
      <c r="I10" s="401"/>
    </row>
    <row r="11" spans="1:11" ht="15" thickBot="1" x14ac:dyDescent="0.25">
      <c r="A11" s="728" t="s">
        <v>324</v>
      </c>
      <c r="B11" s="729"/>
      <c r="C11" s="729"/>
      <c r="D11" s="729"/>
      <c r="E11" s="729"/>
      <c r="F11" s="404"/>
      <c r="G11" s="405"/>
      <c r="H11" s="643">
        <v>7960890</v>
      </c>
      <c r="I11" s="401"/>
    </row>
    <row r="12" spans="1:11" s="54" customFormat="1" ht="15.75" thickBot="1" x14ac:dyDescent="0.3">
      <c r="A12" s="705" t="s">
        <v>325</v>
      </c>
      <c r="B12" s="706"/>
      <c r="C12" s="706"/>
      <c r="D12" s="706"/>
      <c r="E12" s="707"/>
      <c r="F12" s="406"/>
      <c r="G12" s="407"/>
      <c r="H12" s="644">
        <v>14404500</v>
      </c>
      <c r="I12" s="408"/>
      <c r="K12" s="409"/>
    </row>
    <row r="13" spans="1:11" s="54" customFormat="1" ht="15.75" thickBot="1" x14ac:dyDescent="0.3">
      <c r="A13" s="705" t="s">
        <v>326</v>
      </c>
      <c r="B13" s="706"/>
      <c r="C13" s="706"/>
      <c r="D13" s="706"/>
      <c r="E13" s="707"/>
      <c r="F13" s="406"/>
      <c r="G13" s="407"/>
      <c r="H13" s="644">
        <v>13424172</v>
      </c>
      <c r="I13" s="408"/>
      <c r="K13" s="409"/>
    </row>
    <row r="14" spans="1:11" s="54" customFormat="1" ht="15.75" thickBot="1" x14ac:dyDescent="0.3">
      <c r="A14" s="705" t="s">
        <v>327</v>
      </c>
      <c r="B14" s="706"/>
      <c r="C14" s="706"/>
      <c r="D14" s="706"/>
      <c r="E14" s="707"/>
      <c r="F14" s="406"/>
      <c r="G14" s="407"/>
      <c r="H14" s="644">
        <v>1538000</v>
      </c>
      <c r="I14" s="408"/>
      <c r="K14" s="409"/>
    </row>
    <row r="15" spans="1:11" s="54" customFormat="1" ht="15.75" thickBot="1" x14ac:dyDescent="0.3">
      <c r="A15" s="705" t="s">
        <v>328</v>
      </c>
      <c r="B15" s="706"/>
      <c r="C15" s="706"/>
      <c r="D15" s="706"/>
      <c r="E15" s="707"/>
      <c r="F15" s="406">
        <v>100</v>
      </c>
      <c r="G15" s="407">
        <v>500</v>
      </c>
      <c r="H15" s="644">
        <v>26500</v>
      </c>
      <c r="I15" s="408"/>
    </row>
    <row r="16" spans="1:11" s="54" customFormat="1" ht="15.75" thickBot="1" x14ac:dyDescent="0.3">
      <c r="A16" s="705" t="s">
        <v>329</v>
      </c>
      <c r="B16" s="706"/>
      <c r="C16" s="706"/>
      <c r="D16" s="706"/>
      <c r="E16" s="707"/>
      <c r="F16" s="406"/>
      <c r="G16" s="407"/>
      <c r="H16" s="644">
        <v>58157390</v>
      </c>
      <c r="I16" s="408"/>
    </row>
    <row r="17" spans="1:9" s="54" customFormat="1" ht="43.5" customHeight="1" thickBot="1" x14ac:dyDescent="0.3">
      <c r="A17" s="711" t="s">
        <v>330</v>
      </c>
      <c r="B17" s="712"/>
      <c r="C17" s="712"/>
      <c r="D17" s="712"/>
      <c r="E17" s="713"/>
      <c r="F17" s="410">
        <v>1.7</v>
      </c>
      <c r="G17" s="407">
        <v>4419000</v>
      </c>
      <c r="H17" s="645">
        <v>0</v>
      </c>
      <c r="I17" s="408"/>
    </row>
    <row r="18" spans="1:9" s="54" customFormat="1" ht="42" customHeight="1" thickBot="1" x14ac:dyDescent="0.3">
      <c r="A18" s="711" t="s">
        <v>331</v>
      </c>
      <c r="B18" s="712"/>
      <c r="C18" s="712"/>
      <c r="D18" s="712"/>
      <c r="E18" s="713"/>
      <c r="F18" s="406">
        <v>2</v>
      </c>
      <c r="G18" s="407">
        <v>2993000</v>
      </c>
      <c r="H18" s="645">
        <v>0</v>
      </c>
      <c r="I18" s="408"/>
    </row>
    <row r="19" spans="1:9" s="54" customFormat="1" ht="15.75" customHeight="1" thickBot="1" x14ac:dyDescent="0.3">
      <c r="A19" s="711" t="s">
        <v>332</v>
      </c>
      <c r="B19" s="712"/>
      <c r="C19" s="712"/>
      <c r="D19" s="712"/>
      <c r="E19" s="713"/>
      <c r="F19" s="406"/>
      <c r="G19" s="407"/>
      <c r="H19" s="645">
        <v>0</v>
      </c>
      <c r="I19" s="408"/>
    </row>
    <row r="20" spans="1:9" s="54" customFormat="1" ht="15.75" customHeight="1" thickBot="1" x14ac:dyDescent="0.3">
      <c r="A20" s="711" t="s">
        <v>333</v>
      </c>
      <c r="B20" s="712"/>
      <c r="C20" s="712"/>
      <c r="D20" s="712"/>
      <c r="E20" s="713"/>
      <c r="F20" s="406"/>
      <c r="G20" s="407"/>
      <c r="H20" s="645">
        <v>0</v>
      </c>
      <c r="I20" s="408"/>
    </row>
    <row r="21" spans="1:9" s="54" customFormat="1" ht="15.75" customHeight="1" thickBot="1" x14ac:dyDescent="0.3">
      <c r="A21" s="711" t="s">
        <v>334</v>
      </c>
      <c r="B21" s="712"/>
      <c r="C21" s="712"/>
      <c r="D21" s="712"/>
      <c r="E21" s="713"/>
      <c r="F21" s="406"/>
      <c r="G21" s="407"/>
      <c r="H21" s="645">
        <v>0</v>
      </c>
      <c r="I21" s="408"/>
    </row>
    <row r="22" spans="1:9" s="54" customFormat="1" ht="15.75" thickBot="1" x14ac:dyDescent="0.3">
      <c r="A22" s="714" t="s">
        <v>335</v>
      </c>
      <c r="B22" s="715"/>
      <c r="C22" s="715"/>
      <c r="D22" s="715"/>
      <c r="E22" s="716"/>
      <c r="F22" s="406" t="s">
        <v>336</v>
      </c>
      <c r="G22" s="411">
        <v>3100000</v>
      </c>
      <c r="H22" s="644">
        <v>4796444</v>
      </c>
      <c r="I22" s="408"/>
    </row>
    <row r="23" spans="1:9" s="54" customFormat="1" ht="34.5" customHeight="1" thickBot="1" x14ac:dyDescent="0.3">
      <c r="A23" s="717" t="s">
        <v>337</v>
      </c>
      <c r="B23" s="718"/>
      <c r="C23" s="718"/>
      <c r="D23" s="718"/>
      <c r="E23" s="719"/>
      <c r="F23" s="406"/>
      <c r="G23" s="411">
        <v>570</v>
      </c>
      <c r="H23" s="644">
        <v>8031300</v>
      </c>
      <c r="I23" s="408"/>
    </row>
    <row r="24" spans="1:9" s="54" customFormat="1" ht="15.75" thickBot="1" x14ac:dyDescent="0.3">
      <c r="A24" s="705" t="s">
        <v>338</v>
      </c>
      <c r="B24" s="706"/>
      <c r="C24" s="706"/>
      <c r="D24" s="706"/>
      <c r="E24" s="707"/>
      <c r="F24" s="406">
        <v>99</v>
      </c>
      <c r="G24" s="411">
        <v>2550</v>
      </c>
      <c r="H24" s="644">
        <v>244800</v>
      </c>
      <c r="I24" s="408"/>
    </row>
    <row r="25" spans="1:9" ht="27" customHeight="1" thickBot="1" x14ac:dyDescent="0.3">
      <c r="A25" s="708" t="s">
        <v>339</v>
      </c>
      <c r="B25" s="709"/>
      <c r="C25" s="709"/>
      <c r="D25" s="709"/>
      <c r="E25" s="710"/>
      <c r="F25" s="412">
        <v>1210</v>
      </c>
      <c r="G25" s="413">
        <v>5448</v>
      </c>
      <c r="H25" s="644">
        <v>9484313</v>
      </c>
      <c r="I25" s="401"/>
    </row>
    <row r="26" spans="1:9" x14ac:dyDescent="0.2">
      <c r="A26" s="414"/>
      <c r="B26" s="415"/>
      <c r="C26" s="416"/>
      <c r="D26" s="415"/>
      <c r="E26" s="415"/>
      <c r="F26" s="417"/>
      <c r="G26" s="401"/>
      <c r="H26" s="418"/>
      <c r="I26" s="401"/>
    </row>
    <row r="27" spans="1:9" x14ac:dyDescent="0.2">
      <c r="A27" s="414"/>
      <c r="B27" s="415"/>
      <c r="C27" s="416"/>
      <c r="D27" s="415"/>
      <c r="E27" s="415"/>
      <c r="F27" s="417"/>
      <c r="G27" s="401"/>
      <c r="H27" s="418"/>
      <c r="I27" s="401"/>
    </row>
    <row r="28" spans="1:9" x14ac:dyDescent="0.2">
      <c r="A28" s="414"/>
      <c r="B28" s="415"/>
      <c r="C28" s="416"/>
      <c r="D28" s="415"/>
      <c r="E28" s="415"/>
      <c r="F28" s="417"/>
      <c r="G28" s="401"/>
      <c r="H28" s="418"/>
      <c r="I28" s="401"/>
    </row>
    <row r="29" spans="1:9" x14ac:dyDescent="0.2">
      <c r="A29" s="414"/>
      <c r="B29" s="415"/>
      <c r="C29" s="416"/>
      <c r="D29" s="415"/>
      <c r="E29" s="415"/>
      <c r="F29" s="417"/>
      <c r="G29" s="401"/>
      <c r="H29" s="418"/>
      <c r="I29" s="401"/>
    </row>
    <row r="30" spans="1:9" x14ac:dyDescent="0.2">
      <c r="A30" s="414"/>
      <c r="B30" s="415"/>
      <c r="C30" s="416"/>
      <c r="D30" s="415"/>
      <c r="E30" s="415"/>
      <c r="F30" s="417"/>
      <c r="G30" s="401"/>
      <c r="H30" s="418"/>
      <c r="I30" s="401"/>
    </row>
    <row r="31" spans="1:9" x14ac:dyDescent="0.2">
      <c r="A31" s="414"/>
      <c r="B31" s="415"/>
      <c r="C31" s="416"/>
      <c r="D31" s="415"/>
      <c r="E31" s="415"/>
      <c r="F31" s="417"/>
      <c r="G31" s="401"/>
      <c r="H31" s="418"/>
      <c r="I31" s="401"/>
    </row>
    <row r="32" spans="1:9" x14ac:dyDescent="0.2">
      <c r="A32" s="414"/>
      <c r="B32" s="415"/>
      <c r="C32" s="416"/>
      <c r="D32" s="415"/>
      <c r="E32" s="415"/>
      <c r="F32" s="417"/>
      <c r="G32" s="401"/>
      <c r="H32" s="418"/>
      <c r="I32" s="401"/>
    </row>
    <row r="33" spans="1:9" x14ac:dyDescent="0.2">
      <c r="A33" s="414"/>
      <c r="B33" s="415"/>
      <c r="C33" s="415"/>
      <c r="D33" s="415"/>
      <c r="E33" s="415"/>
      <c r="F33" s="417"/>
      <c r="G33" s="401"/>
      <c r="H33" s="418"/>
      <c r="I33" s="401"/>
    </row>
    <row r="34" spans="1:9" x14ac:dyDescent="0.2">
      <c r="A34" s="414"/>
      <c r="B34" s="415"/>
      <c r="C34" s="415"/>
      <c r="D34" s="415"/>
      <c r="E34" s="415"/>
      <c r="F34" s="417"/>
      <c r="G34" s="401"/>
      <c r="H34" s="418"/>
      <c r="I34" s="401"/>
    </row>
    <row r="35" spans="1:9" x14ac:dyDescent="0.2">
      <c r="A35" s="414"/>
      <c r="B35" s="415"/>
      <c r="C35" s="415"/>
      <c r="D35" s="415"/>
      <c r="E35" s="415"/>
      <c r="F35" s="417"/>
      <c r="G35" s="401"/>
      <c r="H35" s="418"/>
      <c r="I35" s="401"/>
    </row>
    <row r="36" spans="1:9" x14ac:dyDescent="0.2">
      <c r="A36" s="414"/>
      <c r="B36" s="415"/>
      <c r="C36" s="415"/>
      <c r="D36" s="415"/>
      <c r="E36" s="415"/>
      <c r="F36" s="417"/>
      <c r="G36" s="401"/>
      <c r="H36" s="418"/>
      <c r="I36" s="401"/>
    </row>
    <row r="37" spans="1:9" x14ac:dyDescent="0.2">
      <c r="A37" s="414"/>
      <c r="B37" s="415"/>
      <c r="C37" s="415"/>
      <c r="D37" s="415"/>
      <c r="E37" s="415"/>
      <c r="F37" s="417"/>
      <c r="G37" s="401"/>
      <c r="H37" s="418"/>
      <c r="I37" s="401"/>
    </row>
    <row r="38" spans="1:9" x14ac:dyDescent="0.2">
      <c r="A38" s="419"/>
      <c r="B38" s="415"/>
      <c r="C38" s="415"/>
      <c r="D38" s="415"/>
      <c r="E38" s="415"/>
      <c r="F38" s="417"/>
      <c r="G38" s="401"/>
      <c r="H38" s="418"/>
      <c r="I38" s="401"/>
    </row>
    <row r="39" spans="1:9" x14ac:dyDescent="0.2">
      <c r="A39" s="419"/>
      <c r="B39" s="415"/>
      <c r="C39" s="415"/>
      <c r="D39" s="415"/>
      <c r="E39" s="415"/>
      <c r="F39" s="417"/>
      <c r="G39" s="401"/>
      <c r="H39" s="418"/>
      <c r="I39" s="401"/>
    </row>
    <row r="40" spans="1:9" x14ac:dyDescent="0.2">
      <c r="A40" s="414"/>
      <c r="B40" s="415"/>
      <c r="C40" s="415"/>
      <c r="D40" s="415"/>
      <c r="E40" s="415"/>
      <c r="F40" s="417"/>
      <c r="G40" s="401"/>
      <c r="H40" s="418"/>
      <c r="I40" s="401"/>
    </row>
    <row r="41" spans="1:9" x14ac:dyDescent="0.2">
      <c r="A41" s="414"/>
      <c r="B41" s="415"/>
      <c r="C41" s="415"/>
      <c r="D41" s="415"/>
      <c r="E41" s="415"/>
      <c r="F41" s="417"/>
      <c r="G41" s="401"/>
      <c r="H41" s="418"/>
      <c r="I41" s="401"/>
    </row>
    <row r="42" spans="1:9" x14ac:dyDescent="0.2">
      <c r="A42" s="414"/>
      <c r="B42" s="415"/>
      <c r="C42" s="415"/>
      <c r="D42" s="415"/>
      <c r="E42" s="415"/>
      <c r="F42" s="417"/>
      <c r="G42" s="401"/>
      <c r="H42" s="418"/>
      <c r="I42" s="401"/>
    </row>
    <row r="43" spans="1:9" x14ac:dyDescent="0.2">
      <c r="A43" s="414"/>
      <c r="B43" s="415"/>
      <c r="C43" s="415"/>
      <c r="D43" s="415"/>
      <c r="E43" s="415"/>
      <c r="F43" s="417"/>
      <c r="G43" s="401"/>
      <c r="H43" s="418"/>
      <c r="I43" s="401"/>
    </row>
    <row r="44" spans="1:9" x14ac:dyDescent="0.2">
      <c r="A44" s="414"/>
      <c r="B44" s="415"/>
      <c r="C44" s="415"/>
      <c r="D44" s="415"/>
      <c r="E44" s="415"/>
      <c r="F44" s="417"/>
      <c r="G44" s="401"/>
      <c r="H44" s="418"/>
      <c r="I44" s="401"/>
    </row>
    <row r="45" spans="1:9" x14ac:dyDescent="0.2">
      <c r="A45" s="414"/>
      <c r="B45" s="415"/>
      <c r="C45" s="415"/>
      <c r="D45" s="415"/>
      <c r="E45" s="415"/>
      <c r="F45" s="417"/>
      <c r="G45" s="401"/>
      <c r="H45" s="418"/>
      <c r="I45" s="401"/>
    </row>
    <row r="46" spans="1:9" x14ac:dyDescent="0.2">
      <c r="A46" s="414"/>
      <c r="B46" s="415"/>
      <c r="C46" s="415"/>
      <c r="D46" s="415"/>
      <c r="E46" s="415"/>
      <c r="F46" s="417"/>
      <c r="G46" s="401"/>
      <c r="H46" s="418"/>
      <c r="I46" s="401"/>
    </row>
    <row r="47" spans="1:9" x14ac:dyDescent="0.2">
      <c r="A47" s="420"/>
      <c r="B47" s="421"/>
      <c r="C47" s="421"/>
      <c r="D47" s="421"/>
      <c r="E47" s="421"/>
      <c r="F47" s="422"/>
      <c r="G47" s="392"/>
      <c r="H47" s="423"/>
      <c r="I47" s="392"/>
    </row>
    <row r="48" spans="1:9" x14ac:dyDescent="0.2">
      <c r="A48" s="414"/>
      <c r="B48" s="415"/>
      <c r="C48" s="415"/>
      <c r="D48" s="415"/>
      <c r="E48" s="415"/>
      <c r="F48" s="417"/>
      <c r="G48" s="401"/>
      <c r="H48" s="418"/>
      <c r="I48" s="401"/>
    </row>
    <row r="49" spans="1:9" x14ac:dyDescent="0.2">
      <c r="A49" s="414"/>
      <c r="B49" s="415"/>
      <c r="C49" s="415"/>
      <c r="D49" s="415"/>
      <c r="E49" s="415"/>
      <c r="F49" s="417"/>
      <c r="G49" s="401"/>
      <c r="H49" s="418"/>
      <c r="I49" s="401"/>
    </row>
    <row r="50" spans="1:9" x14ac:dyDescent="0.2">
      <c r="A50" s="414"/>
      <c r="B50" s="415"/>
      <c r="C50" s="415"/>
      <c r="D50" s="415"/>
      <c r="E50" s="415"/>
      <c r="F50" s="417"/>
      <c r="G50" s="401"/>
      <c r="H50" s="418"/>
      <c r="I50" s="401"/>
    </row>
    <row r="51" spans="1:9" x14ac:dyDescent="0.2">
      <c r="A51" s="414"/>
      <c r="B51" s="415"/>
      <c r="C51" s="415"/>
      <c r="D51" s="415"/>
      <c r="E51" s="415"/>
      <c r="F51" s="417"/>
      <c r="G51" s="401"/>
      <c r="H51" s="418"/>
      <c r="I51" s="401"/>
    </row>
    <row r="52" spans="1:9" x14ac:dyDescent="0.2">
      <c r="A52" s="414"/>
      <c r="B52" s="415"/>
      <c r="C52" s="415"/>
      <c r="D52" s="415"/>
      <c r="E52" s="415"/>
      <c r="F52" s="417"/>
      <c r="G52" s="401"/>
      <c r="H52" s="418"/>
      <c r="I52" s="401"/>
    </row>
    <row r="53" spans="1:9" x14ac:dyDescent="0.2">
      <c r="A53" s="414"/>
      <c r="B53" s="421"/>
      <c r="C53" s="421"/>
      <c r="D53" s="421"/>
      <c r="E53" s="421"/>
      <c r="F53" s="422"/>
      <c r="G53" s="392"/>
      <c r="H53" s="423"/>
      <c r="I53" s="392"/>
    </row>
    <row r="54" spans="1:9" x14ac:dyDescent="0.2">
      <c r="A54" s="414"/>
      <c r="B54" s="421"/>
      <c r="C54" s="421"/>
      <c r="D54" s="421"/>
      <c r="E54" s="421"/>
      <c r="F54" s="422"/>
      <c r="G54" s="392"/>
      <c r="H54" s="418"/>
      <c r="I54" s="392"/>
    </row>
    <row r="55" spans="1:9" x14ac:dyDescent="0.2">
      <c r="A55" s="414"/>
      <c r="B55" s="415"/>
      <c r="C55" s="415"/>
      <c r="D55" s="415"/>
      <c r="E55" s="415"/>
      <c r="F55" s="417"/>
      <c r="G55" s="401"/>
      <c r="H55" s="418"/>
      <c r="I55" s="401"/>
    </row>
    <row r="56" spans="1:9" x14ac:dyDescent="0.2">
      <c r="A56" s="414"/>
      <c r="B56" s="415"/>
      <c r="C56" s="415"/>
      <c r="D56" s="415"/>
      <c r="E56" s="415"/>
      <c r="F56" s="417"/>
      <c r="G56" s="401"/>
      <c r="H56" s="418"/>
      <c r="I56" s="401"/>
    </row>
    <row r="57" spans="1:9" x14ac:dyDescent="0.2">
      <c r="A57" s="414"/>
      <c r="B57" s="421"/>
      <c r="C57" s="421"/>
      <c r="D57" s="421"/>
      <c r="E57" s="421"/>
      <c r="F57" s="422"/>
      <c r="G57" s="392"/>
      <c r="H57" s="418"/>
      <c r="I57" s="392"/>
    </row>
    <row r="58" spans="1:9" x14ac:dyDescent="0.2">
      <c r="A58" s="414"/>
      <c r="B58" s="421"/>
      <c r="C58" s="415"/>
      <c r="D58" s="415"/>
      <c r="E58" s="415"/>
      <c r="F58" s="417"/>
      <c r="G58" s="401"/>
      <c r="H58" s="418"/>
      <c r="I58" s="401"/>
    </row>
    <row r="59" spans="1:9" x14ac:dyDescent="0.2">
      <c r="A59" s="414"/>
      <c r="B59" s="421"/>
      <c r="C59" s="421"/>
      <c r="D59" s="421"/>
      <c r="E59" s="421"/>
      <c r="F59" s="422"/>
      <c r="G59" s="392"/>
      <c r="H59" s="423"/>
      <c r="I59" s="392"/>
    </row>
    <row r="60" spans="1:9" x14ac:dyDescent="0.2">
      <c r="A60" s="424"/>
      <c r="B60" s="415"/>
      <c r="C60" s="415"/>
      <c r="D60" s="415"/>
      <c r="E60" s="415"/>
      <c r="F60" s="417"/>
      <c r="G60" s="401"/>
      <c r="H60" s="418"/>
      <c r="I60" s="401"/>
    </row>
    <row r="61" spans="1:9" x14ac:dyDescent="0.2">
      <c r="A61" s="424"/>
      <c r="B61" s="415"/>
      <c r="C61" s="415"/>
      <c r="D61" s="415"/>
      <c r="E61" s="415"/>
      <c r="F61" s="417"/>
      <c r="G61" s="401"/>
      <c r="H61" s="418"/>
      <c r="I61" s="401"/>
    </row>
    <row r="62" spans="1:9" x14ac:dyDescent="0.2">
      <c r="A62" s="424"/>
      <c r="B62" s="415"/>
      <c r="C62" s="415"/>
      <c r="D62" s="415"/>
      <c r="E62" s="415"/>
      <c r="F62" s="417"/>
      <c r="G62" s="401"/>
      <c r="H62" s="418"/>
      <c r="I62" s="401"/>
    </row>
    <row r="63" spans="1:9" x14ac:dyDescent="0.2">
      <c r="A63" s="424"/>
      <c r="B63" s="415"/>
      <c r="C63" s="415"/>
      <c r="D63" s="415"/>
      <c r="E63" s="415"/>
      <c r="F63" s="417"/>
      <c r="G63" s="401"/>
      <c r="H63" s="418"/>
      <c r="I63" s="401"/>
    </row>
    <row r="64" spans="1:9" x14ac:dyDescent="0.2">
      <c r="A64" s="425"/>
      <c r="B64" s="421"/>
      <c r="C64" s="421"/>
      <c r="D64" s="421"/>
      <c r="E64" s="421"/>
      <c r="F64" s="422"/>
      <c r="G64" s="392"/>
      <c r="H64" s="423"/>
      <c r="I64" s="392"/>
    </row>
    <row r="65" spans="1:9" x14ac:dyDescent="0.2">
      <c r="A65" s="424"/>
      <c r="B65" s="415"/>
      <c r="C65" s="415"/>
      <c r="D65" s="415"/>
      <c r="E65" s="415"/>
      <c r="F65" s="417"/>
      <c r="G65" s="401"/>
      <c r="H65" s="418"/>
      <c r="I65" s="401"/>
    </row>
    <row r="66" spans="1:9" x14ac:dyDescent="0.2">
      <c r="A66" s="424"/>
      <c r="B66" s="415"/>
      <c r="C66" s="415"/>
      <c r="D66" s="415"/>
      <c r="E66" s="415"/>
      <c r="F66" s="417"/>
      <c r="G66" s="401"/>
      <c r="H66" s="418"/>
      <c r="I66" s="401"/>
    </row>
    <row r="67" spans="1:9" x14ac:dyDescent="0.2">
      <c r="A67" s="425"/>
      <c r="B67" s="421"/>
      <c r="C67" s="421"/>
      <c r="D67" s="421"/>
      <c r="E67" s="421"/>
      <c r="F67" s="422"/>
      <c r="G67" s="392"/>
      <c r="H67" s="423"/>
      <c r="I67" s="392"/>
    </row>
    <row r="68" spans="1:9" x14ac:dyDescent="0.2">
      <c r="A68" s="424"/>
      <c r="B68" s="415"/>
      <c r="C68" s="415"/>
      <c r="D68" s="415"/>
      <c r="E68" s="415"/>
      <c r="F68" s="417"/>
      <c r="G68" s="401"/>
      <c r="H68" s="418"/>
      <c r="I68" s="401"/>
    </row>
    <row r="69" spans="1:9" x14ac:dyDescent="0.2">
      <c r="A69" s="424"/>
      <c r="B69" s="415"/>
      <c r="C69" s="415"/>
      <c r="D69" s="415"/>
      <c r="E69" s="415"/>
      <c r="F69" s="417"/>
      <c r="G69" s="401"/>
      <c r="H69" s="418"/>
      <c r="I69" s="401"/>
    </row>
    <row r="70" spans="1:9" x14ac:dyDescent="0.2">
      <c r="A70" s="421"/>
      <c r="B70" s="1"/>
      <c r="C70" s="421"/>
      <c r="D70" s="421"/>
      <c r="E70" s="421"/>
      <c r="F70" s="422"/>
      <c r="G70" s="392"/>
      <c r="H70" s="423"/>
      <c r="I70" s="392"/>
    </row>
    <row r="71" spans="1:9" x14ac:dyDescent="0.2">
      <c r="A71" s="414"/>
      <c r="B71" s="1"/>
      <c r="C71" s="1"/>
      <c r="D71" s="1"/>
      <c r="E71" s="1"/>
      <c r="F71" s="426"/>
      <c r="G71" s="374"/>
      <c r="H71" s="427"/>
      <c r="I71" s="374"/>
    </row>
  </sheetData>
  <mergeCells count="26">
    <mergeCell ref="A5:G5"/>
    <mergeCell ref="A1:E3"/>
    <mergeCell ref="F1:H1"/>
    <mergeCell ref="F2:F3"/>
    <mergeCell ref="G2:H2"/>
    <mergeCell ref="A4:G4"/>
    <mergeCell ref="A17:E17"/>
    <mergeCell ref="A6:E6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24:E24"/>
    <mergeCell ref="A25:E25"/>
    <mergeCell ref="A18:E18"/>
    <mergeCell ref="A19:E19"/>
    <mergeCell ref="A20:E20"/>
    <mergeCell ref="A21:E21"/>
    <mergeCell ref="A22:E22"/>
    <mergeCell ref="A23:E23"/>
  </mergeCells>
  <pageMargins left="0.59055118110236227" right="0.59055118110236227" top="0.98425196850393704" bottom="0.39370078740157483" header="0.51181102362204722" footer="0.51181102362204722"/>
  <pageSetup paperSize="9" scale="77" orientation="portrait" r:id="rId1"/>
  <headerFooter alignWithMargins="0">
    <oddHeader xml:space="preserve">&amp;C&amp;"Arial CE,Félkövér"Feladatalapú támogatások a 2020. évre&amp;"Arial CE,Normál"
&amp;R1.4. sz. melléklet
...../2021.(II.15.) Egyek.Önk.
</oddHead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15</vt:i4>
      </vt:variant>
    </vt:vector>
  </HeadingPairs>
  <TitlesOfParts>
    <vt:vector size="38" baseType="lpstr">
      <vt:lpstr>bevétel 1.m. </vt:lpstr>
      <vt:lpstr>Bevétel Önkormányzat 1.1 </vt:lpstr>
      <vt:lpstr>Bevétel Önk.köt.fel. 1.1)a</vt:lpstr>
      <vt:lpstr>Bevétel Önk.önk.váll.fel.1.1)b</vt:lpstr>
      <vt:lpstr>Bevétel Polg.Hivatal 1.2 </vt:lpstr>
      <vt:lpstr>Bev. Polg.Hiv. köt.fel. 1.2)a</vt:lpstr>
      <vt:lpstr>Bevétel Könyvtár-Műv.h. 1.3. </vt:lpstr>
      <vt:lpstr>Bev.Könyvt.Műv.h.köt.fel.1.3)a</vt:lpstr>
      <vt:lpstr>Támogatás 1.4</vt:lpstr>
      <vt:lpstr>Kiadások 2</vt:lpstr>
      <vt:lpstr>önkormányzat kiadásai 2.1. </vt:lpstr>
      <vt:lpstr>önk.köt.fel.kiadásai 2.1.)a</vt:lpstr>
      <vt:lpstr>Önk.önként.váll.fel.kiad.2.1.)b</vt:lpstr>
      <vt:lpstr>Polg.Hivatal kiadásai 2.2</vt:lpstr>
      <vt:lpstr>Polg.Hivatal kiadásai 2.2)a</vt:lpstr>
      <vt:lpstr>Könyvtár és Műv.H. kiadásai 2.3</vt:lpstr>
      <vt:lpstr>Könyvtár és Műv.H. k 2.3)a</vt:lpstr>
      <vt:lpstr>Működési kiadások 3</vt:lpstr>
      <vt:lpstr>Felhalmozás 4.mell.</vt:lpstr>
      <vt:lpstr>Mérleg 5 </vt:lpstr>
      <vt:lpstr>Előirányzat felh. 6</vt:lpstr>
      <vt:lpstr>mérleg 3 éves 7.m.</vt:lpstr>
      <vt:lpstr>Tartalék 8.</vt:lpstr>
      <vt:lpstr>'Támogatás 1.4'!Nyomtatási_cím</vt:lpstr>
      <vt:lpstr>'Bev. Polg.Hiv. köt.fel. 1.2)a'!Nyomtatási_terület</vt:lpstr>
      <vt:lpstr>'Bev.Könyvt.Műv.h.köt.fel.1.3)a'!Nyomtatási_terület</vt:lpstr>
      <vt:lpstr>'bevétel 1.m. '!Nyomtatási_terület</vt:lpstr>
      <vt:lpstr>'Bevétel Polg.Hivatal 1.2 '!Nyomtatási_terület</vt:lpstr>
      <vt:lpstr>'Felhalmozás 4.mell.'!Nyomtatási_terület</vt:lpstr>
      <vt:lpstr>'Kiadások 2'!Nyomtatási_terület</vt:lpstr>
      <vt:lpstr>'mérleg 3 éves 7.m.'!Nyomtatási_terület</vt:lpstr>
      <vt:lpstr>'Mérleg 5 '!Nyomtatási_terület</vt:lpstr>
      <vt:lpstr>'önk.köt.fel.kiadásai 2.1.)a'!Nyomtatási_terület</vt:lpstr>
      <vt:lpstr>'önkormányzat kiadásai 2.1. '!Nyomtatási_terület</vt:lpstr>
      <vt:lpstr>'Polg.Hivatal kiadásai 2.2'!Nyomtatási_terület</vt:lpstr>
      <vt:lpstr>'Polg.Hivatal kiadásai 2.2)a'!Nyomtatási_terület</vt:lpstr>
      <vt:lpstr>'Támogatás 1.4'!Nyomtatási_terület</vt:lpstr>
      <vt:lpstr>'Tartalék 8.'!Nyomtatási_terület</vt:lpstr>
    </vt:vector>
  </TitlesOfParts>
  <Company>kincstár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Szekeres Zsuzsanna</dc:creator>
  <cp:lastModifiedBy>Fekete Lászlóné</cp:lastModifiedBy>
  <cp:lastPrinted>2021-02-18T12:48:51Z</cp:lastPrinted>
  <dcterms:created xsi:type="dcterms:W3CDTF">1999-11-19T07:39:00Z</dcterms:created>
  <dcterms:modified xsi:type="dcterms:W3CDTF">2021-02-18T12:49:01Z</dcterms:modified>
</cp:coreProperties>
</file>